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AmCham" sheetId="1" r:id="rId4"/>
    <sheet state="visible" name="Resumen (Caps)" sheetId="2" r:id="rId5"/>
    <sheet state="hidden" name="Copia de Resumen (Caps)" sheetId="3" r:id="rId6"/>
    <sheet state="hidden" name="Copia de Copia de Resumen (Caps" sheetId="4" r:id="rId7"/>
    <sheet state="hidden" name="Resumen" sheetId="5" r:id="rId8"/>
    <sheet state="hidden" name="Prorrateo" sheetId="6" r:id="rId9"/>
    <sheet state="visible" name="Gtos. Corporativos" sheetId="7" r:id="rId10"/>
    <sheet state="visible" name="Membresía" sheetId="8" r:id="rId11"/>
    <sheet state="visible" name="Comités" sheetId="9" r:id="rId12"/>
    <sheet state="visible" name="T&amp;IC" sheetId="10" r:id="rId13"/>
    <sheet state="visible" name="Eventos" sheetId="11" r:id="rId14"/>
    <sheet state="visible" name="Serv Membresía" sheetId="12" r:id="rId15"/>
    <sheet state="visible" name="Comunicación" sheetId="13" r:id="rId16"/>
    <sheet state="visible" name="RH" sheetId="14" r:id="rId17"/>
    <sheet state="visible" name="Finanzas" sheetId="15" r:id="rId18"/>
    <sheet state="visible" name="VPE" sheetId="16" r:id="rId19"/>
    <sheet state="visible" name="Gastos Generales" sheetId="17" r:id="rId20"/>
    <sheet state="hidden" name="Nómina" sheetId="18" r:id="rId21"/>
    <sheet state="hidden" name="México" sheetId="19" r:id="rId22"/>
    <sheet state="hidden" name="México Summary" sheetId="20" r:id="rId23"/>
  </sheets>
  <externalReferences>
    <externalReference r:id="rId24"/>
  </externalReferences>
  <definedNames>
    <definedName name="Payment_Needed">"Pago necesario"</definedName>
    <definedName name="Reimbursement">"Reembolso"</definedName>
    <definedName hidden="1" localSheetId="18" name="_xlnm._FilterDatabase">'México'!$B$3:$C$233</definedName>
    <definedName hidden="1" localSheetId="19" name="_xlnm._FilterDatabase">'México Summary'!$B$3:$AG$292</definedName>
  </definedNames>
  <calcPr/>
  <extLst>
    <ext uri="GoogleSheetsCustomDataVersion2">
      <go:sheetsCustomData xmlns:go="http://customooxmlschemas.google.com/" r:id="rId25" roundtripDataChecksum="kZGLW+Bhf9xBTNn6bxoLJ4FmfXicgpbebnbjkOLEZ/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======
ID#AAAByBAQ4gE
Pedro Casas Alatriste    (2025-12-23 18:31:33)
Estamos creciendo más los gastos que los ingresos. 
Tenemos que ajustar sí o sí. 
@abustillos@amcham.org.mx</t>
      </text>
    </comment>
    <comment authorId="0" ref="C30">
      <text>
        <t xml:space="preserve">======
ID#AAAByBAQ4fc
Pedro Casas Alatriste    (2025-12-23 16:58:19)
¿Por qué estamos presupuestando un resultado operativo menor al que presupuestamos en 2025? 
@abustillos@amcham.org.mx</t>
      </text>
    </comment>
    <comment authorId="0" ref="F13">
      <text>
        <t xml:space="preserve">======
ID#AAAByBAQ4fY
Pedro Casas Alatriste    (2025-12-23 16:57:14)
Estos márgenes de crecimiento en el resultado operativo del 100% en CDMX y negativos en los otros, también me llaman demasiado la atención. 
@abustillos@amcham.org.mx</t>
      </text>
    </comment>
    <comment authorId="0" ref="F9">
      <text>
        <t xml:space="preserve">======
ID#AAAByBAQ4fU
Pedro Casas Alatriste    (2025-12-23 16:55:10)
En principio, no me hace mucho sentido que estemos aumentando en mayor proporción el gasto en GDL que el ingreso. Nos deja un margen super pequeñito y en Noreste también, es un margen muy chiquitin. Revisaré a más detalle cada uno a ver qué se puede ajustar, pero "red flag". 
@abustillos@amcham.org.mx
------
ID#AAABwYmJZh4
Ana María Bustillos    (2025-12-26 19:15:45)
Recordemos que en 2026 ya no tenemos Member Centricity, y se repartieron los gastos que son indispensables</t>
      </text>
    </comment>
  </commentList>
  <extLst>
    <ext uri="GoogleSheetsCustomDataVersion2">
      <go:sheetsCustomData xmlns:go="http://customooxmlschemas.google.com/" r:id="rId1" roundtripDataSignature="AMtx7mjhALsBZeJ4WjVN207kfW8BW9shl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54">
      <text>
        <t xml:space="preserve">======
ID#AAAByBAQ4gQ
Pedro Casas Alatriste    (2025-12-23 18:39:13)
Aquí ya viene presupuestado más gente? 
@abustillos@amcham.org.mx
------
ID#AAABwYmJZh0
Ana María Bustillos    (2025-12-26 19:07:09)
Si, estamos presupuestando +2 personas</t>
      </text>
    </comment>
    <comment authorId="0" ref="T87">
      <text>
        <t xml:space="preserve">======
ID#AAAByBAQ4gM
Pedro Casas Alatriste    (2025-12-23 18:35:05)
¿Cómo vamos a tener un presupuesto con un resultado operativo 64% menor al que teníamos presupuestado en 2025? 
No me gusta tampoco @abustillos@amcham.org.mx
------
ID#AAABwYmJZho
Ana María Bustillos    (2025-12-26 19:05:35)
Se debe a lo que ya expliqué</t>
      </text>
    </comment>
    <comment authorId="0" ref="S87">
      <text>
        <t xml:space="preserve">======
ID#AAAByBAQ4gI
Pedro Casas Alatriste    (2025-12-23 18:34:00)
Este número no puede ser negativo. Revisar. 
@abustillos@amcham.org.mx
------
ID#AAABwYmJZhQ
Ana María Bustillos    (2025-12-26 19:00:36)
Mismo caso, la hoja respeta las fórmulas pero en negativo, lo movemos para que tenga el signo correcto</t>
      </text>
    </comment>
    <comment authorId="0" ref="N36">
      <text>
        <t xml:space="preserve">======
ID#AAAByBAQ4f0
Pedro Casas Alatriste    (2025-12-23 18:20:13)
¿Por qué este incremento del 26% en Services to Members? 
@abustillos@amcham.org.mx
------
ID#AAABwYmJZhE
Ana María Bustillos    (2025-12-26 18:55:45)
En 2025 se presupuestó muy poco; sin embargo sí se vendió la encuesta y va +7% arriba de presupuesto, sin duda se puede superar incluso con el curso de Needed que puede hacerse nacional ya que es 100% en línea</t>
      </text>
    </comment>
    <comment authorId="0" ref="H54">
      <text>
        <t xml:space="preserve">======
ID#AAAByBAQ4fs
Pedro Casas Alatriste    (2025-12-23 17:06:23)
Esto incluye el proyecto de homologación o no? 
Al final si se incluyó en prespuesto o no? 
@abustillos@amcham.org.mx
------
ID#AAABwYmJZg0
Ana María Bustillos    (2025-12-26 18:45:20)
si, si se consideró tal como estaba aprobado, pero tendrá un ajuste debido a que no se ejerció al 100%
------
ID#AAABwYmJZhI
Pedro Casas Alatriste    (2025-12-26 18:57:38)
En la última sesión del CEN se decidió que se pausaba. Lo platicamos. 
Si algo cambió se tuvo que consultar conmigo y con el CEN.
------
ID#AAABwYxeK2c
Ana María Bustillos    (2025-12-26 20:45:42)
Es como se autorizó originalmente, Mauricio sugirió que se pausara, pero a reserva del resultado del cierre 2025, con gusto lo platicamos</t>
      </text>
    </comment>
    <comment authorId="0" ref="H8">
      <text>
        <t xml:space="preserve">======
ID#AAAByBAQ4fk
Pedro Casas Alatriste    (2025-12-23 17:02:20)
¿Por qué estamos bajando ingresos en eventos? 
No podemos presupuestar a la baja. 
@abustillos@amcham.org.mx
------
ID#AAABwYmJZgw
Ana María Bustillos    (2025-12-26 18:44:00)
Es por lo de Needed, que se mueve a Servicios a la Membresía</t>
      </text>
    </comment>
    <comment authorId="0" ref="H5">
      <text>
        <t xml:space="preserve">======
ID#AAAByBAQ4fg
Pedro Casas Alatriste    (2025-12-23 17:01:07)
¿Crecimiento del 24%? 
Es una locura absoluta. 
@abustillos@amcham.org.mx
------
ID#AAABwYmJZgU
Ana María Bustillos    (2025-12-26 18:43:12)
No tanto, de hecho vamos arriba del ppto 2025, al cierre de nov/25 con el 11+1 llevamos $41.9, con lo cual en realidad solo estamos pidiendo un +9%, y toda ía falta ver cómo cerramos diciembre</t>
      </text>
    </comment>
  </commentList>
  <extLst>
    <ext uri="GoogleSheetsCustomDataVersion2">
      <go:sheetsCustomData xmlns:go="http://customooxmlschemas.google.com/" r:id="rId1" roundtripDataSignature="AMtx7mja8Nl+OB+lDx596LyS6lXKz2RZX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ID#AAAByBAQ4ec
Gerardo Lopez    (2025-12-23 16:52:30)
Adicionales considerar Interfactura / Zendesk / Grammarly Pro / Herramienta de Pptos. / herramienta de Proveedores</t>
      </text>
    </comment>
    <comment authorId="0" ref="C10">
      <text>
        <t xml:space="preserve">======
ID#AAAByBAQ4eU
Gerardo Lopez    (2025-12-23 16:52:30)
EA y Worky</t>
      </text>
    </comment>
    <comment authorId="0" ref="C24">
      <text>
        <t xml:space="preserve">======
ID#AAAByBAQ4eM
Gerardo Lopez    (2025-12-23 16:52:30)
Global Nexus, LinkedIn, Meta y Google.</t>
      </text>
    </comment>
  </commentList>
  <extLst>
    <ext uri="GoogleSheetsCustomDataVersion2">
      <go:sheetsCustomData xmlns:go="http://customooxmlschemas.google.com/" r:id="rId1" roundtripDataSignature="AMtx7mhr7XZLukG/mTWlnjKCLbJlIYqEy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ID#AAAByBAQ4hg
Pedro Casas Alatriste    (2025-12-23 19:24:07)
Quiero ver el desglose de las licencias de T&amp;IC para estar seguros que estamos utilizando todas y las correctas. 
@abustillos@amcham.org.mx
------
ID#AAABwYmJZiU
Ana María Bustillos    (2025-12-26 19:23:54)
Zoom info, Dun &amp; Bradstreet, Penta-transaction,  y Somos Industria; si quieres le pido a Anamary una lista de las herramientas que ocuparán para 2026 y te copio</t>
      </text>
    </comment>
    <comment authorId="0" ref="C11">
      <text>
        <t xml:space="preserve">======
ID#AAAByBAQ4gY
Pedro Casas Alatriste    (2025-12-23 18:41:11)
¿Cuáles son las licencias generales? 
@abustillos@amcham.org.mx
------
ID#AAABwYmJZiE
Ana María Bustillos    (2025-12-26 19:19:43)
COI, antivirus, Team Viewer, Office, Adobe, Prezi, Certificados y actualizaciones para CFDI´s y timbres fiscales, Zendesk, grammarly, portal proveedores</t>
      </text>
    </comment>
  </commentList>
  <extLst>
    <ext uri="GoogleSheetsCustomDataVersion2">
      <go:sheetsCustomData xmlns:go="http://customooxmlschemas.google.com/" r:id="rId1" roundtripDataSignature="AMtx7mij1U1Ir65xE1wgVHL+z8JFgthXi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5">
      <text>
        <t xml:space="preserve">======
ID#AAABy7gqYP4
Ana María Bustillos    (2026-01-23 01:54:51)
Chofer</t>
      </text>
    </comment>
    <comment authorId="0" ref="AB7">
      <text>
        <t xml:space="preserve">======
ID#AAAByKgRmDU
Ana María Bustillos    (2025-12-29 18:23:21)
@pcasasalatriste@amcham.org.mx Esto debería cobrarse entre marzo y abril que se hace la Asamblea, pero siempre es un tema cobrar... Lo dejamos todo en esos 2 meses o así, que es como se ha cobrado??
_Asignada a pcasasalatriste@amcham.org.mx_
------
ID#AAABu6hqL8k
Pedro Casas Alatriste    (2026-01-06 00:29:51)
Esto tenemos que planchar la estrategia con Santi, dejar roles claros y una estrategia de cobro.</t>
      </text>
    </comment>
  </commentList>
  <extLst>
    <ext uri="GoogleSheetsCustomDataVersion2">
      <go:sheetsCustomData xmlns:go="http://customooxmlschemas.google.com/" r:id="rId1" roundtripDataSignature="AMtx7mgUI+Rd0hk/hJ8y/D/oAFo4Q7Nsx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31">
      <text>
        <t xml:space="preserve">======
ID#AAAByFBQfiQ
Pedro Casas Alatriste    (2025-12-23 23:53:32)
Me parece un dineral @abustillos@amcham.org.mx
------
ID#AAAByKgRIAM
Ana María Bustillos    (2025-12-29 18:10:57)
Es lo que cuesta el mtto de la pura biblioteca: mtto del librero, pantalla, sonido, aire acondicionado, extintores, detectores de humo, pintura, lavado de sillas, mtto puertas de vidrio, resanes y pintura, etc</t>
      </text>
    </comment>
    <comment authorId="0" ref="B34">
      <text>
        <t xml:space="preserve">======
ID#AAAByBAQ4fI
Gerardo Lopez    (2025-12-23 16:52:30)
(-) Almacenaje de archivo Gastos Corporativos</t>
      </text>
    </comment>
  </commentList>
  <extLst>
    <ext uri="GoogleSheetsCustomDataVersion2">
      <go:sheetsCustomData xmlns:go="http://customooxmlschemas.google.com/" r:id="rId1" roundtripDataSignature="AMtx7mgCyvR/8wLpFeZWxjyRGMSqGVrzr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ID#AAAByBAQ4fM
Gerardo Lopez    (2025-12-23 16:52:30)
Adicionar un registro contable para separar la parte corporativa que se queda en CDMX, mandarla a Gastos corporativos. - Mismo caso en MTY</t>
      </text>
    </comment>
  </commentList>
  <extLst>
    <ext uri="GoogleSheetsCustomDataVersion2">
      <go:sheetsCustomData xmlns:go="http://customooxmlschemas.google.com/" r:id="rId1" roundtripDataSignature="AMtx7miQXBM68Z/NBiK3VBxGVd+1lisXMg=="/>
    </ext>
  </extLst>
</comments>
</file>

<file path=xl/sharedStrings.xml><?xml version="1.0" encoding="utf-8"?>
<sst xmlns="http://schemas.openxmlformats.org/spreadsheetml/2006/main" count="2621" uniqueCount="768">
  <si>
    <t>CONCEPTO</t>
  </si>
  <si>
    <t>Real                       2025</t>
  </si>
  <si>
    <t>Ppto.                        2026</t>
  </si>
  <si>
    <t>Ppto.                         2025</t>
  </si>
  <si>
    <t>Variación Ppto. 2026 vs Real  2025</t>
  </si>
  <si>
    <t>Variación Ppto. 2025 vs Ppto. 2026</t>
  </si>
  <si>
    <t>CDMX Income</t>
  </si>
  <si>
    <t>Guadalajara Income</t>
  </si>
  <si>
    <t>Northeast Income</t>
  </si>
  <si>
    <t>Northwests Income</t>
  </si>
  <si>
    <t xml:space="preserve">CONSOLIDATED INCOME </t>
  </si>
  <si>
    <t>CDMX Expense</t>
  </si>
  <si>
    <t>Guadalajara Expense</t>
  </si>
  <si>
    <t>Northeast Expense</t>
  </si>
  <si>
    <t>Northwests Expense</t>
  </si>
  <si>
    <t>CONSOLIDATED EXPENSES</t>
  </si>
  <si>
    <t>OPERATING RESULTS  CDMX</t>
  </si>
  <si>
    <t>OPERATING RESULTS Guadalajara</t>
  </si>
  <si>
    <t>OPERATING RESULTS Northeast</t>
  </si>
  <si>
    <t>OPERATING RESULTS Northwests</t>
  </si>
  <si>
    <t xml:space="preserve">CONSOLIDATED OPERATING RESULTS </t>
  </si>
  <si>
    <t>México  Member Centricity</t>
  </si>
  <si>
    <t>Guadalajara Member Centricity</t>
  </si>
  <si>
    <t>Northeast Member Centricity</t>
  </si>
  <si>
    <t>Northwests Member Centricity</t>
  </si>
  <si>
    <t>México  Other Income</t>
  </si>
  <si>
    <t>Guadalajara Other Income</t>
  </si>
  <si>
    <t>Northeast Other Income</t>
  </si>
  <si>
    <t>Northwests Other Income</t>
  </si>
  <si>
    <t>NET RESULTS  CDMX</t>
  </si>
  <si>
    <t>NET RESULTS Guadalajara</t>
  </si>
  <si>
    <t>NET RESULTS Northeast</t>
  </si>
  <si>
    <t>NET RESULTS Northwests</t>
  </si>
  <si>
    <t xml:space="preserve">CONSOLIDATED NET RESULTS </t>
  </si>
  <si>
    <t>MX</t>
  </si>
  <si>
    <t>GDL</t>
  </si>
  <si>
    <t>NE</t>
  </si>
  <si>
    <t>NO</t>
  </si>
  <si>
    <t>Real 2025</t>
  </si>
  <si>
    <t>Ppto. 2026</t>
  </si>
  <si>
    <t>Ppto. 2025</t>
  </si>
  <si>
    <t>INCOME</t>
  </si>
  <si>
    <t>Membership</t>
  </si>
  <si>
    <t>401-000-000-00</t>
  </si>
  <si>
    <t>Cuotas Netas</t>
  </si>
  <si>
    <t>402-000-000-00</t>
  </si>
  <si>
    <t>Ingresos socios nuevos</t>
  </si>
  <si>
    <t xml:space="preserve">Events </t>
  </si>
  <si>
    <t>407-000-000-00</t>
  </si>
  <si>
    <t xml:space="preserve">Eventos </t>
  </si>
  <si>
    <t>408-000-000-00</t>
  </si>
  <si>
    <t>Patrocinios</t>
  </si>
  <si>
    <t>Committees</t>
  </si>
  <si>
    <t>417-000-000-00</t>
  </si>
  <si>
    <t>Comités</t>
  </si>
  <si>
    <t>412-000-000-00</t>
  </si>
  <si>
    <t>Economex</t>
  </si>
  <si>
    <t>T&amp;IC</t>
  </si>
  <si>
    <t>405-000-000-00</t>
  </si>
  <si>
    <t>Trade &amp; Investment Center</t>
  </si>
  <si>
    <t>Services to Members</t>
  </si>
  <si>
    <t>406-001-000-00</t>
  </si>
  <si>
    <t>Venta Publicaciones</t>
  </si>
  <si>
    <t>406-002-000-00</t>
  </si>
  <si>
    <t>Digital Training</t>
  </si>
  <si>
    <t>409-000-000-00</t>
  </si>
  <si>
    <t>Visas</t>
  </si>
  <si>
    <t>450-001-000-00</t>
  </si>
  <si>
    <t>450-002-000-00</t>
  </si>
  <si>
    <t>Monterrey Income</t>
  </si>
  <si>
    <t>450-003-000-00</t>
  </si>
  <si>
    <t>Northwest Income</t>
  </si>
  <si>
    <t>EXPENSE</t>
  </si>
  <si>
    <t>705-000-000-00</t>
  </si>
  <si>
    <t>Gastos Promoción</t>
  </si>
  <si>
    <t>520-000-000-00</t>
  </si>
  <si>
    <t>Comsiones por venta de membresía</t>
  </si>
  <si>
    <t>701-000-000-00</t>
  </si>
  <si>
    <t>Costo Eventos</t>
  </si>
  <si>
    <t>702-000-000-00</t>
  </si>
  <si>
    <t>Costo Comités</t>
  </si>
  <si>
    <t>704-000-000-00</t>
  </si>
  <si>
    <t>Costo Economex</t>
  </si>
  <si>
    <t>521-000-000-00</t>
  </si>
  <si>
    <t>Comisiones EWDP y Economex</t>
  </si>
  <si>
    <t>703-000-000-00</t>
  </si>
  <si>
    <t>Costo Trade &amp; Investment Center</t>
  </si>
  <si>
    <t>601-002-003-00</t>
  </si>
  <si>
    <t>Costo Venta Publicaciones</t>
  </si>
  <si>
    <t>601-003-001-00</t>
  </si>
  <si>
    <t>Costo Digital Training</t>
  </si>
  <si>
    <t>Gastos Administrativos</t>
  </si>
  <si>
    <t>801-001-000-00</t>
  </si>
  <si>
    <t>Desarrollo de Negocios</t>
  </si>
  <si>
    <t>801-002-000-00</t>
  </si>
  <si>
    <t>Relaciones Externas</t>
  </si>
  <si>
    <t>801-003-000-00</t>
  </si>
  <si>
    <t>Servicios a las membresia</t>
  </si>
  <si>
    <t>801-004-000-00</t>
  </si>
  <si>
    <t>Vicepresidencia</t>
  </si>
  <si>
    <t>801-005-000-00</t>
  </si>
  <si>
    <t>Finanzas</t>
  </si>
  <si>
    <t>801-006-000-00</t>
  </si>
  <si>
    <t>Administración</t>
  </si>
  <si>
    <t>801-007-000-00</t>
  </si>
  <si>
    <t>Sistemas</t>
  </si>
  <si>
    <t>801-008-000-00</t>
  </si>
  <si>
    <t>Empleos</t>
  </si>
  <si>
    <t>801-009-000-00</t>
  </si>
  <si>
    <t>Servicios Generales (Almacén)</t>
  </si>
  <si>
    <t>801-010-000-00</t>
  </si>
  <si>
    <t>Eventos</t>
  </si>
  <si>
    <t>801-011-000-00</t>
  </si>
  <si>
    <t>Comites</t>
  </si>
  <si>
    <t>801-012-000-00</t>
  </si>
  <si>
    <t>Renta de Salas</t>
  </si>
  <si>
    <t>801-013-000-00</t>
  </si>
  <si>
    <t>Comunicación</t>
  </si>
  <si>
    <t>901-000-000-00</t>
  </si>
  <si>
    <t>Gastos Generales</t>
  </si>
  <si>
    <t>Nómina</t>
  </si>
  <si>
    <t>513-000-000-00</t>
  </si>
  <si>
    <t>Nomina Vicepresidencia</t>
  </si>
  <si>
    <t>517-000-000-00</t>
  </si>
  <si>
    <t>Nomina Desarrollo de Negocios</t>
  </si>
  <si>
    <t>516-000-000-00</t>
  </si>
  <si>
    <t>Nomina Comites y Relaciones Externas</t>
  </si>
  <si>
    <t>519-000-000-00</t>
  </si>
  <si>
    <t>Nomina Comunicación</t>
  </si>
  <si>
    <t>515-000-000-00</t>
  </si>
  <si>
    <t>Nomina Servicios a la Membresia</t>
  </si>
  <si>
    <t>518-000-000-00</t>
  </si>
  <si>
    <t>Nomina Eventos y Mercadotecnia</t>
  </si>
  <si>
    <t>514-000-000-00</t>
  </si>
  <si>
    <t>Nomina Administración y Fiananzas</t>
  </si>
  <si>
    <t>903-000-000-00</t>
  </si>
  <si>
    <t>Gastos Corporativos</t>
  </si>
  <si>
    <t>950-001-000-00</t>
  </si>
  <si>
    <t>950-002-000-00</t>
  </si>
  <si>
    <t>Monterrey Expense</t>
  </si>
  <si>
    <t>950-003-000-00</t>
  </si>
  <si>
    <t>Northwest Expense</t>
  </si>
  <si>
    <t>OPERATING RESULTS  MEXICO</t>
  </si>
  <si>
    <t>OPERATING RESULTS GUADALAJARA</t>
  </si>
  <si>
    <t>OPERATING RESULTS MONTERREY</t>
  </si>
  <si>
    <t>OPERATING RESULTS NORTHWEST</t>
  </si>
  <si>
    <t>902-000-000-00</t>
  </si>
  <si>
    <t>Member Centricity</t>
  </si>
  <si>
    <t>Other</t>
  </si>
  <si>
    <t>413-000-000-00</t>
  </si>
  <si>
    <t>Otros Ingresos</t>
  </si>
  <si>
    <t>414-000-000-00</t>
  </si>
  <si>
    <t>Intereses Bancos</t>
  </si>
  <si>
    <t>416-000-000-00</t>
  </si>
  <si>
    <t>Utilidad Cambiaria Inversiones</t>
  </si>
  <si>
    <t>418-000-000-00</t>
  </si>
  <si>
    <t xml:space="preserve">Plusvalia/Minusvalia Portafolio Inversiones </t>
  </si>
  <si>
    <t>Monterrey Other Income</t>
  </si>
  <si>
    <t>Northwest Other Income</t>
  </si>
  <si>
    <t>NET RESULTS  MEXICO</t>
  </si>
  <si>
    <t>NET RESULTS GUADALAJARA</t>
  </si>
  <si>
    <t>NET RESULTS MONTERREY</t>
  </si>
  <si>
    <t>NET RESULTS NORTHWEST</t>
  </si>
  <si>
    <t>Dif Membresía</t>
  </si>
  <si>
    <t>Bono 2026 - Sueldos NO corporativos:</t>
  </si>
  <si>
    <t>Sueldos Corporativos:</t>
  </si>
  <si>
    <t>Dif Nómina</t>
  </si>
  <si>
    <t>PROVISIÓN 2027</t>
  </si>
  <si>
    <t>NOTA:</t>
  </si>
  <si>
    <t>50% bono 2026 + PCA</t>
  </si>
  <si>
    <t>Ingresos por devengar:</t>
  </si>
  <si>
    <t>CDMX</t>
  </si>
  <si>
    <t>25.6M</t>
  </si>
  <si>
    <t>6M</t>
  </si>
  <si>
    <t>7.1M</t>
  </si>
  <si>
    <t>600K</t>
  </si>
  <si>
    <t>11.1M</t>
  </si>
  <si>
    <t xml:space="preserve">NO </t>
  </si>
  <si>
    <t>2.2M</t>
  </si>
  <si>
    <t>Forecast 9+3</t>
  </si>
  <si>
    <t>Variación Ppto. 2026 vs Forecast  2025</t>
  </si>
  <si>
    <t>Real 2026</t>
  </si>
  <si>
    <t>Variación Ppto. 2026 vs Real  2026</t>
  </si>
  <si>
    <t>Variación Real 2025 vs Real 2026</t>
  </si>
  <si>
    <t>Sep 24</t>
  </si>
  <si>
    <t>Forecast      2026</t>
  </si>
  <si>
    <t>Proyectado 2026</t>
  </si>
  <si>
    <t>Diferencia</t>
  </si>
  <si>
    <t>Gdl</t>
  </si>
  <si>
    <t>Criterios de Distribución</t>
  </si>
  <si>
    <t>Cargo Anual</t>
  </si>
  <si>
    <t>Cargo Mensual</t>
  </si>
  <si>
    <t>GASTOS CORPORATIVOS 2026</t>
  </si>
  <si>
    <t>Ppto.  2026</t>
  </si>
  <si>
    <t>Criterio</t>
  </si>
  <si>
    <t xml:space="preserve">CDMX    </t>
  </si>
  <si>
    <t xml:space="preserve">GDL      </t>
  </si>
  <si>
    <t xml:space="preserve">MTY      </t>
  </si>
  <si>
    <t>MTY</t>
  </si>
  <si>
    <t>903-002-000-00</t>
  </si>
  <si>
    <t>Seguro Gtos Médicos Mayores</t>
  </si>
  <si>
    <t>Costo Directo</t>
  </si>
  <si>
    <t>903-003-000-00</t>
  </si>
  <si>
    <t>Seguro de Vida</t>
  </si>
  <si>
    <t>903-004-000-00</t>
  </si>
  <si>
    <t>Seguro Empresarial</t>
  </si>
  <si>
    <t>903-005-000-00</t>
  </si>
  <si>
    <t>Seguro Gobierno Corporativo</t>
  </si>
  <si>
    <t>Ingresos</t>
  </si>
  <si>
    <t>903-006-000-00</t>
  </si>
  <si>
    <t>Programa de Asistencia Empresarial (PAE)</t>
  </si>
  <si>
    <t>903-007-000-00</t>
  </si>
  <si>
    <t>Dominios</t>
  </si>
  <si>
    <t>903-008-000-00</t>
  </si>
  <si>
    <t>CRM</t>
  </si>
  <si>
    <t>903-009-000-00</t>
  </si>
  <si>
    <t>Servicios de Telecomunicaciones</t>
  </si>
  <si>
    <t>903-010-000-00</t>
  </si>
  <si>
    <t>Licencias Generales</t>
  </si>
  <si>
    <t>903-011-000-00</t>
  </si>
  <si>
    <t>Licencias Correos Corporativos</t>
  </si>
  <si>
    <t>903-012-000-00</t>
  </si>
  <si>
    <t>Estudio Actuarial</t>
  </si>
  <si>
    <t>903-013-000-00</t>
  </si>
  <si>
    <t>Gastos Notariales</t>
  </si>
  <si>
    <t>903-014-000-00</t>
  </si>
  <si>
    <t>Auditorías Externas</t>
  </si>
  <si>
    <t>903-015-000-00</t>
  </si>
  <si>
    <t>Registro de Marcas</t>
  </si>
  <si>
    <t>903-016-000-00</t>
  </si>
  <si>
    <t>Membresía AACCLA</t>
  </si>
  <si>
    <t>Almacen de Archivos AAA</t>
  </si>
  <si>
    <t>903-017-000-00</t>
  </si>
  <si>
    <t>T&amp;IC Licencias</t>
  </si>
  <si>
    <t>903-018-000-00</t>
  </si>
  <si>
    <t>LinkedIn Herramienta</t>
  </si>
  <si>
    <t>903-019-000-00</t>
  </si>
  <si>
    <t>Zoom Herramienta</t>
  </si>
  <si>
    <t>903-020-000-00</t>
  </si>
  <si>
    <t>NarwhalHub Herramienta</t>
  </si>
  <si>
    <t>903-021-000-00</t>
  </si>
  <si>
    <t>Posicionamiento</t>
  </si>
  <si>
    <t>903-001-000-00</t>
  </si>
  <si>
    <t>Sueldos y Salarios VPE/Nacionales</t>
  </si>
  <si>
    <t>Proyectado</t>
  </si>
  <si>
    <t>TOTAL CARGOS CORPORATIVOS</t>
  </si>
  <si>
    <t>INGRESOS:</t>
  </si>
  <si>
    <t>%</t>
  </si>
  <si>
    <t>9+3</t>
  </si>
  <si>
    <t>Real Gastos corporativos 2025 (MX,GDL,MTY y NO)</t>
  </si>
  <si>
    <t>Mensual</t>
  </si>
  <si>
    <t>MEMBRESIA</t>
  </si>
  <si>
    <t>Ingresos Membresía</t>
  </si>
  <si>
    <t>401-004-000-00</t>
  </si>
  <si>
    <t xml:space="preserve">Renovaciones </t>
  </si>
  <si>
    <t>Queda igual - Propuesta subir aquí lo que bajo en Socios nuevos dado que los socios nuevos son renovaciones para el otro año</t>
  </si>
  <si>
    <t>Si procede, subir diderencia de Socios Nvos.</t>
  </si>
  <si>
    <t>401-003-000-00</t>
  </si>
  <si>
    <t>Descuentos por pronto pago</t>
  </si>
  <si>
    <t>Sube a $944</t>
  </si>
  <si>
    <t>No procede</t>
  </si>
  <si>
    <t>401-001-004-00</t>
  </si>
  <si>
    <t>Socios Nuevos</t>
  </si>
  <si>
    <t>Baja a $10.4M</t>
  </si>
  <si>
    <t>Si procede</t>
  </si>
  <si>
    <t>402-002-000-00</t>
  </si>
  <si>
    <t>Cuotas Suscripción</t>
  </si>
  <si>
    <t>Igual</t>
  </si>
  <si>
    <t>408-020-000-00</t>
  </si>
  <si>
    <t>Diamond Publicidad en Publicaciones</t>
  </si>
  <si>
    <t>Suma de Ingresos Membresía</t>
  </si>
  <si>
    <t>Gastos Membresía</t>
  </si>
  <si>
    <t>705-002-000-00</t>
  </si>
  <si>
    <t>Intercambios membresía-especie</t>
  </si>
  <si>
    <t>705-003-000-00</t>
  </si>
  <si>
    <t>Intercambios membresía</t>
  </si>
  <si>
    <t>Comisiones KAM´s</t>
  </si>
  <si>
    <t>705-001-000-00</t>
  </si>
  <si>
    <t>Promoción Servicios Membresías (Representación)</t>
  </si>
  <si>
    <t>Sube a $24K</t>
  </si>
  <si>
    <t>Subir a 15K</t>
  </si>
  <si>
    <t>705-004-000-00</t>
  </si>
  <si>
    <t>Onboarding</t>
  </si>
  <si>
    <t>Suma de Gastos Membresía</t>
  </si>
  <si>
    <t>Resultado Operativo Membresía</t>
  </si>
  <si>
    <t>801-001-001-00</t>
  </si>
  <si>
    <t>Teléfono Móvil</t>
  </si>
  <si>
    <t>801-001-004-00</t>
  </si>
  <si>
    <t>Mantenimientos de automóvil</t>
  </si>
  <si>
    <t>801-001-003-00</t>
  </si>
  <si>
    <t>Gasolina</t>
  </si>
  <si>
    <t>801-001-005-00</t>
  </si>
  <si>
    <t>Pasajes y taxis</t>
  </si>
  <si>
    <t>Sube a $2.9K</t>
  </si>
  <si>
    <t>801-001-006-00</t>
  </si>
  <si>
    <t>Estacionamientos</t>
  </si>
  <si>
    <t>Baja a $5.3K</t>
  </si>
  <si>
    <t>801-001-010-00</t>
  </si>
  <si>
    <t>Becario</t>
  </si>
  <si>
    <t>Sube a $57K</t>
  </si>
  <si>
    <t>801-001-018-00</t>
  </si>
  <si>
    <t>Gastos de viaje</t>
  </si>
  <si>
    <t>Sube a $135K</t>
  </si>
  <si>
    <t>Subir a $90K</t>
  </si>
  <si>
    <t>801-001-011-00</t>
  </si>
  <si>
    <t>Gastos Administrativos (impresión tarjetas)</t>
  </si>
  <si>
    <t>801-001-007-00</t>
  </si>
  <si>
    <t>Papelería y Artículos de oficina</t>
  </si>
  <si>
    <t>801-001-012-00</t>
  </si>
  <si>
    <t>Juntas de trabajo</t>
  </si>
  <si>
    <t>801-001-013-00</t>
  </si>
  <si>
    <t>No deducibles</t>
  </si>
  <si>
    <t>801-001-015-00</t>
  </si>
  <si>
    <t>Herramientas Tele-trabajo</t>
  </si>
  <si>
    <t>Suma Gastos Administrativos</t>
  </si>
  <si>
    <t>Resultado  Membresía</t>
  </si>
  <si>
    <t>Instrucciones: Favor de llenar solo los conceptos en blanco, lo que está sombreado en gris será llenado por AYF</t>
  </si>
  <si>
    <t xml:space="preserve"> COMITÉS</t>
  </si>
  <si>
    <t>Si procede todo</t>
  </si>
  <si>
    <t>Ingresos Comités</t>
  </si>
  <si>
    <t>417-015-000-00</t>
  </si>
  <si>
    <t>Programa de Mentoría</t>
  </si>
  <si>
    <t>Ig. $5M y Eg. $1.7M</t>
  </si>
  <si>
    <t>417-001-000-00</t>
  </si>
  <si>
    <t>Steering Group</t>
  </si>
  <si>
    <t>Ig. $0 y Eg. $154K</t>
  </si>
  <si>
    <t>417-018-000-00</t>
  </si>
  <si>
    <t>Asuntos Fiscales</t>
  </si>
  <si>
    <t>Ig. $119,700 y Eg. $101,444</t>
  </si>
  <si>
    <t>417-003-000-00</t>
  </si>
  <si>
    <t>Capital Humano y Asuntos Laborales</t>
  </si>
  <si>
    <t>417-005-000-00</t>
  </si>
  <si>
    <t>Seguridad</t>
  </si>
  <si>
    <t>Ig. $99,750 y Eg. $84,536</t>
  </si>
  <si>
    <t>417-004-000-00</t>
  </si>
  <si>
    <t>Comercio Exterior y Logística</t>
  </si>
  <si>
    <t>417-020-000-00</t>
  </si>
  <si>
    <t>Diversidad</t>
  </si>
  <si>
    <t>417-009-000-00</t>
  </si>
  <si>
    <t>IPR</t>
  </si>
  <si>
    <t>417-014-000-00</t>
  </si>
  <si>
    <t>Talleres (IPR)</t>
  </si>
  <si>
    <t>417-010-000-00</t>
  </si>
  <si>
    <t>Energía</t>
  </si>
  <si>
    <t>417-002-002-00</t>
  </si>
  <si>
    <t>Legalidad y Estado de Derecho</t>
  </si>
  <si>
    <t>417-021-000-00</t>
  </si>
  <si>
    <t>Servicios Financieros</t>
  </si>
  <si>
    <t>417-023-000-00</t>
  </si>
  <si>
    <t>Innovación y TIC´s</t>
  </si>
  <si>
    <t>417-012-000-00</t>
  </si>
  <si>
    <t>Sustentabilidad y Responsabilidad Social</t>
  </si>
  <si>
    <t>417-025-000-00</t>
  </si>
  <si>
    <t>Salud</t>
  </si>
  <si>
    <t>417-024-000-00</t>
  </si>
  <si>
    <t>Task Force lideres Rel. Con Gobierno</t>
  </si>
  <si>
    <t>412-001-000-00</t>
  </si>
  <si>
    <t>Economex: Diamond + Membresías</t>
  </si>
  <si>
    <t>Baja a $960K - Total Economex Ig. $1,100,000 y Eg. $1,299,254</t>
  </si>
  <si>
    <t>412-002-000-00</t>
  </si>
  <si>
    <t>Economex: Sesiones</t>
  </si>
  <si>
    <t>Baja a $140K</t>
  </si>
  <si>
    <t>412-003-000-00</t>
  </si>
  <si>
    <t>Economex: Breafings y cocteles</t>
  </si>
  <si>
    <t>Queda igual</t>
  </si>
  <si>
    <t>417-002-001-00</t>
  </si>
  <si>
    <t>DC Training - Georgetown</t>
  </si>
  <si>
    <t>Cambia a DC Training en May. 26 Ig. $1.8M y Eg. $1.4M</t>
  </si>
  <si>
    <t>Suma de Ingresos Comités</t>
  </si>
  <si>
    <t>Gastos Comités</t>
  </si>
  <si>
    <t>702-002-001-00</t>
  </si>
  <si>
    <t>702-002-023-00</t>
  </si>
  <si>
    <t>702-002-003-00</t>
  </si>
  <si>
    <t>702-002-005-00</t>
  </si>
  <si>
    <t>702-002-004-00</t>
  </si>
  <si>
    <t>702-002-022-00</t>
  </si>
  <si>
    <t>702-002-010-00</t>
  </si>
  <si>
    <t>702-005-000-00</t>
  </si>
  <si>
    <t>702-002-011-00</t>
  </si>
  <si>
    <t xml:space="preserve">Energía </t>
  </si>
  <si>
    <t>702-002-031-02</t>
  </si>
  <si>
    <t>702-002-017-00</t>
  </si>
  <si>
    <t xml:space="preserve">Programa Mentoría </t>
  </si>
  <si>
    <t>702-002-013-00</t>
  </si>
  <si>
    <t>702-002-021-00</t>
  </si>
  <si>
    <t>702-002-015-00</t>
  </si>
  <si>
    <t xml:space="preserve">Sustentabilidad y Responsabilidad Social </t>
  </si>
  <si>
    <t>702-002-033-00</t>
  </si>
  <si>
    <t>702-002-032-00</t>
  </si>
  <si>
    <t>Task Force líderes Rel. Con Gobierno</t>
  </si>
  <si>
    <t>702-002-028-00</t>
  </si>
  <si>
    <t>Monitoreo legislativo</t>
  </si>
  <si>
    <t>Baja a $567K</t>
  </si>
  <si>
    <t>702-003-001-00</t>
  </si>
  <si>
    <t xml:space="preserve">Reunión Anual </t>
  </si>
  <si>
    <t>704-001-002-00</t>
  </si>
  <si>
    <t>Sesiones Economex</t>
  </si>
  <si>
    <t>704-001-004-00</t>
  </si>
  <si>
    <t>Honorarios Asesor Económico (100%)</t>
  </si>
  <si>
    <t>704-001-006-00</t>
  </si>
  <si>
    <t>Economex cocteles</t>
  </si>
  <si>
    <t>Sube a $40K</t>
  </si>
  <si>
    <t>702-002-031-01</t>
  </si>
  <si>
    <t>Suma de Gastos Comités</t>
  </si>
  <si>
    <t>Resultado Operativo Comités</t>
  </si>
  <si>
    <t>801-011-001-00</t>
  </si>
  <si>
    <t xml:space="preserve">Teléfono Móvil </t>
  </si>
  <si>
    <t>801-011-004-00</t>
  </si>
  <si>
    <t xml:space="preserve">Mantenimiento de Automóvil </t>
  </si>
  <si>
    <t>801-011-003-00</t>
  </si>
  <si>
    <t xml:space="preserve">Gasolina </t>
  </si>
  <si>
    <t>801-011-019-00</t>
  </si>
  <si>
    <t xml:space="preserve">Becarios Comités </t>
  </si>
  <si>
    <t>Sube a $216K</t>
  </si>
  <si>
    <t>801-011-005-00</t>
  </si>
  <si>
    <t>Sube a $60K</t>
  </si>
  <si>
    <t>801-011-006-00</t>
  </si>
  <si>
    <t>Pasajes y Estacionamientos</t>
  </si>
  <si>
    <t>801-011-012-00</t>
  </si>
  <si>
    <t>Cuotas Club de Industriales</t>
  </si>
  <si>
    <t>801-011-014-00</t>
  </si>
  <si>
    <t>801-011-020-00</t>
  </si>
  <si>
    <t>Sube a $180K</t>
  </si>
  <si>
    <t>801-011-007-00</t>
  </si>
  <si>
    <t>Gastos varios (papelería)</t>
  </si>
  <si>
    <t>801-011-010-00</t>
  </si>
  <si>
    <t>Resultado  Comités</t>
  </si>
  <si>
    <t>Final Comités</t>
  </si>
  <si>
    <t>Pendiente</t>
  </si>
  <si>
    <t>Ingresos T&amp;IC</t>
  </si>
  <si>
    <t>405-001-000-00</t>
  </si>
  <si>
    <t>SemiconWest</t>
  </si>
  <si>
    <t>$100K</t>
  </si>
  <si>
    <t>405-002-000-00</t>
  </si>
  <si>
    <t>North American Week</t>
  </si>
  <si>
    <t>$200K</t>
  </si>
  <si>
    <t>405-003-000-00</t>
  </si>
  <si>
    <t>Selec USA</t>
  </si>
  <si>
    <t>$60K</t>
  </si>
  <si>
    <t>405-004-000-00</t>
  </si>
  <si>
    <t>Briefing T&amp;IC</t>
  </si>
  <si>
    <t>$300K</t>
  </si>
  <si>
    <t>Suma de Ingresos T&amp;IC</t>
  </si>
  <si>
    <t>Gastos T&amp;IC</t>
  </si>
  <si>
    <t>703-002-000-00</t>
  </si>
  <si>
    <t>$50K</t>
  </si>
  <si>
    <t>703-003-000-00</t>
  </si>
  <si>
    <t>703-004-000-00</t>
  </si>
  <si>
    <t>$30K</t>
  </si>
  <si>
    <t>703-005-000-00</t>
  </si>
  <si>
    <t>$90K</t>
  </si>
  <si>
    <t>Suma de Gastos T&amp;IC</t>
  </si>
  <si>
    <t>Resultado  T&amp;IC</t>
  </si>
  <si>
    <t>Ingresos Eventos</t>
  </si>
  <si>
    <t>Boletaje</t>
  </si>
  <si>
    <t>407-005-000-00</t>
  </si>
  <si>
    <t>Asamblea Anual</t>
  </si>
  <si>
    <t>407-010-000-00</t>
  </si>
  <si>
    <t>Torneo Golf</t>
  </si>
  <si>
    <t>407-002-000-00</t>
  </si>
  <si>
    <t>Asistentes Ejecutivas</t>
  </si>
  <si>
    <t>407-008-000-00</t>
  </si>
  <si>
    <t>Foro Económico</t>
  </si>
  <si>
    <t>407-009-000-00</t>
  </si>
  <si>
    <t>Foro Seguridad</t>
  </si>
  <si>
    <t>407-007-000-00</t>
  </si>
  <si>
    <t>Foro Servicios Financieros</t>
  </si>
  <si>
    <t>407-012-000-00</t>
  </si>
  <si>
    <t>Cena Gala</t>
  </si>
  <si>
    <t>407-013-000-00</t>
  </si>
  <si>
    <t>Open House</t>
  </si>
  <si>
    <t>407-014-000-00</t>
  </si>
  <si>
    <t>North America Week</t>
  </si>
  <si>
    <t>407-016-000-00</t>
  </si>
  <si>
    <t>Extend Our Reach (EOR)</t>
  </si>
  <si>
    <t>Ingresos Boletaje</t>
  </si>
  <si>
    <t>408-005-000-00</t>
  </si>
  <si>
    <t>408-010-000-00</t>
  </si>
  <si>
    <t>408-002-000-00</t>
  </si>
  <si>
    <t>408-008-000-00</t>
  </si>
  <si>
    <t>408-009-000-00</t>
  </si>
  <si>
    <t>408-003-000-00</t>
  </si>
  <si>
    <t>408-016-000-00</t>
  </si>
  <si>
    <t xml:space="preserve">Select USA Conference </t>
  </si>
  <si>
    <t>408-006-000-00</t>
  </si>
  <si>
    <t>408-013-000-00</t>
  </si>
  <si>
    <t>408-004-000-00</t>
  </si>
  <si>
    <t>Top Circle</t>
  </si>
  <si>
    <t>408-015-000-00</t>
  </si>
  <si>
    <t>AmCham B2B</t>
  </si>
  <si>
    <t>408-014-000-00</t>
  </si>
  <si>
    <t>408-018-000-00</t>
  </si>
  <si>
    <t>Incidencia</t>
  </si>
  <si>
    <t>408-019-000-00</t>
  </si>
  <si>
    <t>Ingresos Patrocinios</t>
  </si>
  <si>
    <t>Suma Ingresos Eventos</t>
  </si>
  <si>
    <t>Costos y Gastos Eventos</t>
  </si>
  <si>
    <t>701-001-004-00</t>
  </si>
  <si>
    <t>701-001-013-00</t>
  </si>
  <si>
    <t>701-001-011-00</t>
  </si>
  <si>
    <t>701-001-006-00</t>
  </si>
  <si>
    <t>701-001-008-00</t>
  </si>
  <si>
    <t>701-001-014-00</t>
  </si>
  <si>
    <t>701-001-017-00</t>
  </si>
  <si>
    <t>701-001-012-00</t>
  </si>
  <si>
    <t>701-001-003-00</t>
  </si>
  <si>
    <t>701-001-018-00</t>
  </si>
  <si>
    <t>701-001-015-00</t>
  </si>
  <si>
    <t>701-001-019-00</t>
  </si>
  <si>
    <t>701-001-002-00</t>
  </si>
  <si>
    <t>701-001-016-00</t>
  </si>
  <si>
    <t>Ppto Marketing</t>
  </si>
  <si>
    <t>Suma Costos y Gastos Eventos</t>
  </si>
  <si>
    <t>Resultado Operativo Eventos</t>
  </si>
  <si>
    <t>801-010-001-00</t>
  </si>
  <si>
    <t>801-010-003-00</t>
  </si>
  <si>
    <t>801-010-004-00</t>
  </si>
  <si>
    <t>Mantenimiento auto</t>
  </si>
  <si>
    <t>801-010-016-00</t>
  </si>
  <si>
    <t>801-010-005-00</t>
  </si>
  <si>
    <t>Pasajes y estacionamientos</t>
  </si>
  <si>
    <t>801-010-007-00</t>
  </si>
  <si>
    <t>Papelería</t>
  </si>
  <si>
    <t>801-010-011-00</t>
  </si>
  <si>
    <t>Promoción</t>
  </si>
  <si>
    <t>801-010-010-00</t>
  </si>
  <si>
    <t>Becarios</t>
  </si>
  <si>
    <t>801-010-013-00</t>
  </si>
  <si>
    <t>801-010-015-00</t>
  </si>
  <si>
    <t>Resultado  Eventos y Serv Membresía</t>
  </si>
  <si>
    <t>SERVICIOS A LA MEMBRESIA</t>
  </si>
  <si>
    <t>Ingresos Serv Membresía</t>
  </si>
  <si>
    <t>Encuesta de Sueldos y Prestaciones</t>
  </si>
  <si>
    <t>Suma de Ingresos Serv Membresía</t>
  </si>
  <si>
    <t>Gastos  Serv Membresía</t>
  </si>
  <si>
    <t>Suma de Gastos Serv Membresía</t>
  </si>
  <si>
    <t>Resultado Serv Membresía</t>
  </si>
  <si>
    <t>COMUNICACIÓN</t>
  </si>
  <si>
    <t>Ingresos Comunicación</t>
  </si>
  <si>
    <t>Suma de Ingresos Comunicación</t>
  </si>
  <si>
    <t>Gastos Comunicación</t>
  </si>
  <si>
    <t>801-013-006-00</t>
  </si>
  <si>
    <t>Agencias de Comunicación</t>
  </si>
  <si>
    <t>801-013-016-00</t>
  </si>
  <si>
    <t>Contenidos multimedia</t>
  </si>
  <si>
    <t>801-013-015-00</t>
  </si>
  <si>
    <t>Marketing Licencias</t>
  </si>
  <si>
    <t>801-013-010-00</t>
  </si>
  <si>
    <t>Traductor</t>
  </si>
  <si>
    <t>Suma de Gastos Comunicación</t>
  </si>
  <si>
    <t>Resultado Operativo Comunicación</t>
  </si>
  <si>
    <t>DIRECCIÓN DE TALENTO</t>
  </si>
  <si>
    <t>Ingresos RH</t>
  </si>
  <si>
    <t>Suma de Ingresos RH</t>
  </si>
  <si>
    <t>Gastos RH</t>
  </si>
  <si>
    <t>901-008-000-00</t>
  </si>
  <si>
    <t>Capacitación, Intercambio de talento y Team building</t>
  </si>
  <si>
    <t>801-006-012-00</t>
  </si>
  <si>
    <t>Programa  de reconocimientos, Regalos</t>
  </si>
  <si>
    <t>801-006-020-00</t>
  </si>
  <si>
    <t>Encuesta NOM035 y Clima Org., Voluntariados corporativos</t>
  </si>
  <si>
    <t>Suma de Gastos RH</t>
  </si>
  <si>
    <t>ACTUAL POSIBLE</t>
  </si>
  <si>
    <t>Resultado Operativo RH</t>
  </si>
  <si>
    <t>cdmx</t>
  </si>
  <si>
    <t>gdl</t>
  </si>
  <si>
    <t>ne</t>
  </si>
  <si>
    <t>no</t>
  </si>
  <si>
    <t>801-006-001-00</t>
  </si>
  <si>
    <t>801-006-004-00</t>
  </si>
  <si>
    <t>801-006-003-00</t>
  </si>
  <si>
    <t>801-006-010-00</t>
  </si>
  <si>
    <t>801-006-005-00</t>
  </si>
  <si>
    <t>Pasajes y Taxis</t>
  </si>
  <si>
    <t>801-006-006-00</t>
  </si>
  <si>
    <t>801-006-011-00</t>
  </si>
  <si>
    <t>Impresión Tarjetas</t>
  </si>
  <si>
    <t>801-006-019-00</t>
  </si>
  <si>
    <t>801-006-007-00</t>
  </si>
  <si>
    <t>801-006-018-00</t>
  </si>
  <si>
    <t>Resultado RH</t>
  </si>
  <si>
    <t>DIRECCIÓN DE ADMON Y FINANZAS</t>
  </si>
  <si>
    <t>Ingresos Admon y Finanzas</t>
  </si>
  <si>
    <t xml:space="preserve">Suma de Ingresos Admon y Finanzas </t>
  </si>
  <si>
    <t>Gastos Admon y Finanzas</t>
  </si>
  <si>
    <t>Ver Gastos Generales</t>
  </si>
  <si>
    <t xml:space="preserve"> </t>
  </si>
  <si>
    <t xml:space="preserve">Suma de Gastos Admon y Finanzas </t>
  </si>
  <si>
    <t xml:space="preserve">Resultado Operativo Admon y Finanzas </t>
  </si>
  <si>
    <t>801-005-001-00</t>
  </si>
  <si>
    <t>801-005-004-00</t>
  </si>
  <si>
    <t>801-005-003-00</t>
  </si>
  <si>
    <t>801-005-010-00</t>
  </si>
  <si>
    <t>801-005-005-00</t>
  </si>
  <si>
    <t>801-005-006-00</t>
  </si>
  <si>
    <t>801-005-011-00</t>
  </si>
  <si>
    <t>801-005-008-00</t>
  </si>
  <si>
    <t>Suscripciones y varios</t>
  </si>
  <si>
    <t>801-005-017-00</t>
  </si>
  <si>
    <t>801-005-012-00</t>
  </si>
  <si>
    <t>Gastos varios</t>
  </si>
  <si>
    <t>801-005-013-00</t>
  </si>
  <si>
    <t>801-005-015-00</t>
  </si>
  <si>
    <t>PAPELERIA Y ARTICULOS DE OFICINA</t>
  </si>
  <si>
    <t>801-005-009-00</t>
  </si>
  <si>
    <t>SERVICIOS ADMINISTRATIVOS (PERSONAL)</t>
  </si>
  <si>
    <t>801-005-007-00</t>
  </si>
  <si>
    <t>HERRAMIENTAS TELE-TRABAJO</t>
  </si>
  <si>
    <t xml:space="preserve">Resultado Admon y Finanzas </t>
  </si>
  <si>
    <t>VPE</t>
  </si>
  <si>
    <t>Ingresos CEN/Board</t>
  </si>
  <si>
    <t>417-017-000-00</t>
  </si>
  <si>
    <t>Board Of Directors</t>
  </si>
  <si>
    <t>417-019-000-00</t>
  </si>
  <si>
    <t>Executive Committee</t>
  </si>
  <si>
    <t>417-008-000-00</t>
  </si>
  <si>
    <t>Comité Expresidentes</t>
  </si>
  <si>
    <t>Suma de Ingresos CEN/Board</t>
  </si>
  <si>
    <t>Gastos CEN/Board</t>
  </si>
  <si>
    <t>702-002-019-00</t>
  </si>
  <si>
    <t>Board of Directors</t>
  </si>
  <si>
    <t>702-002-020-00</t>
  </si>
  <si>
    <t>702-004-000-00</t>
  </si>
  <si>
    <t>Suma de Gastos CEN/Board</t>
  </si>
  <si>
    <t>Resultado CEN/Board</t>
  </si>
  <si>
    <t>801-004-001-00</t>
  </si>
  <si>
    <t>801-004-003-00</t>
  </si>
  <si>
    <t>801-004-005-00</t>
  </si>
  <si>
    <t>801-004-006-00</t>
  </si>
  <si>
    <t>801-004-011-00</t>
  </si>
  <si>
    <t>801-004-014-00</t>
  </si>
  <si>
    <t>Gastos de representación</t>
  </si>
  <si>
    <t>801-004-016-00</t>
  </si>
  <si>
    <t>801-004-002-00</t>
  </si>
  <si>
    <t>Auto utilitario</t>
  </si>
  <si>
    <t>801-004-004-00</t>
  </si>
  <si>
    <t>Mantenimiento Automóvil</t>
  </si>
  <si>
    <t>801-004-007-00</t>
  </si>
  <si>
    <t>Papelería y Arts. de oficina</t>
  </si>
  <si>
    <t>801-004-008-00</t>
  </si>
  <si>
    <t>Suscripciones y libros</t>
  </si>
  <si>
    <t>801-004-019-00</t>
  </si>
  <si>
    <t>Gastos de viaje VPE</t>
  </si>
  <si>
    <t>801-004-018-00</t>
  </si>
  <si>
    <t>Gastos de Viajes Presidenciales</t>
  </si>
  <si>
    <t>801-004-015-00</t>
  </si>
  <si>
    <t>Servicios administrativos (Personal)</t>
  </si>
  <si>
    <t>801-004-012-00</t>
  </si>
  <si>
    <t>Varios</t>
  </si>
  <si>
    <t>801-004-013-00</t>
  </si>
  <si>
    <t>801-004-010-00</t>
  </si>
  <si>
    <t>Resultado VPE</t>
  </si>
  <si>
    <t>GASTOS GENERALES</t>
  </si>
  <si>
    <t>Otros ingresos</t>
  </si>
  <si>
    <t>Rendimientos de Inversión</t>
  </si>
  <si>
    <t>Plusvalía/Minusvalía Portafolio de Inversiones</t>
  </si>
  <si>
    <t>413-014-001-00</t>
  </si>
  <si>
    <t>Renta oficinas Reforma</t>
  </si>
  <si>
    <t>413-006-000-00</t>
  </si>
  <si>
    <t>Vta. De activo fijo</t>
  </si>
  <si>
    <t>413-007-000-00</t>
  </si>
  <si>
    <t>Suma Otros Ingresos</t>
  </si>
  <si>
    <t>Gastos Financieros</t>
  </si>
  <si>
    <t>Utilidad cambiaria</t>
  </si>
  <si>
    <t>901-096-000-00</t>
  </si>
  <si>
    <t>Pérdida cambiaria</t>
  </si>
  <si>
    <t>901-020-000-00</t>
  </si>
  <si>
    <t>Gtos Financieros (comisiones)</t>
  </si>
  <si>
    <t>Suma Gastos Financieros</t>
  </si>
  <si>
    <t>Otros Ingresos vs Gastos</t>
  </si>
  <si>
    <t>Tota Play internet inalámbrico</t>
  </si>
  <si>
    <t>901-001-001-00</t>
  </si>
  <si>
    <t>Oficinas</t>
  </si>
  <si>
    <t>901-001-002-00</t>
  </si>
  <si>
    <t>Biblioteca AmCham</t>
  </si>
  <si>
    <t>Energía Eléctrica</t>
  </si>
  <si>
    <t>901-002-001-00</t>
  </si>
  <si>
    <t>901-002-002-00</t>
  </si>
  <si>
    <t>901-022-000-00</t>
  </si>
  <si>
    <t>Agua</t>
  </si>
  <si>
    <t>901-009-001-00</t>
  </si>
  <si>
    <t xml:space="preserve">Matto. de Local </t>
  </si>
  <si>
    <t>901-009-003-00</t>
  </si>
  <si>
    <t>Matto. de Biblioteca</t>
  </si>
  <si>
    <t>901-009-002-00</t>
  </si>
  <si>
    <t>Pólizas de Mantenimiento</t>
  </si>
  <si>
    <t>901-021-000-00</t>
  </si>
  <si>
    <t>Predial oficinas Reforma 295</t>
  </si>
  <si>
    <t>901-016-002-00</t>
  </si>
  <si>
    <t>Papeleria Oficina y Almacén</t>
  </si>
  <si>
    <t>901-016-004-00</t>
  </si>
  <si>
    <t>Servicio de Mensajeria Fedex</t>
  </si>
  <si>
    <t>901-013-007-00</t>
  </si>
  <si>
    <t>Artículos de Limpieza y cafetería</t>
  </si>
  <si>
    <t>901-010-000-00</t>
  </si>
  <si>
    <t>Matto. Equipo de Computo y Red</t>
  </si>
  <si>
    <t>901-016-006-00</t>
  </si>
  <si>
    <t>Gtos Diversos/Eventos internos</t>
  </si>
  <si>
    <t>901-014-002-00</t>
  </si>
  <si>
    <t>Gastos Extraordinarios</t>
  </si>
  <si>
    <t>901-014-003-00</t>
  </si>
  <si>
    <t>Dif. De impuestos de ejercicios anteriores</t>
  </si>
  <si>
    <t>901-017-000-00</t>
  </si>
  <si>
    <t>IVA  a Prorrata No Acreditable</t>
  </si>
  <si>
    <t>901-098-000-00</t>
  </si>
  <si>
    <t>No Deducibles</t>
  </si>
  <si>
    <t>Suma de Gastos Generales</t>
  </si>
  <si>
    <t>Depreciaciones y Amortizaciones</t>
  </si>
  <si>
    <t>901-004-000-00</t>
  </si>
  <si>
    <t>Depreciaciones de equipo</t>
  </si>
  <si>
    <t>901-005-000-00</t>
  </si>
  <si>
    <t>Amortizaciones</t>
  </si>
  <si>
    <t>Suma Depreciaciones y Amortizaciones</t>
  </si>
  <si>
    <t>Gastos Corporativos CdMx</t>
  </si>
  <si>
    <t>Total GA CdMx</t>
  </si>
  <si>
    <t>Nómina Desarrollo de Negocios</t>
  </si>
  <si>
    <t>Suma</t>
  </si>
  <si>
    <t>Nómina Servicios a la membresia</t>
  </si>
  <si>
    <t>Nómina Eventos</t>
  </si>
  <si>
    <t>Nómina Comités</t>
  </si>
  <si>
    <t>Nómina Comunicación</t>
  </si>
  <si>
    <t>Nómina Admon, Finanzas y RH</t>
  </si>
  <si>
    <t>Nómina VPE</t>
  </si>
  <si>
    <t>Ppto.</t>
  </si>
  <si>
    <t>Real</t>
  </si>
  <si>
    <t>Departamento</t>
  </si>
  <si>
    <t>Cta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</si>
  <si>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</si>
  <si>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</si>
  <si>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</si>
  <si>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</si>
  <si>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</si>
  <si>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</si>
  <si>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</si>
  <si>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</si>
  <si>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</si>
  <si>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</si>
  <si>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</si>
  <si>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</si>
  <si>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DN</t>
  </si>
  <si>
    <t>Serv Membresía</t>
  </si>
  <si>
    <t>702-002-030-00</t>
  </si>
  <si>
    <t>RH</t>
  </si>
  <si>
    <t>GG</t>
  </si>
  <si>
    <t>901-099-000-00</t>
  </si>
  <si>
    <t>901-014-007-00</t>
  </si>
  <si>
    <t>Ppto. 25</t>
  </si>
  <si>
    <t>Forcast</t>
  </si>
  <si>
    <t>Acum 2025</t>
  </si>
  <si>
    <t>Acum. 25</t>
  </si>
  <si>
    <t>Anual</t>
  </si>
  <si>
    <t>GC</t>
  </si>
  <si>
    <t>Total:</t>
  </si>
  <si>
    <t>PAE</t>
  </si>
  <si>
    <t>Hosting /VPS</t>
  </si>
  <si>
    <t>Póliza soporte y mantenimiento EA</t>
  </si>
  <si>
    <t>MCM/Internet/telefonía IP</t>
  </si>
  <si>
    <t>Actualizaciones de software (COI, office, antivirus, licencias, timbres, etc)</t>
  </si>
  <si>
    <t>Licencias Google Apps</t>
  </si>
  <si>
    <t>Estudio actuarial</t>
  </si>
  <si>
    <t>Gtos Notariales</t>
  </si>
  <si>
    <t>Honorarios Auditoría financiera, seguro social y fiscal</t>
  </si>
  <si>
    <t>Costo Anual AACCLA</t>
  </si>
  <si>
    <t>Herramientas T&amp;IC (plataformas, créditos, etc.)</t>
  </si>
  <si>
    <t>Linkedln</t>
  </si>
  <si>
    <t>ZOOM</t>
  </si>
  <si>
    <t>406-000-000-00</t>
  </si>
  <si>
    <t>601-000-000-00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</si>
</sst>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_-;\-* #,##0_-;_-* &quot;-&quot;??_-;_-@"/>
    <numFmt numFmtId="165" formatCode="_(* #,##0_);_(* \(#,##0\);_(* &quot;-&quot;??_);_(@_)"/>
    <numFmt numFmtId="166" formatCode="_-* #,##0.00_-;\-* #,##0.00_-;_-* &quot;-&quot;??_-;_-@"/>
    <numFmt numFmtId="167" formatCode="#,##0.000"/>
    <numFmt numFmtId="168" formatCode="&quot;$&quot;#,##0.00"/>
    <numFmt numFmtId="169" formatCode="_(* #,##0.0000_);_(* \(#,##0.0000\);_(* &quot;-&quot;??_);_(@_)"/>
    <numFmt numFmtId="170" formatCode="&quot;$&quot;#,##0.00000000"/>
    <numFmt numFmtId="171" formatCode="&quot;$&quot;#,##0.0000000"/>
  </numFmts>
  <fonts count="44">
    <font>
      <sz val="11.0"/>
      <color theme="1"/>
      <name val="Aptos Narrow"/>
      <scheme val="minor"/>
    </font>
    <font>
      <b/>
      <sz val="10.0"/>
      <color rgb="FFFFFFFF"/>
      <name val="Arial"/>
    </font>
    <font>
      <sz val="10.0"/>
      <color theme="1"/>
      <name val="Aptos Narrow"/>
    </font>
    <font>
      <b/>
      <sz val="10.0"/>
      <color theme="1"/>
      <name val="Arial"/>
    </font>
    <font>
      <b/>
      <i/>
      <sz val="10.0"/>
      <color rgb="FF333399"/>
      <name val="Arial"/>
    </font>
    <font>
      <b/>
      <i/>
      <sz val="10.0"/>
      <color rgb="FF0000FF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rgb="FF0000FF"/>
      <name val="Arial"/>
    </font>
    <font>
      <b/>
      <i/>
      <u/>
      <sz val="10.0"/>
      <color rgb="FF0000FF"/>
      <name val="Arial"/>
    </font>
    <font>
      <sz val="10.0"/>
      <color theme="1"/>
      <name val="Arial"/>
    </font>
    <font>
      <b/>
      <sz val="10.0"/>
      <color rgb="FFFF0000"/>
      <name val="Arial"/>
    </font>
    <font/>
    <font>
      <sz val="8.0"/>
      <color theme="1"/>
      <name val="Arial"/>
    </font>
    <font>
      <b/>
      <sz val="8.0"/>
      <color rgb="FFFF0000"/>
      <name val="Arial"/>
    </font>
    <font>
      <b/>
      <sz val="8.0"/>
      <color rgb="FFFFFFFF"/>
      <name val="Arial"/>
    </font>
    <font>
      <b/>
      <sz val="8.0"/>
      <color theme="1"/>
      <name val="Arial"/>
    </font>
    <font>
      <b/>
      <i/>
      <sz val="8.0"/>
      <color rgb="FF333399"/>
      <name val="Arial"/>
    </font>
    <font>
      <b/>
      <sz val="10.0"/>
      <color theme="0"/>
      <name val="Arial"/>
    </font>
    <font>
      <b/>
      <sz val="9.0"/>
      <color rgb="FFFFFFFF"/>
      <name val="Arial"/>
    </font>
    <font>
      <b/>
      <sz val="10.0"/>
      <color rgb="FFFFFFFF"/>
      <name val="Aptos Narrow"/>
    </font>
    <font>
      <b/>
      <sz val="9.0"/>
      <color rgb="FFFFFFFF"/>
      <name val="Aptos Narrow"/>
    </font>
    <font>
      <b/>
      <sz val="10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0.0"/>
      <color rgb="FFFF0000"/>
      <name val="Arial"/>
    </font>
    <font>
      <sz val="10.0"/>
      <color theme="1"/>
      <name val="Calibri"/>
    </font>
    <font>
      <b/>
      <sz val="10.0"/>
      <color theme="1"/>
      <name val="Calibri"/>
    </font>
    <font>
      <color theme="1"/>
      <name val="Arial"/>
    </font>
    <font>
      <b/>
      <i/>
      <sz val="10.0"/>
      <color theme="1"/>
      <name val="Arial"/>
    </font>
    <font>
      <b/>
      <i/>
      <sz val="10.0"/>
      <color theme="0"/>
      <name val="Arial"/>
    </font>
    <font>
      <sz val="10.0"/>
      <color theme="0"/>
      <name val="Arial"/>
    </font>
    <font>
      <sz val="10.0"/>
      <color rgb="FF000000"/>
      <name val="Arial"/>
    </font>
    <font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0000"/>
      <name val="Arial"/>
    </font>
    <font>
      <b/>
      <sz val="9.0"/>
      <color theme="0"/>
      <name val="Arial"/>
    </font>
    <font>
      <b/>
      <i/>
      <sz val="9.0"/>
      <color theme="1"/>
      <name val="Arial"/>
    </font>
    <font>
      <b/>
      <i/>
      <sz val="9.0"/>
      <color theme="0"/>
      <name val="Arial"/>
    </font>
    <font>
      <color theme="1"/>
      <name val="Aptos Narrow"/>
      <scheme val="minor"/>
    </font>
    <font>
      <b/>
      <sz val="11.0"/>
      <color rgb="FFFF0000"/>
      <name val="Aptos Narrow"/>
    </font>
    <font>
      <sz val="10.0"/>
      <color rgb="FF0070C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84E291"/>
        <bgColor rgb="FF84E291"/>
      </patternFill>
    </fill>
  </fills>
  <borders count="5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0" fillId="0" fontId="2" numFmtId="9" xfId="0" applyFont="1" applyNumberFormat="1"/>
    <xf borderId="0" fillId="0" fontId="2" numFmtId="0" xfId="0" applyFont="1"/>
    <xf borderId="2" fillId="0" fontId="3" numFmtId="164" xfId="0" applyAlignment="1" applyBorder="1" applyFont="1" applyNumberFormat="1">
      <alignment horizontal="center"/>
    </xf>
    <xf borderId="2" fillId="0" fontId="3" numFmtId="164" xfId="0" applyBorder="1" applyFont="1" applyNumberFormat="1"/>
    <xf borderId="3" fillId="0" fontId="3" numFmtId="164" xfId="0" applyBorder="1" applyFont="1" applyNumberFormat="1"/>
    <xf borderId="3" fillId="0" fontId="3" numFmtId="9" xfId="0" applyBorder="1" applyFont="1" applyNumberFormat="1"/>
    <xf borderId="4" fillId="3" fontId="4" numFmtId="165" xfId="0" applyAlignment="1" applyBorder="1" applyFill="1" applyFont="1" applyNumberFormat="1">
      <alignment horizontal="center" vertical="center"/>
    </xf>
    <xf borderId="4" fillId="3" fontId="3" numFmtId="164" xfId="0" applyBorder="1" applyFont="1" applyNumberFormat="1"/>
    <xf borderId="5" fillId="3" fontId="3" numFmtId="9" xfId="0" applyBorder="1" applyFont="1" applyNumberFormat="1"/>
    <xf borderId="6" fillId="3" fontId="4" numFmtId="165" xfId="0" applyAlignment="1" applyBorder="1" applyFont="1" applyNumberFormat="1">
      <alignment horizontal="center" vertical="center"/>
    </xf>
    <xf borderId="6" fillId="3" fontId="3" numFmtId="164" xfId="0" applyBorder="1" applyFont="1" applyNumberFormat="1"/>
    <xf borderId="7" fillId="3" fontId="3" numFmtId="9" xfId="0" applyAlignment="1" applyBorder="1" applyFont="1" applyNumberFormat="1">
      <alignment horizontal="right"/>
    </xf>
    <xf borderId="7" fillId="3" fontId="3" numFmtId="9" xfId="0" applyBorder="1" applyFont="1" applyNumberFormat="1"/>
    <xf borderId="8" fillId="3" fontId="4" numFmtId="165" xfId="0" applyAlignment="1" applyBorder="1" applyFont="1" applyNumberFormat="1">
      <alignment horizontal="center" vertical="center"/>
    </xf>
    <xf borderId="8" fillId="3" fontId="3" numFmtId="164" xfId="0" applyBorder="1" applyFont="1" applyNumberFormat="1"/>
    <xf borderId="9" fillId="3" fontId="3" numFmtId="9" xfId="0" applyAlignment="1" applyBorder="1" applyFont="1" applyNumberFormat="1">
      <alignment horizontal="right"/>
    </xf>
    <xf borderId="1" fillId="4" fontId="5" numFmtId="165" xfId="0" applyAlignment="1" applyBorder="1" applyFill="1" applyFont="1" applyNumberFormat="1">
      <alignment horizontal="center" vertical="center"/>
    </xf>
    <xf borderId="1" fillId="4" fontId="5" numFmtId="164" xfId="0" applyAlignment="1" applyBorder="1" applyFont="1" applyNumberFormat="1">
      <alignment horizontal="center" vertical="center"/>
    </xf>
    <xf borderId="10" fillId="4" fontId="5" numFmtId="9" xfId="0" applyAlignment="1" applyBorder="1" applyFont="1" applyNumberFormat="1">
      <alignment horizontal="right" vertical="center"/>
    </xf>
    <xf borderId="11" fillId="3" fontId="4" numFmtId="165" xfId="0" applyAlignment="1" applyBorder="1" applyFont="1" applyNumberFormat="1">
      <alignment horizontal="center" vertical="center"/>
    </xf>
    <xf borderId="11" fillId="3" fontId="3" numFmtId="164" xfId="0" applyBorder="1" applyFont="1" applyNumberFormat="1"/>
    <xf borderId="12" fillId="3" fontId="3" numFmtId="9" xfId="0" applyAlignment="1" applyBorder="1" applyFont="1" applyNumberFormat="1">
      <alignment horizontal="right"/>
    </xf>
    <xf borderId="11" fillId="3" fontId="6" numFmtId="165" xfId="0" applyAlignment="1" applyBorder="1" applyFont="1" applyNumberFormat="1">
      <alignment horizontal="center" vertical="center"/>
    </xf>
    <xf borderId="6" fillId="3" fontId="7" numFmtId="165" xfId="0" applyAlignment="1" applyBorder="1" applyFont="1" applyNumberFormat="1">
      <alignment horizontal="center" vertical="center"/>
    </xf>
    <xf borderId="8" fillId="3" fontId="8" numFmtId="165" xfId="0" applyAlignment="1" applyBorder="1" applyFont="1" applyNumberFormat="1">
      <alignment horizontal="center" vertical="center"/>
    </xf>
    <xf borderId="5" fillId="3" fontId="3" numFmtId="9" xfId="0" applyAlignment="1" applyBorder="1" applyFont="1" applyNumberFormat="1">
      <alignment horizontal="right"/>
    </xf>
    <xf borderId="13" fillId="3" fontId="4" numFmtId="165" xfId="0" applyAlignment="1" applyBorder="1" applyFont="1" applyNumberFormat="1">
      <alignment horizontal="center" vertical="center"/>
    </xf>
    <xf borderId="13" fillId="3" fontId="3" numFmtId="164" xfId="0" applyBorder="1" applyFont="1" applyNumberFormat="1"/>
    <xf borderId="14" fillId="3" fontId="3" numFmtId="9" xfId="0" applyAlignment="1" applyBorder="1" applyFont="1" applyNumberFormat="1">
      <alignment horizontal="right"/>
    </xf>
    <xf borderId="15" fillId="0" fontId="9" numFmtId="165" xfId="0" applyAlignment="1" applyBorder="1" applyFont="1" applyNumberFormat="1">
      <alignment horizontal="center" vertical="center"/>
    </xf>
    <xf borderId="15" fillId="0" fontId="3" numFmtId="164" xfId="0" applyBorder="1" applyFont="1" applyNumberFormat="1"/>
    <xf borderId="16" fillId="0" fontId="3" numFmtId="9" xfId="0" applyAlignment="1" applyBorder="1" applyFont="1" applyNumberFormat="1">
      <alignment horizontal="right"/>
    </xf>
    <xf borderId="6" fillId="0" fontId="10" numFmtId="165" xfId="0" applyAlignment="1" applyBorder="1" applyFont="1" applyNumberFormat="1">
      <alignment horizontal="center" vertical="center"/>
    </xf>
    <xf borderId="6" fillId="0" fontId="3" numFmtId="164" xfId="0" applyBorder="1" applyFont="1" applyNumberFormat="1"/>
    <xf borderId="17" fillId="0" fontId="3" numFmtId="9" xfId="0" applyAlignment="1" applyBorder="1" applyFont="1" applyNumberFormat="1">
      <alignment horizontal="right"/>
    </xf>
    <xf borderId="1" fillId="4" fontId="5" numFmtId="165" xfId="0" applyAlignment="1" applyBorder="1" applyFont="1" applyNumberFormat="1">
      <alignment horizontal="center" shrinkToFit="0" vertical="center" wrapText="1"/>
    </xf>
    <xf borderId="0" fillId="0" fontId="11" numFmtId="0" xfId="0" applyFont="1"/>
    <xf borderId="0" fillId="0" fontId="11" numFmtId="164" xfId="0" applyFont="1" applyNumberFormat="1"/>
    <xf borderId="0" fillId="0" fontId="11" numFmtId="9" xfId="0" applyFont="1" applyNumberFormat="1"/>
    <xf borderId="0" fillId="0" fontId="11" numFmtId="166" xfId="0" applyFont="1" applyNumberFormat="1"/>
    <xf borderId="18" fillId="0" fontId="12" numFmtId="0" xfId="0" applyAlignment="1" applyBorder="1" applyFont="1">
      <alignment horizontal="center"/>
    </xf>
    <xf borderId="18" fillId="0" fontId="13" numFmtId="0" xfId="0" applyBorder="1" applyFont="1"/>
    <xf borderId="0" fillId="0" fontId="11" numFmtId="0" xfId="0" applyAlignment="1" applyFont="1">
      <alignment shrinkToFit="0" wrapText="1"/>
    </xf>
    <xf borderId="0" fillId="0" fontId="11" numFmtId="1" xfId="0" applyAlignment="1" applyFont="1" applyNumberFormat="1">
      <alignment shrinkToFit="0" wrapText="1"/>
    </xf>
    <xf borderId="1" fillId="2" fontId="1" numFmtId="0" xfId="0" applyAlignment="1" applyBorder="1" applyFont="1">
      <alignment horizontal="center" shrinkToFit="0" vertical="center" wrapText="1"/>
    </xf>
    <xf borderId="0" fillId="0" fontId="11" numFmtId="1" xfId="0" applyFont="1" applyNumberFormat="1"/>
    <xf borderId="0" fillId="0" fontId="3" numFmtId="164" xfId="0" applyAlignment="1" applyFont="1" applyNumberFormat="1">
      <alignment horizontal="center"/>
    </xf>
    <xf borderId="0" fillId="0" fontId="3" numFmtId="164" xfId="0" applyFont="1" applyNumberFormat="1"/>
    <xf borderId="19" fillId="0" fontId="3" numFmtId="164" xfId="0" applyAlignment="1" applyBorder="1" applyFont="1" applyNumberFormat="1">
      <alignment horizontal="center"/>
    </xf>
    <xf borderId="18" fillId="0" fontId="3" numFmtId="164" xfId="0" applyBorder="1" applyFont="1" applyNumberFormat="1"/>
    <xf borderId="18" fillId="0" fontId="3" numFmtId="9" xfId="0" applyBorder="1" applyFont="1" applyNumberFormat="1"/>
    <xf borderId="1" fillId="2" fontId="1" numFmtId="165" xfId="0" applyAlignment="1" applyBorder="1" applyFont="1" applyNumberFormat="1">
      <alignment horizontal="center"/>
    </xf>
    <xf borderId="1" fillId="2" fontId="1" numFmtId="164" xfId="0" applyBorder="1" applyFont="1" applyNumberFormat="1"/>
    <xf borderId="1" fillId="2" fontId="1" numFmtId="9" xfId="0" applyBorder="1" applyFont="1" applyNumberFormat="1"/>
    <xf borderId="1" fillId="4" fontId="4" numFmtId="165" xfId="0" applyAlignment="1" applyBorder="1" applyFont="1" applyNumberFormat="1">
      <alignment horizontal="center" vertical="center"/>
    </xf>
    <xf borderId="1" fillId="4" fontId="3" numFmtId="164" xfId="0" applyBorder="1" applyFont="1" applyNumberFormat="1"/>
    <xf borderId="1" fillId="4" fontId="3" numFmtId="9" xfId="0" applyBorder="1" applyFont="1" applyNumberFormat="1"/>
    <xf borderId="1" fillId="4" fontId="3" numFmtId="164" xfId="0" applyAlignment="1" applyBorder="1" applyFont="1" applyNumberFormat="1">
      <alignment readingOrder="0"/>
    </xf>
    <xf borderId="1" fillId="4" fontId="11" numFmtId="165" xfId="0" applyAlignment="1" applyBorder="1" applyFont="1" applyNumberFormat="1">
      <alignment horizontal="center" vertical="center"/>
    </xf>
    <xf borderId="1" fillId="4" fontId="11" numFmtId="164" xfId="0" applyBorder="1" applyFont="1" applyNumberFormat="1"/>
    <xf borderId="1" fillId="4" fontId="11" numFmtId="9" xfId="0" applyBorder="1" applyFont="1" applyNumberFormat="1"/>
    <xf borderId="1" fillId="0" fontId="11" numFmtId="9" xfId="0" applyBorder="1" applyFont="1" applyNumberFormat="1"/>
    <xf borderId="0" fillId="0" fontId="11" numFmtId="4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1" fillId="0" fontId="11" numFmtId="165" xfId="0" applyAlignment="1" applyBorder="1" applyFont="1" applyNumberFormat="1">
      <alignment horizontal="center" vertical="center"/>
    </xf>
    <xf borderId="1" fillId="0" fontId="11" numFmtId="164" xfId="0" applyBorder="1" applyFont="1" applyNumberFormat="1"/>
    <xf borderId="0" fillId="0" fontId="11" numFmtId="0" xfId="0" applyAlignment="1" applyFont="1">
      <alignment readingOrder="0"/>
    </xf>
    <xf borderId="1" fillId="4" fontId="3" numFmtId="9" xfId="0" applyAlignment="1" applyBorder="1" applyFont="1" applyNumberFormat="1">
      <alignment readingOrder="0"/>
    </xf>
    <xf borderId="11" fillId="4" fontId="4" numFmtId="165" xfId="0" applyAlignment="1" applyBorder="1" applyFont="1" applyNumberFormat="1">
      <alignment horizontal="center" vertical="center"/>
    </xf>
    <xf borderId="20" fillId="4" fontId="4" numFmtId="165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shrinkToFit="0" vertical="center" wrapText="1"/>
    </xf>
    <xf borderId="10" fillId="2" fontId="1" numFmtId="164" xfId="0" applyBorder="1" applyFont="1" applyNumberFormat="1"/>
    <xf borderId="21" fillId="4" fontId="4" numFmtId="165" xfId="0" applyAlignment="1" applyBorder="1" applyFont="1" applyNumberFormat="1">
      <alignment horizontal="center" vertical="center"/>
    </xf>
    <xf borderId="2" fillId="0" fontId="11" numFmtId="165" xfId="0" applyAlignment="1" applyBorder="1" applyFont="1" applyNumberFormat="1">
      <alignment horizontal="center" vertical="center"/>
    </xf>
    <xf borderId="10" fillId="4" fontId="3" numFmtId="164" xfId="0" applyBorder="1" applyFont="1" applyNumberFormat="1"/>
    <xf borderId="22" fillId="0" fontId="11" numFmtId="165" xfId="0" applyAlignment="1" applyBorder="1" applyFont="1" applyNumberFormat="1">
      <alignment horizontal="center" vertical="center"/>
    </xf>
    <xf borderId="0" fillId="0" fontId="3" numFmtId="9" xfId="0" applyFont="1" applyNumberFormat="1"/>
    <xf borderId="21" fillId="4" fontId="3" numFmtId="164" xfId="0" applyBorder="1" applyFont="1" applyNumberFormat="1"/>
    <xf borderId="21" fillId="4" fontId="3" numFmtId="9" xfId="0" applyBorder="1" applyFont="1" applyNumberFormat="1"/>
    <xf borderId="0" fillId="0" fontId="11" numFmtId="4" xfId="0" applyFont="1" applyNumberFormat="1"/>
    <xf borderId="0" fillId="0" fontId="11" numFmtId="9" xfId="0" applyAlignment="1" applyFont="1" applyNumberFormat="1">
      <alignment readingOrder="0"/>
    </xf>
    <xf borderId="0" fillId="0" fontId="11" numFmtId="167" xfId="0" applyFont="1" applyNumberFormat="1"/>
    <xf borderId="0" fillId="0" fontId="3" numFmtId="0" xfId="0" applyAlignment="1" applyFont="1">
      <alignment readingOrder="0"/>
    </xf>
    <xf borderId="0" fillId="0" fontId="14" numFmtId="0" xfId="0" applyFont="1"/>
    <xf borderId="18" fillId="0" fontId="15" numFmtId="0" xfId="0" applyAlignment="1" applyBorder="1" applyFont="1">
      <alignment horizontal="center"/>
    </xf>
    <xf borderId="0" fillId="0" fontId="14" numFmtId="0" xfId="0" applyAlignment="1" applyFont="1">
      <alignment shrinkToFit="0" wrapText="1"/>
    </xf>
    <xf borderId="0" fillId="0" fontId="14" numFmtId="1" xfId="0" applyAlignment="1" applyFont="1" applyNumberFormat="1">
      <alignment shrinkToFit="0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6" numFmtId="9" xfId="0" applyAlignment="1" applyBorder="1" applyFont="1" applyNumberFormat="1">
      <alignment horizontal="center" shrinkToFit="0" vertical="center" wrapText="1"/>
    </xf>
    <xf borderId="0" fillId="0" fontId="14" numFmtId="1" xfId="0" applyFont="1" applyNumberFormat="1"/>
    <xf borderId="0" fillId="0" fontId="17" numFmtId="164" xfId="0" applyAlignment="1" applyFont="1" applyNumberFormat="1">
      <alignment horizontal="center"/>
    </xf>
    <xf borderId="0" fillId="0" fontId="17" numFmtId="164" xfId="0" applyFont="1" applyNumberFormat="1"/>
    <xf borderId="19" fillId="0" fontId="17" numFmtId="164" xfId="0" applyAlignment="1" applyBorder="1" applyFont="1" applyNumberFormat="1">
      <alignment horizontal="center"/>
    </xf>
    <xf borderId="18" fillId="0" fontId="17" numFmtId="164" xfId="0" applyBorder="1" applyFont="1" applyNumberFormat="1"/>
    <xf borderId="18" fillId="0" fontId="17" numFmtId="9" xfId="0" applyBorder="1" applyFont="1" applyNumberFormat="1"/>
    <xf borderId="1" fillId="2" fontId="16" numFmtId="165" xfId="0" applyAlignment="1" applyBorder="1" applyFont="1" applyNumberFormat="1">
      <alignment horizontal="center"/>
    </xf>
    <xf borderId="1" fillId="2" fontId="16" numFmtId="164" xfId="0" applyBorder="1" applyFont="1" applyNumberFormat="1"/>
    <xf borderId="1" fillId="2" fontId="16" numFmtId="9" xfId="0" applyBorder="1" applyFont="1" applyNumberFormat="1"/>
    <xf borderId="1" fillId="4" fontId="18" numFmtId="165" xfId="0" applyAlignment="1" applyBorder="1" applyFont="1" applyNumberFormat="1">
      <alignment horizontal="center" vertical="center"/>
    </xf>
    <xf borderId="1" fillId="4" fontId="17" numFmtId="164" xfId="0" applyBorder="1" applyFont="1" applyNumberFormat="1"/>
    <xf borderId="1" fillId="4" fontId="17" numFmtId="9" xfId="0" applyBorder="1" applyFont="1" applyNumberFormat="1"/>
    <xf borderId="1" fillId="0" fontId="14" numFmtId="165" xfId="0" applyAlignment="1" applyBorder="1" applyFont="1" applyNumberFormat="1">
      <alignment horizontal="center" vertical="center"/>
    </xf>
    <xf borderId="1" fillId="0" fontId="14" numFmtId="164" xfId="0" applyBorder="1" applyFont="1" applyNumberFormat="1"/>
    <xf borderId="1" fillId="0" fontId="14" numFmtId="9" xfId="0" applyBorder="1" applyFont="1" applyNumberFormat="1"/>
    <xf borderId="11" fillId="4" fontId="18" numFmtId="165" xfId="0" applyAlignment="1" applyBorder="1" applyFont="1" applyNumberFormat="1">
      <alignment horizontal="center" vertical="center"/>
    </xf>
    <xf borderId="20" fillId="4" fontId="18" numFmtId="165" xfId="0" applyAlignment="1" applyBorder="1" applyFont="1" applyNumberFormat="1">
      <alignment horizontal="center" vertical="center"/>
    </xf>
    <xf borderId="1" fillId="2" fontId="16" numFmtId="165" xfId="0" applyAlignment="1" applyBorder="1" applyFont="1" applyNumberFormat="1">
      <alignment horizontal="center" shrinkToFit="0" vertical="center" wrapText="1"/>
    </xf>
    <xf borderId="10" fillId="2" fontId="16" numFmtId="164" xfId="0" applyBorder="1" applyFont="1" applyNumberFormat="1"/>
    <xf borderId="21" fillId="4" fontId="18" numFmtId="165" xfId="0" applyAlignment="1" applyBorder="1" applyFont="1" applyNumberFormat="1">
      <alignment horizontal="center" vertical="center"/>
    </xf>
    <xf borderId="2" fillId="0" fontId="14" numFmtId="165" xfId="0" applyAlignment="1" applyBorder="1" applyFont="1" applyNumberFormat="1">
      <alignment horizontal="center" vertical="center"/>
    </xf>
    <xf borderId="10" fillId="4" fontId="17" numFmtId="164" xfId="0" applyBorder="1" applyFont="1" applyNumberFormat="1"/>
    <xf borderId="22" fillId="0" fontId="14" numFmtId="165" xfId="0" applyAlignment="1" applyBorder="1" applyFont="1" applyNumberFormat="1">
      <alignment horizontal="center" vertical="center"/>
    </xf>
    <xf borderId="0" fillId="0" fontId="17" numFmtId="9" xfId="0" applyFont="1" applyNumberFormat="1"/>
    <xf borderId="21" fillId="4" fontId="17" numFmtId="164" xfId="0" applyBorder="1" applyFont="1" applyNumberFormat="1"/>
    <xf borderId="21" fillId="4" fontId="17" numFmtId="9" xfId="0" applyBorder="1" applyFont="1" applyNumberFormat="1"/>
    <xf borderId="0" fillId="0" fontId="14" numFmtId="166" xfId="0" applyFont="1" applyNumberFormat="1"/>
    <xf borderId="0" fillId="0" fontId="14" numFmtId="164" xfId="0" applyFont="1" applyNumberFormat="1"/>
    <xf borderId="0" fillId="0" fontId="3" numFmtId="9" xfId="0" applyAlignment="1" applyFont="1" applyNumberFormat="1">
      <alignment horizontal="center" vertical="center"/>
    </xf>
    <xf borderId="23" fillId="2" fontId="1" numFmtId="49" xfId="0" applyAlignment="1" applyBorder="1" applyFont="1" applyNumberFormat="1">
      <alignment horizontal="center" shrinkToFit="0" vertical="center" wrapText="1"/>
    </xf>
    <xf borderId="24" fillId="0" fontId="13" numFmtId="0" xfId="0" applyBorder="1" applyFont="1"/>
    <xf borderId="25" fillId="0" fontId="13" numFmtId="0" xfId="0" applyBorder="1" applyFont="1"/>
    <xf borderId="0" fillId="0" fontId="19" numFmtId="0" xfId="0" applyAlignment="1" applyFont="1">
      <alignment horizontal="center" shrinkToFit="0" vertical="center" wrapText="1"/>
    </xf>
    <xf borderId="2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0" fillId="0" fontId="11" numFmtId="164" xfId="0" applyAlignment="1" applyFont="1" applyNumberFormat="1">
      <alignment shrinkToFit="0" wrapText="1"/>
    </xf>
    <xf borderId="21" fillId="2" fontId="1" numFmtId="0" xfId="0" applyAlignment="1" applyBorder="1" applyFont="1">
      <alignment horizontal="center" shrinkToFit="0" vertical="center" wrapText="1"/>
    </xf>
    <xf borderId="21" fillId="2" fontId="20" numFmtId="0" xfId="0" applyAlignment="1" applyBorder="1" applyFont="1">
      <alignment horizontal="center" shrinkToFit="0" vertical="center" wrapText="1"/>
    </xf>
    <xf borderId="21" fillId="2" fontId="20" numFmtId="9" xfId="0" applyAlignment="1" applyBorder="1" applyFont="1" applyNumberFormat="1">
      <alignment horizontal="center" shrinkToFit="0" vertical="center" wrapText="1"/>
    </xf>
    <xf borderId="21" fillId="2" fontId="1" numFmtId="0" xfId="0" applyAlignment="1" applyBorder="1" applyFont="1">
      <alignment horizontal="center" readingOrder="0" shrinkToFit="0" vertical="center" wrapText="1"/>
    </xf>
    <xf borderId="21" fillId="2" fontId="21" numFmtId="0" xfId="0" applyAlignment="1" applyBorder="1" applyFont="1">
      <alignment horizontal="center" shrinkToFit="0" vertical="center" wrapText="1"/>
    </xf>
    <xf borderId="21" fillId="2" fontId="22" numFmtId="9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0" fillId="0" fontId="2" numFmtId="1" xfId="0" applyFont="1" applyNumberFormat="1"/>
    <xf borderId="0" fillId="0" fontId="23" numFmtId="164" xfId="0" applyFont="1" applyNumberFormat="1"/>
    <xf borderId="0" fillId="0" fontId="23" numFmtId="164" xfId="0" applyAlignment="1" applyFont="1" applyNumberFormat="1">
      <alignment horizontal="center"/>
    </xf>
    <xf borderId="23" fillId="0" fontId="23" numFmtId="164" xfId="0" applyAlignment="1" applyBorder="1" applyFont="1" applyNumberFormat="1">
      <alignment horizontal="center"/>
    </xf>
    <xf borderId="24" fillId="0" fontId="23" numFmtId="164" xfId="0" applyBorder="1" applyFont="1" applyNumberFormat="1"/>
    <xf borderId="24" fillId="0" fontId="23" numFmtId="9" xfId="0" applyBorder="1" applyFont="1" applyNumberFormat="1"/>
    <xf borderId="0" fillId="0" fontId="24" numFmtId="9" xfId="0" applyAlignment="1" applyFont="1" applyNumberFormat="1">
      <alignment horizontal="center" vertical="center"/>
    </xf>
    <xf borderId="0" fillId="0" fontId="25" numFmtId="164" xfId="0" applyFont="1" applyNumberFormat="1"/>
    <xf borderId="0" fillId="0" fontId="1" numFmtId="9" xfId="0" applyFont="1" applyNumberFormat="1"/>
    <xf borderId="27" fillId="5" fontId="11" numFmtId="164" xfId="0" applyBorder="1" applyFill="1" applyFont="1" applyNumberFormat="1"/>
    <xf borderId="1" fillId="0" fontId="11" numFmtId="164" xfId="0" applyAlignment="1" applyBorder="1" applyFont="1" applyNumberFormat="1">
      <alignment readingOrder="0"/>
    </xf>
    <xf borderId="27" fillId="5" fontId="12" numFmtId="164" xfId="0" applyBorder="1" applyFont="1" applyNumberFormat="1"/>
    <xf borderId="28" fillId="2" fontId="1" numFmtId="9" xfId="0" applyBorder="1" applyFont="1" applyNumberFormat="1"/>
    <xf borderId="28" fillId="4" fontId="3" numFmtId="9" xfId="0" applyBorder="1" applyFont="1" applyNumberFormat="1"/>
    <xf borderId="1" fillId="0" fontId="26" numFmtId="164" xfId="0" applyBorder="1" applyFont="1" applyNumberFormat="1"/>
    <xf borderId="1" fillId="4" fontId="12" numFmtId="164" xfId="0" applyBorder="1" applyFont="1" applyNumberFormat="1"/>
    <xf borderId="29" fillId="0" fontId="11" numFmtId="0" xfId="0" applyAlignment="1" applyBorder="1" applyFont="1">
      <alignment horizontal="center" vertical="center"/>
    </xf>
    <xf borderId="29" fillId="0" fontId="11" numFmtId="164" xfId="0" applyAlignment="1" applyBorder="1" applyFont="1" applyNumberFormat="1">
      <alignment horizontal="center" vertical="center"/>
    </xf>
    <xf borderId="29" fillId="0" fontId="11" numFmtId="0" xfId="0" applyBorder="1" applyFont="1"/>
    <xf borderId="29" fillId="0" fontId="11" numFmtId="164" xfId="0" applyBorder="1" applyFont="1" applyNumberFormat="1"/>
    <xf borderId="21" fillId="4" fontId="3" numFmtId="164" xfId="0" applyAlignment="1" applyBorder="1" applyFont="1" applyNumberFormat="1">
      <alignment readingOrder="0"/>
    </xf>
    <xf borderId="0" fillId="0" fontId="11" numFmtId="164" xfId="0" applyAlignment="1" applyFont="1" applyNumberFormat="1">
      <alignment horizontal="center"/>
    </xf>
    <xf borderId="0" fillId="0" fontId="27" numFmtId="0" xfId="0" applyFont="1"/>
    <xf borderId="0" fillId="0" fontId="27" numFmtId="164" xfId="0" applyFont="1" applyNumberFormat="1"/>
    <xf borderId="0" fillId="0" fontId="27" numFmtId="0" xfId="0" applyAlignment="1" applyFont="1">
      <alignment horizontal="center" vertical="center"/>
    </xf>
    <xf borderId="30" fillId="4" fontId="28" numFmtId="166" xfId="0" applyAlignment="1" applyBorder="1" applyFont="1" applyNumberFormat="1">
      <alignment horizontal="center" shrinkToFit="0" vertical="center" wrapText="1"/>
    </xf>
    <xf borderId="31" fillId="0" fontId="13" numFmtId="0" xfId="0" applyBorder="1" applyFont="1"/>
    <xf borderId="32" fillId="0" fontId="13" numFmtId="0" xfId="0" applyBorder="1" applyFont="1"/>
    <xf borderId="33" fillId="4" fontId="28" numFmtId="166" xfId="0" applyAlignment="1" applyBorder="1" applyFont="1" applyNumberFormat="1">
      <alignment horizontal="center" vertical="center"/>
    </xf>
    <xf borderId="33" fillId="4" fontId="28" numFmtId="164" xfId="0" applyAlignment="1" applyBorder="1" applyFont="1" applyNumberFormat="1">
      <alignment horizontal="center" readingOrder="0" vertical="center"/>
    </xf>
    <xf borderId="33" fillId="4" fontId="28" numFmtId="164" xfId="0" applyAlignment="1" applyBorder="1" applyFont="1" applyNumberFormat="1">
      <alignment horizontal="center" shrinkToFit="0" vertical="center" wrapText="1"/>
    </xf>
    <xf borderId="33" fillId="4" fontId="28" numFmtId="166" xfId="0" applyAlignment="1" applyBorder="1" applyFont="1" applyNumberFormat="1">
      <alignment horizontal="center" shrinkToFit="0" vertical="center" wrapText="1"/>
    </xf>
    <xf borderId="29" fillId="0" fontId="27" numFmtId="0" xfId="0" applyBorder="1" applyFont="1"/>
    <xf borderId="29" fillId="0" fontId="27" numFmtId="164" xfId="0" applyBorder="1" applyFont="1" applyNumberFormat="1"/>
    <xf borderId="29" fillId="0" fontId="27" numFmtId="166" xfId="0" applyBorder="1" applyFont="1" applyNumberFormat="1"/>
    <xf borderId="29" fillId="0" fontId="27" numFmtId="166" xfId="0" applyAlignment="1" applyBorder="1" applyFont="1" applyNumberFormat="1">
      <alignment horizontal="center" vertical="center"/>
    </xf>
    <xf borderId="29" fillId="0" fontId="27" numFmtId="9" xfId="0" applyAlignment="1" applyBorder="1" applyFont="1" applyNumberFormat="1">
      <alignment horizontal="center" vertical="center"/>
    </xf>
    <xf borderId="29" fillId="0" fontId="11" numFmtId="0" xfId="0" applyAlignment="1" applyBorder="1" applyFont="1">
      <alignment readingOrder="0"/>
    </xf>
    <xf borderId="29" fillId="0" fontId="27" numFmtId="164" xfId="0" applyAlignment="1" applyBorder="1" applyFont="1" applyNumberFormat="1">
      <alignment readingOrder="0"/>
    </xf>
    <xf borderId="29" fillId="0" fontId="27" numFmtId="166" xfId="0" applyAlignment="1" applyBorder="1" applyFont="1" applyNumberFormat="1">
      <alignment readingOrder="0"/>
    </xf>
    <xf borderId="29" fillId="0" fontId="28" numFmtId="164" xfId="0" applyBorder="1" applyFont="1" applyNumberFormat="1"/>
    <xf borderId="29" fillId="0" fontId="28" numFmtId="164" xfId="0" applyAlignment="1" applyBorder="1" applyFont="1" applyNumberFormat="1">
      <alignment horizontal="center" vertical="center"/>
    </xf>
    <xf borderId="29" fillId="4" fontId="28" numFmtId="0" xfId="0" applyAlignment="1" applyBorder="1" applyFont="1">
      <alignment horizontal="center" vertical="center"/>
    </xf>
    <xf borderId="29" fillId="4" fontId="28" numFmtId="14" xfId="0" applyAlignment="1" applyBorder="1" applyFont="1" applyNumberFormat="1">
      <alignment horizontal="center" vertical="center"/>
    </xf>
    <xf borderId="30" fillId="0" fontId="28" numFmtId="0" xfId="0" applyBorder="1" applyFont="1"/>
    <xf borderId="29" fillId="0" fontId="27" numFmtId="164" xfId="0" applyAlignment="1" applyBorder="1" applyFont="1" applyNumberFormat="1">
      <alignment horizontal="center" vertical="center"/>
    </xf>
    <xf borderId="29" fillId="0" fontId="28" numFmtId="9" xfId="0" applyAlignment="1" applyBorder="1" applyFont="1" applyNumberFormat="1">
      <alignment horizontal="center" vertical="center"/>
    </xf>
    <xf borderId="0" fillId="0" fontId="27" numFmtId="166" xfId="0" applyFont="1" applyNumberFormat="1"/>
    <xf borderId="0" fillId="0" fontId="27" numFmtId="164" xfId="0" applyAlignment="1" applyFont="1" applyNumberFormat="1">
      <alignment readingOrder="0"/>
    </xf>
    <xf borderId="0" fillId="0" fontId="27" numFmtId="3" xfId="0" applyAlignment="1" applyFont="1" applyNumberFormat="1">
      <alignment readingOrder="0"/>
    </xf>
    <xf borderId="0" fillId="0" fontId="27" numFmtId="3" xfId="0" applyAlignment="1" applyFont="1" applyNumberFormat="1">
      <alignment horizontal="center" readingOrder="0" vertical="center"/>
    </xf>
    <xf borderId="0" fillId="0" fontId="27" numFmtId="164" xfId="0" applyAlignment="1" applyFont="1" applyNumberForma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0" fontId="27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1" numFmtId="0" xfId="0" applyAlignment="1" applyFont="1">
      <alignment horizontal="center" vertical="center"/>
    </xf>
    <xf borderId="33" fillId="4" fontId="3" numFmtId="166" xfId="0" applyAlignment="1" applyBorder="1" applyFont="1" applyNumberFormat="1">
      <alignment horizontal="center" vertical="center"/>
    </xf>
    <xf borderId="33" fillId="4" fontId="3" numFmtId="166" xfId="0" applyAlignment="1" applyBorder="1" applyFont="1" applyNumberFormat="1">
      <alignment horizontal="center" readingOrder="0" shrinkToFit="0" vertical="center" wrapText="1"/>
    </xf>
    <xf borderId="33" fillId="4" fontId="3" numFmtId="166" xfId="0" applyAlignment="1" applyBorder="1" applyFont="1" applyNumberFormat="1">
      <alignment horizontal="center" shrinkToFit="0" vertical="center" wrapText="1"/>
    </xf>
    <xf borderId="34" fillId="6" fontId="19" numFmtId="17" xfId="0" applyAlignment="1" applyBorder="1" applyFill="1" applyFont="1" applyNumberFormat="1">
      <alignment horizontal="center" vertical="center"/>
    </xf>
    <xf borderId="34" fillId="7" fontId="19" numFmtId="17" xfId="0" applyAlignment="1" applyBorder="1" applyFill="1" applyFont="1" applyNumberFormat="1">
      <alignment horizontal="center" vertical="center"/>
    </xf>
    <xf borderId="29" fillId="7" fontId="19" numFmtId="17" xfId="0" applyAlignment="1" applyBorder="1" applyFont="1" applyNumberFormat="1">
      <alignment horizontal="center" vertical="center"/>
    </xf>
    <xf borderId="29" fillId="0" fontId="11" numFmtId="164" xfId="0" applyAlignment="1" applyBorder="1" applyFont="1" applyNumberFormat="1">
      <alignment readingOrder="0"/>
    </xf>
    <xf borderId="29" fillId="0" fontId="3" numFmtId="0" xfId="0" applyBorder="1" applyFont="1"/>
    <xf borderId="29" fillId="0" fontId="3" numFmtId="164" xfId="0" applyBorder="1" applyFont="1" applyNumberFormat="1"/>
    <xf borderId="29" fillId="0" fontId="3" numFmtId="166" xfId="0" applyBorder="1" applyFont="1" applyNumberFormat="1"/>
    <xf borderId="0" fillId="0" fontId="12" numFmtId="0" xfId="0" applyFont="1"/>
    <xf borderId="0" fillId="0" fontId="3" numFmtId="166" xfId="0" applyFont="1" applyNumberFormat="1"/>
    <xf borderId="34" fillId="6" fontId="19" numFmtId="0" xfId="0" applyAlignment="1" applyBorder="1" applyFont="1">
      <alignment horizontal="center"/>
    </xf>
    <xf borderId="34" fillId="6" fontId="19" numFmtId="17" xfId="0" applyAlignment="1" applyBorder="1" applyFont="1" applyNumberFormat="1">
      <alignment horizontal="center"/>
    </xf>
    <xf borderId="34" fillId="7" fontId="19" numFmtId="17" xfId="0" applyAlignment="1" applyBorder="1" applyFont="1" applyNumberFormat="1">
      <alignment horizontal="center"/>
    </xf>
    <xf borderId="29" fillId="6" fontId="19" numFmtId="0" xfId="0" applyAlignment="1" applyBorder="1" applyFont="1">
      <alignment horizontal="center"/>
    </xf>
    <xf borderId="0" fillId="0" fontId="30" numFmtId="166" xfId="0" applyAlignment="1" applyFont="1" applyNumberFormat="1">
      <alignment horizontal="center"/>
    </xf>
    <xf borderId="0" fillId="0" fontId="12" numFmtId="9" xfId="0" applyFont="1" applyNumberFormat="1"/>
    <xf borderId="28" fillId="6" fontId="31" numFmtId="0" xfId="0" applyBorder="1" applyFont="1"/>
    <xf borderId="35" fillId="6" fontId="19" numFmtId="164" xfId="0" applyBorder="1" applyFont="1" applyNumberFormat="1"/>
    <xf borderId="10" fillId="6" fontId="19" numFmtId="164" xfId="0" applyBorder="1" applyFont="1" applyNumberFormat="1"/>
    <xf borderId="27" fillId="4" fontId="11" numFmtId="0" xfId="0" applyBorder="1" applyFont="1"/>
    <xf borderId="27" fillId="4" fontId="11" numFmtId="164" xfId="0" applyAlignment="1" applyBorder="1" applyFont="1" applyNumberFormat="1">
      <alignment readingOrder="0"/>
    </xf>
    <xf borderId="27" fillId="4" fontId="11" numFmtId="164" xfId="0" applyBorder="1" applyFont="1" applyNumberFormat="1"/>
    <xf borderId="0" fillId="0" fontId="11" numFmtId="3" xfId="0" applyFont="1" applyNumberFormat="1"/>
    <xf borderId="28" fillId="6" fontId="19" numFmtId="0" xfId="0" applyAlignment="1" applyBorder="1" applyFont="1">
      <alignment horizontal="left"/>
    </xf>
    <xf borderId="35" fillId="6" fontId="32" numFmtId="164" xfId="0" applyBorder="1" applyFont="1" applyNumberFormat="1"/>
    <xf borderId="10" fillId="6" fontId="32" numFmtId="164" xfId="0" applyBorder="1" applyFont="1" applyNumberFormat="1"/>
    <xf borderId="0" fillId="0" fontId="11" numFmtId="165" xfId="0" applyFont="1" applyNumberFormat="1"/>
    <xf borderId="0" fillId="0" fontId="3" numFmtId="166" xfId="0" applyAlignment="1" applyFont="1" applyNumberFormat="1">
      <alignment shrinkToFit="0" wrapText="1"/>
    </xf>
    <xf borderId="0" fillId="0" fontId="3" numFmtId="165" xfId="0" applyFont="1" applyNumberFormat="1"/>
    <xf borderId="27" fillId="4" fontId="11" numFmtId="0" xfId="0" applyAlignment="1" applyBorder="1" applyFont="1">
      <alignment horizontal="left"/>
    </xf>
    <xf borderId="0" fillId="0" fontId="11" numFmtId="0" xfId="0" applyAlignment="1" applyFont="1">
      <alignment horizontal="left"/>
    </xf>
    <xf borderId="0" fillId="0" fontId="12" numFmtId="164" xfId="0" applyFont="1" applyNumberFormat="1"/>
    <xf borderId="0" fillId="0" fontId="3" numFmtId="0" xfId="0" applyFont="1"/>
    <xf borderId="0" fillId="0" fontId="12" numFmtId="166" xfId="0" applyFont="1" applyNumberFormat="1"/>
    <xf borderId="0" fillId="0" fontId="33" numFmtId="164" xfId="0" applyFont="1" applyNumberFormat="1"/>
    <xf borderId="0" fillId="0" fontId="30" numFmtId="0" xfId="0" applyFont="1"/>
    <xf borderId="0" fillId="0" fontId="33" numFmtId="166" xfId="0" applyFont="1" applyNumberFormat="1"/>
    <xf borderId="0" fillId="0" fontId="34" numFmtId="0" xfId="0" applyFont="1"/>
    <xf borderId="0" fillId="0" fontId="12" numFmtId="0" xfId="0" applyAlignment="1" applyFont="1">
      <alignment horizontal="left"/>
    </xf>
    <xf borderId="0" fillId="0" fontId="12" numFmtId="166" xfId="0" applyAlignment="1" applyFont="1" applyNumberFormat="1">
      <alignment horizontal="left"/>
    </xf>
    <xf borderId="34" fillId="6" fontId="19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left"/>
    </xf>
    <xf borderId="0" fillId="0" fontId="12" numFmtId="164" xfId="0" applyAlignment="1" applyFont="1" applyNumberFormat="1">
      <alignment horizontal="left"/>
    </xf>
    <xf borderId="0" fillId="0" fontId="11" numFmtId="164" xfId="0" applyAlignment="1" applyFont="1" applyNumberFormat="1">
      <alignment horizontal="left" vertical="center"/>
    </xf>
    <xf borderId="0" fillId="0" fontId="11" numFmtId="164" xfId="0" applyAlignment="1" applyFont="1" applyNumberFormat="1">
      <alignment horizontal="left"/>
    </xf>
    <xf borderId="0" fillId="0" fontId="12" numFmtId="0" xfId="0" applyAlignment="1" applyFont="1">
      <alignment horizontal="left" vertical="center"/>
    </xf>
    <xf borderId="0" fillId="0" fontId="12" numFmtId="164" xfId="0" applyAlignment="1" applyFont="1" applyNumberFormat="1">
      <alignment horizontal="left" vertical="center"/>
    </xf>
    <xf borderId="0" fillId="0" fontId="35" numFmtId="0" xfId="0" applyFont="1"/>
    <xf borderId="0" fillId="0" fontId="36" numFmtId="166" xfId="0" applyFont="1" applyNumberFormat="1"/>
    <xf borderId="0" fillId="0" fontId="35" numFmtId="166" xfId="0" applyFont="1" applyNumberFormat="1"/>
    <xf borderId="0" fillId="0" fontId="37" numFmtId="0" xfId="0" applyAlignment="1" applyFont="1">
      <alignment horizontal="center" vertical="center"/>
    </xf>
    <xf borderId="34" fillId="6" fontId="38" numFmtId="0" xfId="0" applyAlignment="1" applyBorder="1" applyFont="1">
      <alignment horizontal="center" shrinkToFit="0" wrapText="1"/>
    </xf>
    <xf borderId="27" fillId="8" fontId="37" numFmtId="0" xfId="0" applyAlignment="1" applyBorder="1" applyFill="1" applyFont="1">
      <alignment horizontal="center" vertical="center"/>
    </xf>
    <xf borderId="0" fillId="0" fontId="39" numFmtId="166" xfId="0" applyAlignment="1" applyFont="1" applyNumberFormat="1">
      <alignment horizontal="center"/>
    </xf>
    <xf borderId="0" fillId="0" fontId="35" numFmtId="164" xfId="0" applyFont="1" applyNumberFormat="1"/>
    <xf borderId="0" fillId="0" fontId="37" numFmtId="164" xfId="0" applyAlignment="1" applyFont="1" applyNumberFormat="1">
      <alignment horizontal="center" vertical="center"/>
    </xf>
    <xf borderId="27" fillId="6" fontId="40" numFmtId="0" xfId="0" applyBorder="1" applyFont="1"/>
    <xf borderId="27" fillId="6" fontId="38" numFmtId="164" xfId="0" applyBorder="1" applyFont="1" applyNumberFormat="1"/>
    <xf borderId="28" fillId="6" fontId="38" numFmtId="0" xfId="0" applyAlignment="1" applyBorder="1" applyFont="1">
      <alignment horizontal="left"/>
    </xf>
    <xf borderId="35" fillId="6" fontId="38" numFmtId="164" xfId="0" applyBorder="1" applyFont="1" applyNumberFormat="1"/>
    <xf borderId="10" fillId="6" fontId="38" numFmtId="164" xfId="0" applyBorder="1" applyFont="1" applyNumberFormat="1"/>
    <xf borderId="0" fillId="0" fontId="41" numFmtId="0" xfId="0" applyFont="1"/>
    <xf borderId="36" fillId="0" fontId="35" numFmtId="166" xfId="0" applyBorder="1" applyFont="1" applyNumberFormat="1"/>
    <xf borderId="0" fillId="0" fontId="42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34" fillId="6" fontId="1" numFmtId="0" xfId="0" applyAlignment="1" applyBorder="1" applyFont="1">
      <alignment horizontal="center"/>
    </xf>
    <xf borderId="0" fillId="0" fontId="30" numFmtId="0" xfId="0" applyAlignment="1" applyFont="1">
      <alignment horizontal="center"/>
    </xf>
    <xf borderId="0" fillId="0" fontId="30" numFmtId="166" xfId="0" applyAlignment="1" applyFont="1" applyNumberFormat="1">
      <alignment horizontal="left"/>
    </xf>
    <xf borderId="27" fillId="5" fontId="11" numFmtId="164" xfId="0" applyAlignment="1" applyBorder="1" applyFont="1" applyNumberFormat="1">
      <alignment readingOrder="0"/>
    </xf>
    <xf borderId="0" fillId="0" fontId="11" numFmtId="166" xfId="0" applyAlignment="1" applyFont="1" applyNumberFormat="1">
      <alignment readingOrder="0"/>
    </xf>
    <xf borderId="0" fillId="0" fontId="26" numFmtId="0" xfId="0" applyFont="1"/>
    <xf borderId="0" fillId="0" fontId="26" numFmtId="0" xfId="0" applyAlignment="1" applyFont="1">
      <alignment readingOrder="0"/>
    </xf>
    <xf borderId="37" fillId="5" fontId="3" numFmtId="164" xfId="0" applyBorder="1" applyFont="1" applyNumberFormat="1"/>
    <xf borderId="38" fillId="0" fontId="3" numFmtId="164" xfId="0" applyBorder="1" applyFont="1" applyNumberFormat="1"/>
    <xf borderId="27" fillId="5" fontId="12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" xfId="0" applyFont="1" applyNumberFormat="1"/>
    <xf borderId="0" fillId="0" fontId="11" numFmtId="166" xfId="0" applyAlignment="1" applyFont="1" applyNumberFormat="1">
      <alignment vertical="center"/>
    </xf>
    <xf borderId="27" fillId="5" fontId="3" numFmtId="164" xfId="0" applyBorder="1" applyFont="1" applyNumberFormat="1"/>
    <xf borderId="27" fillId="5" fontId="11" numFmtId="3" xfId="0" applyBorder="1" applyFont="1" applyNumberFormat="1"/>
    <xf borderId="28" fillId="6" fontId="19" numFmtId="0" xfId="0" applyAlignment="1" applyBorder="1" applyFont="1">
      <alignment horizontal="center"/>
    </xf>
    <xf borderId="35" fillId="6" fontId="19" numFmtId="164" xfId="0" applyAlignment="1" applyBorder="1" applyFont="1" applyNumberFormat="1">
      <alignment horizontal="center"/>
    </xf>
    <xf borderId="10" fillId="6" fontId="19" numFmtId="164" xfId="0" applyAlignment="1" applyBorder="1" applyFont="1" applyNumberFormat="1">
      <alignment horizontal="center"/>
    </xf>
    <xf borderId="0" fillId="0" fontId="11" numFmtId="17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30" numFmtId="0" xfId="0" applyAlignment="1" applyFont="1">
      <alignment horizontal="center" vertical="center"/>
    </xf>
    <xf borderId="28" fillId="6" fontId="31" numFmtId="38" xfId="0" applyBorder="1" applyFont="1" applyNumberFormat="1"/>
    <xf borderId="28" fillId="6" fontId="19" numFmtId="0" xfId="0" applyBorder="1" applyFont="1"/>
    <xf borderId="0" fillId="0" fontId="11" numFmtId="164" xfId="0" applyAlignment="1" applyFont="1" applyNumberFormat="1">
      <alignment horizontal="right"/>
    </xf>
    <xf borderId="36" fillId="0" fontId="11" numFmtId="166" xfId="0" applyBorder="1" applyFont="1" applyNumberFormat="1"/>
    <xf borderId="0" fillId="0" fontId="11" numFmtId="0" xfId="0" applyAlignment="1" applyFont="1">
      <alignment horizontal="left" shrinkToFit="0" wrapText="1"/>
    </xf>
    <xf borderId="0" fillId="0" fontId="12" numFmtId="168" xfId="0" applyAlignment="1" applyFont="1" applyNumberFormat="1">
      <alignment readingOrder="0"/>
    </xf>
    <xf borderId="0" fillId="0" fontId="26" numFmtId="4" xfId="0" applyAlignment="1" applyFont="1" applyNumberFormat="1">
      <alignment readingOrder="0"/>
    </xf>
    <xf borderId="0" fillId="0" fontId="3" numFmtId="4" xfId="0" applyFont="1" applyNumberFormat="1"/>
    <xf borderId="0" fillId="0" fontId="26" numFmtId="165" xfId="0" applyAlignment="1" applyFont="1" applyNumberFormat="1">
      <alignment readingOrder="0"/>
    </xf>
    <xf borderId="0" fillId="0" fontId="26" numFmtId="165" xfId="0" applyFont="1" applyNumberFormat="1"/>
    <xf borderId="0" fillId="0" fontId="26" numFmtId="9" xfId="0" applyAlignment="1" applyFont="1" applyNumberFormat="1">
      <alignment readingOrder="0"/>
    </xf>
    <xf borderId="0" fillId="0" fontId="26" numFmtId="4" xfId="0" applyFont="1" applyNumberFormat="1"/>
    <xf borderId="0" fillId="0" fontId="3" numFmtId="169" xfId="0" applyFont="1" applyNumberFormat="1"/>
    <xf borderId="0" fillId="0" fontId="12" numFmtId="165" xfId="0" applyAlignment="1" applyFont="1" applyNumberFormat="1">
      <alignment readingOrder="0"/>
    </xf>
    <xf borderId="0" fillId="0" fontId="12" numFmtId="165" xfId="0" applyFont="1" applyNumberFormat="1"/>
    <xf borderId="0" fillId="0" fontId="12" numFmtId="9" xfId="0" applyAlignment="1" applyFont="1" applyNumberFormat="1">
      <alignment readingOrder="0"/>
    </xf>
    <xf borderId="0" fillId="0" fontId="12" numFmtId="4" xfId="0" applyFont="1" applyNumberFormat="1"/>
    <xf borderId="0" fillId="0" fontId="11" numFmtId="0" xfId="0" applyAlignment="1" applyFont="1">
      <alignment horizontal="left" readingOrder="0"/>
    </xf>
    <xf borderId="0" fillId="0" fontId="32" numFmtId="164" xfId="0" applyFont="1" applyNumberFormat="1"/>
    <xf borderId="0" fillId="0" fontId="11" numFmtId="38" xfId="0" applyFont="1" applyNumberFormat="1"/>
    <xf borderId="0" fillId="0" fontId="12" numFmtId="0" xfId="0" applyAlignment="1" applyFont="1">
      <alignment readingOrder="0"/>
    </xf>
    <xf borderId="0" fillId="0" fontId="12" numFmtId="170" xfId="0" applyAlignment="1" applyFont="1" applyNumberFormat="1">
      <alignment readingOrder="0"/>
    </xf>
    <xf borderId="0" fillId="0" fontId="12" numFmtId="171" xfId="0" applyAlignment="1" applyFont="1" applyNumberFormat="1">
      <alignment readingOrder="0"/>
    </xf>
    <xf borderId="0" fillId="0" fontId="3" numFmtId="38" xfId="0" applyFont="1" applyNumberFormat="1"/>
    <xf borderId="27" fillId="5" fontId="11" numFmtId="0" xfId="0" applyBorder="1" applyFont="1"/>
    <xf borderId="27" fillId="5" fontId="19" numFmtId="0" xfId="0" applyAlignment="1" applyBorder="1" applyFont="1">
      <alignment horizontal="center"/>
    </xf>
    <xf borderId="27" fillId="5" fontId="19" numFmtId="17" xfId="0" applyAlignment="1" applyBorder="1" applyFont="1" applyNumberFormat="1">
      <alignment horizontal="center"/>
    </xf>
    <xf borderId="27" fillId="5" fontId="3" numFmtId="38" xfId="0" applyBorder="1" applyFont="1" applyNumberFormat="1"/>
    <xf borderId="0" fillId="0" fontId="30" numFmtId="0" xfId="0" applyAlignment="1" applyFont="1">
      <alignment horizontal="left"/>
    </xf>
    <xf borderId="27" fillId="5" fontId="11" numFmtId="1" xfId="0" applyBorder="1" applyFont="1" applyNumberFormat="1"/>
    <xf borderId="27" fillId="5" fontId="11" numFmtId="165" xfId="0" applyBorder="1" applyFont="1" applyNumberFormat="1"/>
    <xf borderId="39" fillId="5" fontId="11" numFmtId="164" xfId="0" applyBorder="1" applyFont="1" applyNumberFormat="1"/>
    <xf borderId="36" fillId="0" fontId="11" numFmtId="164" xfId="0" applyBorder="1" applyFont="1" applyNumberFormat="1"/>
    <xf borderId="0" fillId="0" fontId="43" numFmtId="0" xfId="0" applyFont="1"/>
    <xf borderId="27" fillId="5" fontId="43" numFmtId="164" xfId="0" applyBorder="1" applyFont="1" applyNumberFormat="1"/>
    <xf borderId="0" fillId="0" fontId="43" numFmtId="164" xfId="0" applyFont="1" applyNumberFormat="1"/>
    <xf borderId="27" fillId="5" fontId="43" numFmtId="164" xfId="0" applyAlignment="1" applyBorder="1" applyFont="1" applyNumberFormat="1">
      <alignment readingOrder="0"/>
    </xf>
    <xf borderId="27" fillId="0" fontId="11" numFmtId="164" xfId="0" applyBorder="1" applyFont="1" applyNumberFormat="1"/>
    <xf borderId="27" fillId="0" fontId="11" numFmtId="164" xfId="0" applyAlignment="1" applyBorder="1" applyFont="1" applyNumberFormat="1">
      <alignment readingOrder="0"/>
    </xf>
    <xf borderId="27" fillId="0" fontId="11" numFmtId="0" xfId="0" applyBorder="1" applyFont="1"/>
    <xf borderId="27" fillId="0" fontId="12" numFmtId="164" xfId="0" applyBorder="1" applyFont="1" applyNumberFormat="1"/>
    <xf borderId="27" fillId="5" fontId="3" numFmtId="0" xfId="0" applyBorder="1" applyFont="1"/>
    <xf borderId="27" fillId="8" fontId="11" numFmtId="0" xfId="0" applyBorder="1" applyFont="1"/>
    <xf borderId="40" fillId="0" fontId="3" numFmtId="164" xfId="0" applyBorder="1" applyFont="1" applyNumberFormat="1"/>
    <xf borderId="41" fillId="9" fontId="3" numFmtId="0" xfId="0" applyAlignment="1" applyBorder="1" applyFill="1" applyFont="1">
      <alignment horizontal="center" vertical="center"/>
    </xf>
    <xf borderId="41" fillId="7" fontId="3" numFmtId="0" xfId="0" applyAlignment="1" applyBorder="1" applyFont="1">
      <alignment horizontal="center" vertical="center"/>
    </xf>
    <xf borderId="33" fillId="7" fontId="3" numFmtId="164" xfId="0" applyAlignment="1" applyBorder="1" applyFont="1" applyNumberFormat="1">
      <alignment horizontal="center" vertical="center"/>
    </xf>
    <xf borderId="41" fillId="7" fontId="3" numFmtId="164" xfId="0" applyAlignment="1" applyBorder="1" applyFont="1" applyNumberFormat="1">
      <alignment horizontal="center" vertical="center"/>
    </xf>
    <xf borderId="33" fillId="9" fontId="3" numFmtId="164" xfId="0" applyAlignment="1" applyBorder="1" applyFont="1" applyNumberFormat="1">
      <alignment horizontal="center" vertical="center"/>
    </xf>
    <xf borderId="42" fillId="7" fontId="3" numFmtId="164" xfId="0" applyAlignment="1" applyBorder="1" applyFont="1" applyNumberFormat="1">
      <alignment horizontal="center" vertical="center"/>
    </xf>
    <xf borderId="43" fillId="0" fontId="12" numFmtId="0" xfId="0" applyBorder="1" applyFont="1"/>
    <xf borderId="38" fillId="0" fontId="11" numFmtId="0" xfId="0" applyBorder="1" applyFont="1"/>
    <xf borderId="43" fillId="0" fontId="11" numFmtId="164" xfId="0" applyBorder="1" applyFont="1" applyNumberFormat="1"/>
    <xf borderId="38" fillId="0" fontId="11" numFmtId="164" xfId="0" applyBorder="1" applyFont="1" applyNumberFormat="1"/>
    <xf borderId="44" fillId="0" fontId="11" numFmtId="164" xfId="0" applyBorder="1" applyFont="1" applyNumberFormat="1"/>
    <xf borderId="45" fillId="0" fontId="12" numFmtId="0" xfId="0" applyBorder="1" applyFont="1"/>
    <xf borderId="45" fillId="0" fontId="11" numFmtId="164" xfId="0" applyBorder="1" applyFont="1" applyNumberFormat="1"/>
    <xf borderId="46" fillId="0" fontId="12" numFmtId="0" xfId="0" applyBorder="1" applyFont="1"/>
    <xf borderId="36" fillId="0" fontId="11" numFmtId="0" xfId="0" applyBorder="1" applyFont="1"/>
    <xf borderId="46" fillId="0" fontId="11" numFmtId="164" xfId="0" applyBorder="1" applyFont="1" applyNumberFormat="1"/>
    <xf borderId="47" fillId="0" fontId="11" numFmtId="164" xfId="0" applyBorder="1" applyFont="1" applyNumberFormat="1"/>
    <xf borderId="48" fillId="0" fontId="11" numFmtId="164" xfId="0" applyBorder="1" applyFont="1" applyNumberFormat="1"/>
    <xf borderId="0" fillId="0" fontId="3" numFmtId="0" xfId="0" applyAlignment="1" applyFont="1">
      <alignment horizontal="center" vertical="center"/>
    </xf>
    <xf borderId="42" fillId="7" fontId="3" numFmtId="0" xfId="0" applyAlignment="1" applyBorder="1" applyFont="1">
      <alignment horizontal="center" vertical="center"/>
    </xf>
    <xf borderId="41" fillId="10" fontId="11" numFmtId="164" xfId="0" applyBorder="1" applyFill="1" applyFont="1" applyNumberFormat="1"/>
    <xf borderId="42" fillId="10" fontId="11" numFmtId="164" xfId="0" applyBorder="1" applyFont="1" applyNumberFormat="1"/>
    <xf borderId="49" fillId="10" fontId="11" numFmtId="164" xfId="0" applyBorder="1" applyFont="1" applyNumberFormat="1"/>
    <xf borderId="50" fillId="10" fontId="11" numFmtId="164" xfId="0" applyBorder="1" applyFont="1" applyNumberFormat="1"/>
    <xf borderId="49" fillId="11" fontId="11" numFmtId="164" xfId="0" applyBorder="1" applyFill="1" applyFont="1" applyNumberFormat="1"/>
    <xf borderId="50" fillId="11" fontId="11" numFmtId="164" xfId="0" applyBorder="1" applyFont="1" applyNumberFormat="1"/>
    <xf borderId="49" fillId="12" fontId="11" numFmtId="164" xfId="0" applyBorder="1" applyFill="1" applyFont="1" applyNumberFormat="1"/>
    <xf borderId="50" fillId="12" fontId="11" numFmtId="164" xfId="0" applyBorder="1" applyFont="1" applyNumberFormat="1"/>
    <xf borderId="33" fillId="7" fontId="3" numFmtId="0" xfId="0" applyAlignment="1" applyBorder="1" applyFont="1">
      <alignment horizontal="center" vertical="center"/>
    </xf>
    <xf borderId="49" fillId="8" fontId="11" numFmtId="0" xfId="0" applyBorder="1" applyFont="1"/>
    <xf borderId="49" fillId="8" fontId="11" numFmtId="164" xfId="0" applyBorder="1" applyFont="1" applyNumberFormat="1"/>
    <xf borderId="27" fillId="8" fontId="11" numFmtId="164" xfId="0" applyBorder="1" applyFont="1" applyNumberFormat="1"/>
    <xf borderId="50" fillId="8" fontId="11" numFmtId="164" xfId="0" applyBorder="1" applyFont="1" applyNumberFormat="1"/>
    <xf borderId="51" fillId="8" fontId="11" numFmtId="0" xfId="0" applyBorder="1" applyFont="1"/>
    <xf borderId="45" fillId="0" fontId="11" numFmtId="0" xfId="0" applyBorder="1" applyFont="1"/>
    <xf borderId="27" fillId="8" fontId="25" numFmtId="164" xfId="0" applyBorder="1" applyFont="1" applyNumberFormat="1"/>
    <xf borderId="39" fillId="8" fontId="11" numFmtId="0" xfId="0" applyBorder="1" applyFont="1"/>
    <xf borderId="52" fillId="8" fontId="11" numFmtId="164" xfId="0" applyBorder="1" applyFont="1" applyNumberFormat="1"/>
    <xf borderId="39" fillId="8" fontId="11" numFmtId="164" xfId="0" applyBorder="1" applyFont="1" applyNumberFormat="1"/>
    <xf borderId="39" fillId="8" fontId="25" numFmtId="164" xfId="0" applyBorder="1" applyFont="1" applyNumberFormat="1"/>
    <xf borderId="53" fillId="8" fontId="11" numFmtId="164" xfId="0" applyBorder="1" applyFont="1" applyNumberFormat="1"/>
    <xf borderId="54" fillId="0" fontId="11" numFmtId="164" xfId="0" applyBorder="1" applyFont="1" applyNumberFormat="1"/>
    <xf borderId="54" fillId="0" fontId="11" numFmtId="0" xfId="0" applyBorder="1" applyFont="1"/>
    <xf borderId="38" fillId="0" fontId="25" numFmtId="164" xfId="0" applyBorder="1" applyFont="1" applyNumberFormat="1"/>
    <xf borderId="41" fillId="8" fontId="11" numFmtId="164" xfId="0" applyBorder="1" applyFont="1" applyNumberFormat="1"/>
    <xf borderId="42" fillId="8" fontId="11" numFmtId="164" xfId="0" applyBorder="1" applyFont="1" applyNumberFormat="1"/>
    <xf borderId="36" fillId="0" fontId="25" numFmtId="164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externalLink" Target="externalLinks/externalLink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742950</xdr:colOff>
      <xdr:row>2</xdr:row>
      <xdr:rowOff>180975</xdr:rowOff>
    </xdr:from>
    <xdr:ext cx="3714750" cy="514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37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581025</xdr:colOff>
      <xdr:row>29</xdr:row>
      <xdr:rowOff>57150</xdr:rowOff>
    </xdr:from>
    <xdr:ext cx="2276475" cy="476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28</xdr:row>
      <xdr:rowOff>0</xdr:rowOff>
    </xdr:from>
    <xdr:ext cx="6791325" cy="15144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glopez_amcham\Desktop\Ppto.%202025\PP%20vs%20Real%202025\GDL\09.%20Sept\Ppto.%20GDL%20vs%20Real%20Ene-Dic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UMEN"/>
      <sheetName val="Gtos. Corporativos"/>
      <sheetName val="Gtos. Corporativos (P)"/>
      <sheetName val="DN"/>
      <sheetName val="Comités"/>
      <sheetName val="Eventos"/>
      <sheetName val="Dirección"/>
      <sheetName val="Gastos Generales"/>
      <sheetName val="PPvsREal"/>
      <sheetName val="PPvsREal Summary"/>
      <sheetName val="Real GDL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0.38"/>
    <col customWidth="1" min="2" max="3" width="15.63"/>
    <col customWidth="1" hidden="1" min="4" max="4" width="15.63"/>
    <col customWidth="1" min="5" max="5" width="15.5"/>
    <col customWidth="1" hidden="1" min="6" max="6" width="13.88"/>
    <col customWidth="1" min="7" max="26" width="8.63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.0" customHeight="1">
      <c r="A2" s="6"/>
      <c r="B2" s="6"/>
      <c r="C2" s="6"/>
      <c r="D2" s="7"/>
      <c r="E2" s="8"/>
      <c r="F2" s="9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0" t="s">
        <v>6</v>
      </c>
      <c r="B3" s="11">
        <f>'Resumen (Caps)'!D4</f>
        <v>64619513.62</v>
      </c>
      <c r="C3" s="11">
        <f>'Resumen (Caps)'!E4</f>
        <v>71683975.9</v>
      </c>
      <c r="D3" s="11">
        <f>'Resumen (Caps)'!F4</f>
        <v>62529781.98</v>
      </c>
      <c r="E3" s="12">
        <f t="shared" ref="E3:E13" si="1">IF((IFERROR(C3/B3,0))=0,0,(IFERROR(C3/B3,0)-1))</f>
        <v>0.1093239778</v>
      </c>
      <c r="F3" s="12">
        <f t="shared" ref="F3:F13" si="2">IF((IFERROR(C3/D3,0))=0,0,(IFERROR(C3/D3,0)-1))</f>
        <v>0.1463973425</v>
      </c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3" t="s">
        <v>7</v>
      </c>
      <c r="B4" s="14">
        <f>'Resumen (Caps)'!J4</f>
        <v>14195972.86</v>
      </c>
      <c r="C4" s="14">
        <f>'Resumen (Caps)'!K4</f>
        <v>17961606.14</v>
      </c>
      <c r="D4" s="14">
        <f>'Resumen (Caps)'!L4</f>
        <v>17294315.88</v>
      </c>
      <c r="E4" s="15">
        <f t="shared" si="1"/>
        <v>0.2652606706</v>
      </c>
      <c r="F4" s="16">
        <f t="shared" si="2"/>
        <v>0.03858436868</v>
      </c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3" t="s">
        <v>8</v>
      </c>
      <c r="B5" s="14">
        <f>'Resumen (Caps)'!P4</f>
        <v>32744832.87</v>
      </c>
      <c r="C5" s="14">
        <f>'Resumen (Caps)'!Q4</f>
        <v>36605250.95</v>
      </c>
      <c r="D5" s="14">
        <f>'Resumen (Caps)'!R4</f>
        <v>34972433.33</v>
      </c>
      <c r="E5" s="15">
        <f t="shared" si="1"/>
        <v>0.1178939619</v>
      </c>
      <c r="F5" s="15">
        <f t="shared" si="2"/>
        <v>0.04668870492</v>
      </c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7" t="s">
        <v>9</v>
      </c>
      <c r="B6" s="18">
        <f>'Resumen (Caps)'!V4</f>
        <v>5116359.76</v>
      </c>
      <c r="C6" s="18">
        <f>'Resumen (Caps)'!W4</f>
        <v>6765685</v>
      </c>
      <c r="D6" s="18">
        <f>'Resumen (Caps)'!X4</f>
        <v>8173413.67</v>
      </c>
      <c r="E6" s="19">
        <f t="shared" si="1"/>
        <v>0.322363031</v>
      </c>
      <c r="F6" s="19">
        <f t="shared" si="2"/>
        <v>-0.1722326468</v>
      </c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0" t="s">
        <v>10</v>
      </c>
      <c r="B7" s="21">
        <f t="shared" ref="B7:D7" si="3">B3+B4+B5+B6</f>
        <v>116676679.1</v>
      </c>
      <c r="C7" s="21">
        <f t="shared" si="3"/>
        <v>133016518</v>
      </c>
      <c r="D7" s="21">
        <f t="shared" si="3"/>
        <v>122969944.9</v>
      </c>
      <c r="E7" s="22">
        <f t="shared" si="1"/>
        <v>0.1400437431</v>
      </c>
      <c r="F7" s="22">
        <f t="shared" si="2"/>
        <v>0.08169941958</v>
      </c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3" t="s">
        <v>11</v>
      </c>
      <c r="B8" s="24">
        <f>'Resumen (Caps)'!D24</f>
        <v>61247285.29</v>
      </c>
      <c r="C8" s="24">
        <f>'Resumen (Caps)'!E24</f>
        <v>69120006.12</v>
      </c>
      <c r="D8" s="24">
        <f>'Resumen (Caps)'!F24</f>
        <v>61625391.37</v>
      </c>
      <c r="E8" s="25">
        <f t="shared" si="1"/>
        <v>0.1285399148</v>
      </c>
      <c r="F8" s="25">
        <f t="shared" si="2"/>
        <v>0.1216156943</v>
      </c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3" t="s">
        <v>12</v>
      </c>
      <c r="B9" s="14">
        <f>'Resumen (Caps)'!J24</f>
        <v>14658996.46</v>
      </c>
      <c r="C9" s="14">
        <f>'Resumen (Caps)'!K24</f>
        <v>17851584.55</v>
      </c>
      <c r="D9" s="14">
        <f>'Resumen (Caps)'!L24</f>
        <v>16453320.18</v>
      </c>
      <c r="E9" s="15">
        <f t="shared" si="1"/>
        <v>0.2177903582</v>
      </c>
      <c r="F9" s="15">
        <f t="shared" si="2"/>
        <v>0.0849837209</v>
      </c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3" t="s">
        <v>13</v>
      </c>
      <c r="B10" s="14">
        <f>'Resumen (Caps)'!P24</f>
        <v>32320734.68</v>
      </c>
      <c r="C10" s="14">
        <f>'Resumen (Caps)'!Q24</f>
        <v>35744173.5</v>
      </c>
      <c r="D10" s="14">
        <f>'Resumen (Caps)'!R24</f>
        <v>33410427.57</v>
      </c>
      <c r="E10" s="15">
        <f t="shared" si="1"/>
        <v>0.1059208231</v>
      </c>
      <c r="F10" s="15">
        <f t="shared" si="2"/>
        <v>0.06985082502</v>
      </c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7" t="s">
        <v>14</v>
      </c>
      <c r="B11" s="18">
        <f>'Resumen (Caps)'!V24</f>
        <v>4574611.74</v>
      </c>
      <c r="C11" s="18">
        <f>'Resumen (Caps)'!W24</f>
        <v>6026890.02</v>
      </c>
      <c r="D11" s="18">
        <f>'Resumen (Caps)'!X24</f>
        <v>5864476.44</v>
      </c>
      <c r="E11" s="19">
        <f t="shared" si="1"/>
        <v>0.3174648172</v>
      </c>
      <c r="F11" s="19">
        <f t="shared" si="2"/>
        <v>0.02769447225</v>
      </c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0" t="s">
        <v>15</v>
      </c>
      <c r="B12" s="21">
        <f t="shared" ref="B12:D12" si="4">B8+B9+B10+B11</f>
        <v>112801628.2</v>
      </c>
      <c r="C12" s="21">
        <f t="shared" si="4"/>
        <v>128742654.2</v>
      </c>
      <c r="D12" s="21">
        <f t="shared" si="4"/>
        <v>117353615.6</v>
      </c>
      <c r="E12" s="22">
        <f t="shared" si="1"/>
        <v>0.1413191129</v>
      </c>
      <c r="F12" s="22">
        <f t="shared" si="2"/>
        <v>0.09704889433</v>
      </c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6" t="s">
        <v>16</v>
      </c>
      <c r="B13" s="24">
        <f t="shared" ref="B13:D13" si="5">+B3-B8</f>
        <v>3372228.33</v>
      </c>
      <c r="C13" s="24">
        <f t="shared" si="5"/>
        <v>2563969.771</v>
      </c>
      <c r="D13" s="24">
        <f t="shared" si="5"/>
        <v>904390.6158</v>
      </c>
      <c r="E13" s="25">
        <f t="shared" si="1"/>
        <v>-0.239680852</v>
      </c>
      <c r="F13" s="25">
        <f t="shared" si="2"/>
        <v>1.835024741</v>
      </c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7" t="s">
        <v>17</v>
      </c>
      <c r="B14" s="14">
        <f t="shared" ref="B14:D14" si="6">+B4-B9</f>
        <v>-463023.6</v>
      </c>
      <c r="C14" s="14">
        <f t="shared" si="6"/>
        <v>110021.59</v>
      </c>
      <c r="D14" s="14">
        <f t="shared" si="6"/>
        <v>840995.7</v>
      </c>
      <c r="E14" s="15">
        <f>IF((IFERROR(C14/B14,0))=0,0,(IFERROR(C14/B14,0)-1))*-1</f>
        <v>1.237615512</v>
      </c>
      <c r="F14" s="15">
        <f>IF((IFERROR(C14/D14,0))=0,0,(IFERROR(C14/D14,0)-1))*-1</f>
        <v>0.8691769887</v>
      </c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7" t="s">
        <v>18</v>
      </c>
      <c r="B15" s="14">
        <f t="shared" ref="B15:D15" si="7">+B5-B10</f>
        <v>424098.19</v>
      </c>
      <c r="C15" s="14">
        <f t="shared" si="7"/>
        <v>861077.45</v>
      </c>
      <c r="D15" s="14">
        <f t="shared" si="7"/>
        <v>1562005.76</v>
      </c>
      <c r="E15" s="15">
        <f t="shared" ref="E15:E26" si="9">IF((IFERROR(C15/B15,0))=0,0,(IFERROR(C15/B15,0)-1))</f>
        <v>1.030372848</v>
      </c>
      <c r="F15" s="25">
        <f t="shared" ref="F15:F26" si="10">IF((IFERROR(C15/D15,0))=0,0,(IFERROR(C15/D15,0)-1))</f>
        <v>-0.4487360597</v>
      </c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8" t="s">
        <v>19</v>
      </c>
      <c r="B16" s="18">
        <f t="shared" ref="B16:D16" si="8">+B6-B11</f>
        <v>541748.02</v>
      </c>
      <c r="C16" s="18">
        <f t="shared" si="8"/>
        <v>738794.98</v>
      </c>
      <c r="D16" s="18">
        <f t="shared" si="8"/>
        <v>2308937.23</v>
      </c>
      <c r="E16" s="19">
        <f t="shared" si="9"/>
        <v>0.363724375</v>
      </c>
      <c r="F16" s="19">
        <f t="shared" si="10"/>
        <v>-0.6800281227</v>
      </c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0" t="s">
        <v>20</v>
      </c>
      <c r="B17" s="21">
        <f t="shared" ref="B17:D17" si="11">B13+B14+B15+B16</f>
        <v>3875050.94</v>
      </c>
      <c r="C17" s="21">
        <f t="shared" si="11"/>
        <v>4273863.791</v>
      </c>
      <c r="D17" s="21">
        <f t="shared" si="11"/>
        <v>5616329.306</v>
      </c>
      <c r="E17" s="22">
        <f t="shared" si="9"/>
        <v>0.1029180924</v>
      </c>
      <c r="F17" s="22">
        <f t="shared" si="10"/>
        <v>-0.2390289888</v>
      </c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0" t="s">
        <v>21</v>
      </c>
      <c r="B18" s="11">
        <f>'Resumen (Caps)'!D75</f>
        <v>0</v>
      </c>
      <c r="C18" s="11">
        <f>'Resumen (Caps)'!E75</f>
        <v>0</v>
      </c>
      <c r="D18" s="11">
        <f>'Resumen (Caps)'!F75</f>
        <v>0</v>
      </c>
      <c r="E18" s="29">
        <f t="shared" si="9"/>
        <v>0</v>
      </c>
      <c r="F18" s="29">
        <f t="shared" si="10"/>
        <v>0</v>
      </c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3" t="s">
        <v>22</v>
      </c>
      <c r="B19" s="14">
        <f>'Resumen (Caps)'!J75</f>
        <v>0</v>
      </c>
      <c r="C19" s="14">
        <f>'Resumen (Caps)'!K75</f>
        <v>0</v>
      </c>
      <c r="D19" s="14">
        <f>'Resumen (Caps)'!L75</f>
        <v>0</v>
      </c>
      <c r="E19" s="15">
        <f t="shared" si="9"/>
        <v>0</v>
      </c>
      <c r="F19" s="15">
        <f t="shared" si="10"/>
        <v>0</v>
      </c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3" t="s">
        <v>23</v>
      </c>
      <c r="B20" s="14">
        <f>'Resumen (Caps)'!P75</f>
        <v>0</v>
      </c>
      <c r="C20" s="14">
        <f>'Resumen (Caps)'!Q75</f>
        <v>0</v>
      </c>
      <c r="D20" s="14">
        <f>'Resumen (Caps)'!R75</f>
        <v>0</v>
      </c>
      <c r="E20" s="15">
        <f t="shared" si="9"/>
        <v>0</v>
      </c>
      <c r="F20" s="15">
        <f t="shared" si="10"/>
        <v>0</v>
      </c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30" t="s">
        <v>24</v>
      </c>
      <c r="B21" s="31">
        <f>'Resumen (Caps)'!V75</f>
        <v>0</v>
      </c>
      <c r="C21" s="31">
        <f>'Resumen (Caps)'!W75</f>
        <v>0</v>
      </c>
      <c r="D21" s="31">
        <f>'Resumen (Caps)'!X75</f>
        <v>0</v>
      </c>
      <c r="E21" s="32">
        <f t="shared" si="9"/>
        <v>0</v>
      </c>
      <c r="F21" s="32">
        <f t="shared" si="10"/>
        <v>0</v>
      </c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0" t="s">
        <v>25</v>
      </c>
      <c r="B22" s="11">
        <f>'Resumen (Caps)'!D77</f>
        <v>6005514.05</v>
      </c>
      <c r="C22" s="11">
        <f>'Resumen (Caps)'!E77</f>
        <v>0</v>
      </c>
      <c r="D22" s="11">
        <f>'Resumen (Caps)'!F77</f>
        <v>0</v>
      </c>
      <c r="E22" s="29">
        <f t="shared" si="9"/>
        <v>0</v>
      </c>
      <c r="F22" s="29">
        <f t="shared" si="10"/>
        <v>0</v>
      </c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3" t="s">
        <v>26</v>
      </c>
      <c r="B23" s="14">
        <f>'Resumen (Caps)'!J77</f>
        <v>215.81</v>
      </c>
      <c r="C23" s="14">
        <f>'Resumen (Caps)'!K77</f>
        <v>0</v>
      </c>
      <c r="D23" s="14">
        <f>'Resumen (Caps)'!L77</f>
        <v>0</v>
      </c>
      <c r="E23" s="15">
        <f t="shared" si="9"/>
        <v>0</v>
      </c>
      <c r="F23" s="15">
        <f t="shared" si="10"/>
        <v>0</v>
      </c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3" t="s">
        <v>27</v>
      </c>
      <c r="B24" s="14">
        <f>'Resumen (Caps)'!P77</f>
        <v>150141.67</v>
      </c>
      <c r="C24" s="14">
        <f>'Resumen (Caps)'!Q77</f>
        <v>0</v>
      </c>
      <c r="D24" s="14">
        <f>'Resumen (Caps)'!R77</f>
        <v>0</v>
      </c>
      <c r="E24" s="15">
        <f t="shared" si="9"/>
        <v>0</v>
      </c>
      <c r="F24" s="15">
        <f t="shared" si="10"/>
        <v>0</v>
      </c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30" t="s">
        <v>28</v>
      </c>
      <c r="B25" s="31">
        <f>'Resumen (Caps)'!V77</f>
        <v>0</v>
      </c>
      <c r="C25" s="31">
        <f>'Resumen (Caps)'!W77</f>
        <v>0</v>
      </c>
      <c r="D25" s="31">
        <f>'Resumen (Caps)'!X77</f>
        <v>0</v>
      </c>
      <c r="E25" s="32">
        <f t="shared" si="9"/>
        <v>0</v>
      </c>
      <c r="F25" s="32">
        <f t="shared" si="10"/>
        <v>0</v>
      </c>
      <c r="G25" s="4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33" t="s">
        <v>29</v>
      </c>
      <c r="B26" s="34">
        <f t="shared" ref="B26:D26" si="12">B13-B18+B22</f>
        <v>9377742.38</v>
      </c>
      <c r="C26" s="34">
        <f t="shared" si="12"/>
        <v>2563969.771</v>
      </c>
      <c r="D26" s="34">
        <f t="shared" si="12"/>
        <v>904390.6158</v>
      </c>
      <c r="E26" s="35">
        <f t="shared" si="9"/>
        <v>-0.7265898692</v>
      </c>
      <c r="F26" s="35">
        <f t="shared" si="10"/>
        <v>1.835024741</v>
      </c>
      <c r="G26" s="4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36" t="s">
        <v>30</v>
      </c>
      <c r="B27" s="37">
        <f t="shared" ref="B27:D27" si="13">B14-B19+B23</f>
        <v>-462807.79</v>
      </c>
      <c r="C27" s="37">
        <f t="shared" si="13"/>
        <v>110021.59</v>
      </c>
      <c r="D27" s="37">
        <f t="shared" si="13"/>
        <v>840995.7</v>
      </c>
      <c r="E27" s="38">
        <f>IF((IFERROR(C27/B27,0))=0,0,(IFERROR(C27/B27,0)-1))*-1</f>
        <v>1.237726314</v>
      </c>
      <c r="F27" s="38">
        <f>IF((IFERROR(C27/D27,0))=0,0,(IFERROR(C27/D27,0)-1))*-1</f>
        <v>0.8691769887</v>
      </c>
      <c r="G27" s="4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36" t="s">
        <v>31</v>
      </c>
      <c r="B28" s="37">
        <f t="shared" ref="B28:D28" si="14">B15-B20+B24</f>
        <v>574239.86</v>
      </c>
      <c r="C28" s="37">
        <f t="shared" si="14"/>
        <v>861077.45</v>
      </c>
      <c r="D28" s="37">
        <f t="shared" si="14"/>
        <v>1562005.76</v>
      </c>
      <c r="E28" s="38">
        <f t="shared" ref="E28:E30" si="16">IF((IFERROR(C28/B28,0))=0,0,(IFERROR(C28/B28,0)-1))</f>
        <v>0.4995083239</v>
      </c>
      <c r="F28" s="38">
        <f t="shared" ref="F28:F30" si="17">IF((IFERROR(C28/D28,0))=0,0,(IFERROR(C28/D28,0)-1))</f>
        <v>-0.4487360597</v>
      </c>
      <c r="G28" s="4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36" t="s">
        <v>32</v>
      </c>
      <c r="B29" s="37">
        <f t="shared" ref="B29:D29" si="15">B16-B21+B25</f>
        <v>541748.02</v>
      </c>
      <c r="C29" s="37">
        <f t="shared" si="15"/>
        <v>738794.98</v>
      </c>
      <c r="D29" s="37">
        <f t="shared" si="15"/>
        <v>2308937.23</v>
      </c>
      <c r="E29" s="38">
        <f t="shared" si="16"/>
        <v>0.363724375</v>
      </c>
      <c r="F29" s="38">
        <f t="shared" si="17"/>
        <v>-0.6800281227</v>
      </c>
      <c r="G29" s="4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39" t="s">
        <v>33</v>
      </c>
      <c r="B30" s="21">
        <f t="shared" ref="B30:D30" si="18">SUM(B26:B29)</f>
        <v>10030922.47</v>
      </c>
      <c r="C30" s="21">
        <f t="shared" si="18"/>
        <v>4273863.791</v>
      </c>
      <c r="D30" s="21">
        <f t="shared" si="18"/>
        <v>5616329.306</v>
      </c>
      <c r="E30" s="22">
        <f t="shared" si="16"/>
        <v>-0.5739311311</v>
      </c>
      <c r="F30" s="22">
        <f t="shared" si="17"/>
        <v>-0.2390289888</v>
      </c>
      <c r="G30" s="4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40"/>
      <c r="B31" s="40"/>
      <c r="C31" s="40"/>
      <c r="D31" s="41"/>
      <c r="E31" s="41"/>
      <c r="F31" s="42"/>
      <c r="G31" s="4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hidden="1" customHeight="1">
      <c r="A32" s="40"/>
      <c r="B32" s="40"/>
      <c r="C32" s="40"/>
      <c r="D32" s="41"/>
      <c r="E32" s="41"/>
      <c r="F32" s="42"/>
      <c r="G32" s="4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hidden="1" customHeight="1">
      <c r="A33" s="40"/>
      <c r="B33" s="43">
        <f>'Resumen (Caps)'!D87</f>
        <v>9377742.38</v>
      </c>
      <c r="C33" s="43">
        <f>'Resumen (Caps)'!E87</f>
        <v>2563969.771</v>
      </c>
      <c r="D33" s="43">
        <f>'Resumen (Caps)'!F87</f>
        <v>904390.6158</v>
      </c>
      <c r="E33" s="41"/>
      <c r="F33" s="42"/>
      <c r="G33" s="4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hidden="1" customHeight="1">
      <c r="A34" s="40"/>
      <c r="B34" s="43">
        <f>'Resumen (Caps)'!J87</f>
        <v>-462807.79</v>
      </c>
      <c r="C34" s="43">
        <f>'Resumen (Caps)'!K87</f>
        <v>110021.59</v>
      </c>
      <c r="D34" s="43">
        <f>'Resumen (Caps)'!L87</f>
        <v>840995.7</v>
      </c>
      <c r="E34" s="41"/>
      <c r="F34" s="42"/>
      <c r="G34" s="4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hidden="1" customHeight="1">
      <c r="A35" s="40"/>
      <c r="B35" s="43">
        <f>'Resumen (Caps)'!P87</f>
        <v>574239.86</v>
      </c>
      <c r="C35" s="43">
        <f>'Resumen (Caps)'!Q87</f>
        <v>861077.45</v>
      </c>
      <c r="D35" s="43">
        <f>'Resumen (Caps)'!R87</f>
        <v>1562005.76</v>
      </c>
      <c r="E35" s="41"/>
      <c r="F35" s="42"/>
      <c r="G35" s="4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hidden="1" customHeight="1">
      <c r="A36" s="40"/>
      <c r="B36" s="43">
        <f>'Resumen (Caps)'!V87</f>
        <v>541748.02</v>
      </c>
      <c r="C36" s="43">
        <f>'Resumen (Caps)'!W87</f>
        <v>738794.98</v>
      </c>
      <c r="D36" s="43">
        <f>'Resumen (Caps)'!X87</f>
        <v>2308937.23</v>
      </c>
      <c r="E36" s="41"/>
      <c r="F36" s="42"/>
      <c r="G36" s="4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hidden="1" customHeight="1">
      <c r="A37" s="40"/>
      <c r="B37" s="41">
        <f t="shared" ref="B37:D37" si="19">B26-B33</f>
        <v>0</v>
      </c>
      <c r="C37" s="41">
        <f t="shared" si="19"/>
        <v>0</v>
      </c>
      <c r="D37" s="41">
        <f t="shared" si="19"/>
        <v>0</v>
      </c>
      <c r="E37" s="41"/>
      <c r="F37" s="42"/>
      <c r="G37" s="4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hidden="1" customHeight="1">
      <c r="A38" s="40"/>
      <c r="B38" s="41">
        <f t="shared" ref="B38:D38" si="20">B27-B34</f>
        <v>0</v>
      </c>
      <c r="C38" s="41">
        <f t="shared" si="20"/>
        <v>0</v>
      </c>
      <c r="D38" s="41">
        <f t="shared" si="20"/>
        <v>0</v>
      </c>
      <c r="E38" s="41"/>
      <c r="F38" s="42"/>
      <c r="G38" s="4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hidden="1" customHeight="1">
      <c r="A39" s="40"/>
      <c r="B39" s="41">
        <f t="shared" ref="B39:D39" si="21">B28-B35</f>
        <v>0</v>
      </c>
      <c r="C39" s="41">
        <f t="shared" si="21"/>
        <v>0</v>
      </c>
      <c r="D39" s="41">
        <f t="shared" si="21"/>
        <v>0</v>
      </c>
      <c r="E39" s="41"/>
      <c r="F39" s="42"/>
      <c r="G39" s="4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hidden="1" customHeight="1">
      <c r="A40" s="40"/>
      <c r="B40" s="41">
        <f t="shared" ref="B40:D40" si="22">B29-B36</f>
        <v>0</v>
      </c>
      <c r="C40" s="41">
        <f t="shared" si="22"/>
        <v>0</v>
      </c>
      <c r="D40" s="41">
        <f t="shared" si="22"/>
        <v>0</v>
      </c>
      <c r="E40" s="41"/>
      <c r="F40" s="42"/>
      <c r="G40" s="4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40"/>
      <c r="B41" s="40"/>
      <c r="C41" s="40"/>
      <c r="D41" s="41"/>
      <c r="E41" s="41"/>
      <c r="F41" s="42"/>
      <c r="G41" s="4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40"/>
      <c r="B42" s="40"/>
      <c r="C42" s="40"/>
      <c r="D42" s="41"/>
      <c r="E42" s="41"/>
      <c r="F42" s="42"/>
      <c r="G42" s="4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40"/>
      <c r="B43" s="40"/>
      <c r="C43" s="40"/>
      <c r="D43" s="41"/>
      <c r="E43" s="41"/>
      <c r="F43" s="42"/>
      <c r="G43" s="4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40"/>
      <c r="B44" s="40"/>
      <c r="C44" s="40"/>
      <c r="D44" s="41"/>
      <c r="E44" s="41"/>
      <c r="F44" s="42"/>
      <c r="G44" s="4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40"/>
      <c r="B45" s="40"/>
      <c r="C45" s="40"/>
      <c r="D45" s="41"/>
      <c r="E45" s="41"/>
      <c r="F45" s="42"/>
      <c r="G45" s="4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40"/>
      <c r="B46" s="40"/>
      <c r="C46" s="40"/>
      <c r="D46" s="41"/>
      <c r="E46" s="41"/>
      <c r="F46" s="42"/>
      <c r="G46" s="4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40"/>
      <c r="B47" s="40"/>
      <c r="C47" s="40"/>
      <c r="D47" s="41"/>
      <c r="E47" s="41"/>
      <c r="F47" s="42"/>
      <c r="G47" s="4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40"/>
      <c r="B48" s="40"/>
      <c r="C48" s="40"/>
      <c r="D48" s="41"/>
      <c r="E48" s="41"/>
      <c r="F48" s="42"/>
      <c r="G48" s="4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40"/>
      <c r="B49" s="40"/>
      <c r="C49" s="40"/>
      <c r="D49" s="41"/>
      <c r="E49" s="41"/>
      <c r="F49" s="42"/>
      <c r="G49" s="4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40"/>
      <c r="B50" s="40"/>
      <c r="C50" s="40"/>
      <c r="D50" s="41"/>
      <c r="E50" s="41"/>
      <c r="F50" s="42"/>
      <c r="G50" s="4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40"/>
      <c r="B51" s="40"/>
      <c r="C51" s="40"/>
      <c r="D51" s="41"/>
      <c r="E51" s="41"/>
      <c r="F51" s="42"/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40"/>
      <c r="B52" s="40"/>
      <c r="C52" s="40"/>
      <c r="D52" s="41"/>
      <c r="E52" s="41"/>
      <c r="F52" s="42"/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40"/>
      <c r="B53" s="40"/>
      <c r="C53" s="40"/>
      <c r="D53" s="41"/>
      <c r="E53" s="41"/>
      <c r="F53" s="42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40"/>
      <c r="B54" s="40"/>
      <c r="C54" s="40"/>
      <c r="D54" s="41"/>
      <c r="E54" s="41"/>
      <c r="F54" s="42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40"/>
      <c r="B55" s="40"/>
      <c r="C55" s="40"/>
      <c r="D55" s="41"/>
      <c r="E55" s="41"/>
      <c r="F55" s="42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40"/>
      <c r="B56" s="40"/>
      <c r="C56" s="40"/>
      <c r="D56" s="41"/>
      <c r="E56" s="41"/>
      <c r="F56" s="42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40"/>
      <c r="B57" s="40"/>
      <c r="C57" s="40"/>
      <c r="D57" s="41"/>
      <c r="E57" s="41"/>
      <c r="F57" s="42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40"/>
      <c r="B58" s="40"/>
      <c r="C58" s="40"/>
      <c r="D58" s="41"/>
      <c r="E58" s="41"/>
      <c r="F58" s="42"/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40"/>
      <c r="B59" s="40"/>
      <c r="C59" s="40"/>
      <c r="D59" s="41"/>
      <c r="E59" s="41"/>
      <c r="F59" s="42"/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40"/>
      <c r="B60" s="40"/>
      <c r="C60" s="40"/>
      <c r="D60" s="41"/>
      <c r="E60" s="41"/>
      <c r="F60" s="42"/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40"/>
      <c r="B61" s="40"/>
      <c r="C61" s="40"/>
      <c r="D61" s="41"/>
      <c r="E61" s="41"/>
      <c r="F61" s="42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40"/>
      <c r="B62" s="40"/>
      <c r="C62" s="40"/>
      <c r="D62" s="41"/>
      <c r="E62" s="41"/>
      <c r="F62" s="42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40"/>
      <c r="B63" s="40"/>
      <c r="C63" s="40"/>
      <c r="D63" s="41"/>
      <c r="E63" s="41"/>
      <c r="F63" s="42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40"/>
      <c r="B64" s="40"/>
      <c r="C64" s="40"/>
      <c r="D64" s="41"/>
      <c r="E64" s="41"/>
      <c r="F64" s="42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40"/>
      <c r="B65" s="40"/>
      <c r="C65" s="40"/>
      <c r="D65" s="41"/>
      <c r="E65" s="41"/>
      <c r="F65" s="42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40"/>
      <c r="B66" s="40"/>
      <c r="C66" s="40"/>
      <c r="D66" s="41"/>
      <c r="E66" s="41"/>
      <c r="F66" s="42"/>
      <c r="G66" s="4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40"/>
      <c r="B67" s="40"/>
      <c r="C67" s="40"/>
      <c r="D67" s="41"/>
      <c r="E67" s="41"/>
      <c r="F67" s="42"/>
      <c r="G67" s="4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40"/>
      <c r="B68" s="40"/>
      <c r="C68" s="40"/>
      <c r="D68" s="41"/>
      <c r="E68" s="41"/>
      <c r="F68" s="42"/>
      <c r="G68" s="4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40"/>
      <c r="B69" s="40"/>
      <c r="C69" s="40"/>
      <c r="D69" s="41"/>
      <c r="E69" s="41"/>
      <c r="F69" s="42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40"/>
      <c r="B70" s="40"/>
      <c r="C70" s="40"/>
      <c r="D70" s="41"/>
      <c r="E70" s="41"/>
      <c r="F70" s="42"/>
      <c r="G70" s="4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40"/>
      <c r="B71" s="40"/>
      <c r="C71" s="40"/>
      <c r="D71" s="41"/>
      <c r="E71" s="41"/>
      <c r="F71" s="42"/>
      <c r="G71" s="4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40"/>
      <c r="B72" s="40"/>
      <c r="C72" s="40"/>
      <c r="D72" s="41"/>
      <c r="E72" s="41"/>
      <c r="F72" s="42"/>
      <c r="G72" s="4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40"/>
      <c r="B73" s="40"/>
      <c r="C73" s="40"/>
      <c r="D73" s="41"/>
      <c r="E73" s="41"/>
      <c r="F73" s="42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40"/>
      <c r="B74" s="40"/>
      <c r="C74" s="40"/>
      <c r="D74" s="41"/>
      <c r="E74" s="41"/>
      <c r="F74" s="42"/>
      <c r="G74" s="4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40"/>
      <c r="B75" s="40"/>
      <c r="C75" s="40"/>
      <c r="D75" s="41"/>
      <c r="E75" s="41"/>
      <c r="F75" s="42"/>
      <c r="G75" s="4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40"/>
      <c r="B76" s="40"/>
      <c r="C76" s="40"/>
      <c r="D76" s="41"/>
      <c r="E76" s="41"/>
      <c r="F76" s="42"/>
      <c r="G76" s="4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40"/>
      <c r="B77" s="40"/>
      <c r="C77" s="40"/>
      <c r="D77" s="41"/>
      <c r="E77" s="41"/>
      <c r="F77" s="42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40"/>
      <c r="B78" s="40"/>
      <c r="C78" s="40"/>
      <c r="D78" s="41"/>
      <c r="E78" s="41"/>
      <c r="F78" s="42"/>
      <c r="G78" s="4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40"/>
      <c r="B79" s="40"/>
      <c r="C79" s="40"/>
      <c r="D79" s="41"/>
      <c r="E79" s="41"/>
      <c r="F79" s="42"/>
      <c r="G79" s="4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40"/>
      <c r="B80" s="40"/>
      <c r="C80" s="40"/>
      <c r="D80" s="41"/>
      <c r="E80" s="41"/>
      <c r="F80" s="42"/>
      <c r="G80" s="4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40"/>
      <c r="B81" s="40"/>
      <c r="C81" s="40"/>
      <c r="D81" s="41"/>
      <c r="E81" s="41"/>
      <c r="F81" s="42"/>
      <c r="G81" s="4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40"/>
      <c r="B82" s="40"/>
      <c r="C82" s="40"/>
      <c r="D82" s="41"/>
      <c r="E82" s="41"/>
      <c r="F82" s="42"/>
      <c r="G82" s="4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40"/>
      <c r="B83" s="40"/>
      <c r="C83" s="40"/>
      <c r="D83" s="41"/>
      <c r="E83" s="41"/>
      <c r="F83" s="42"/>
      <c r="G83" s="4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40"/>
      <c r="B84" s="40"/>
      <c r="C84" s="40"/>
      <c r="D84" s="41"/>
      <c r="E84" s="41"/>
      <c r="F84" s="42"/>
      <c r="G84" s="4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40"/>
      <c r="B85" s="40"/>
      <c r="C85" s="40"/>
      <c r="D85" s="41"/>
      <c r="E85" s="41"/>
      <c r="F85" s="42"/>
      <c r="G85" s="4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40"/>
      <c r="B86" s="40"/>
      <c r="C86" s="40"/>
      <c r="D86" s="41"/>
      <c r="E86" s="41"/>
      <c r="F86" s="42"/>
      <c r="G86" s="4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40"/>
      <c r="B87" s="40"/>
      <c r="C87" s="40"/>
      <c r="D87" s="41"/>
      <c r="E87" s="41"/>
      <c r="F87" s="42"/>
      <c r="G87" s="4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40"/>
      <c r="B88" s="40"/>
      <c r="C88" s="40"/>
      <c r="D88" s="41"/>
      <c r="E88" s="41"/>
      <c r="F88" s="42"/>
      <c r="G88" s="4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40"/>
      <c r="B89" s="40"/>
      <c r="C89" s="40"/>
      <c r="D89" s="41"/>
      <c r="E89" s="41"/>
      <c r="F89" s="42"/>
      <c r="G89" s="4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40"/>
      <c r="B90" s="40"/>
      <c r="C90" s="40"/>
      <c r="D90" s="41"/>
      <c r="E90" s="41"/>
      <c r="F90" s="42"/>
      <c r="G90" s="4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40"/>
      <c r="B91" s="40"/>
      <c r="C91" s="40"/>
      <c r="D91" s="41"/>
      <c r="E91" s="41"/>
      <c r="F91" s="42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40"/>
      <c r="B92" s="40"/>
      <c r="C92" s="40"/>
      <c r="D92" s="41"/>
      <c r="E92" s="41"/>
      <c r="F92" s="42"/>
      <c r="G92" s="4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40"/>
      <c r="B93" s="40"/>
      <c r="C93" s="40"/>
      <c r="D93" s="41"/>
      <c r="E93" s="41"/>
      <c r="F93" s="42"/>
      <c r="G93" s="4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40"/>
      <c r="B94" s="40"/>
      <c r="C94" s="40"/>
      <c r="D94" s="41"/>
      <c r="E94" s="41"/>
      <c r="F94" s="42"/>
      <c r="G94" s="4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40"/>
      <c r="B95" s="40"/>
      <c r="C95" s="40"/>
      <c r="D95" s="41"/>
      <c r="E95" s="41"/>
      <c r="F95" s="42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40"/>
      <c r="B96" s="40"/>
      <c r="C96" s="40"/>
      <c r="D96" s="41"/>
      <c r="E96" s="41"/>
      <c r="F96" s="42"/>
      <c r="G96" s="4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0"/>
      <c r="B97" s="40"/>
      <c r="C97" s="40"/>
      <c r="D97" s="41"/>
      <c r="E97" s="41"/>
      <c r="F97" s="42"/>
      <c r="G97" s="4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40"/>
      <c r="B98" s="40"/>
      <c r="C98" s="40"/>
      <c r="D98" s="41"/>
      <c r="E98" s="41"/>
      <c r="F98" s="42"/>
      <c r="G98" s="4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40"/>
      <c r="B99" s="40"/>
      <c r="C99" s="40"/>
      <c r="D99" s="41"/>
      <c r="E99" s="41"/>
      <c r="F99" s="42"/>
      <c r="G99" s="4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40"/>
      <c r="B100" s="40"/>
      <c r="C100" s="40"/>
      <c r="D100" s="41"/>
      <c r="E100" s="41"/>
      <c r="F100" s="42"/>
      <c r="G100" s="4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40"/>
      <c r="B101" s="40"/>
      <c r="C101" s="40"/>
      <c r="D101" s="41"/>
      <c r="E101" s="41"/>
      <c r="F101" s="42"/>
      <c r="G101" s="4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40"/>
      <c r="B102" s="40"/>
      <c r="C102" s="40"/>
      <c r="D102" s="41"/>
      <c r="E102" s="41"/>
      <c r="F102" s="42"/>
      <c r="G102" s="4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40"/>
      <c r="B103" s="40"/>
      <c r="C103" s="40"/>
      <c r="D103" s="41"/>
      <c r="E103" s="41"/>
      <c r="F103" s="42"/>
      <c r="G103" s="4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40"/>
      <c r="B104" s="40"/>
      <c r="C104" s="40"/>
      <c r="D104" s="41"/>
      <c r="E104" s="41"/>
      <c r="F104" s="42"/>
      <c r="G104" s="4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40"/>
      <c r="B105" s="40"/>
      <c r="C105" s="40"/>
      <c r="D105" s="41"/>
      <c r="E105" s="41"/>
      <c r="F105" s="42"/>
      <c r="G105" s="4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40"/>
      <c r="B106" s="40"/>
      <c r="C106" s="40"/>
      <c r="D106" s="41"/>
      <c r="E106" s="41"/>
      <c r="F106" s="42"/>
      <c r="G106" s="4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40"/>
      <c r="B107" s="40"/>
      <c r="C107" s="40"/>
      <c r="D107" s="41"/>
      <c r="E107" s="41"/>
      <c r="F107" s="42"/>
      <c r="G107" s="4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40"/>
      <c r="B108" s="40"/>
      <c r="C108" s="40"/>
      <c r="D108" s="41"/>
      <c r="E108" s="41"/>
      <c r="F108" s="42"/>
      <c r="G108" s="4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40"/>
      <c r="B109" s="40"/>
      <c r="C109" s="40"/>
      <c r="D109" s="41"/>
      <c r="E109" s="41"/>
      <c r="F109" s="42"/>
      <c r="G109" s="4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40"/>
      <c r="B110" s="40"/>
      <c r="C110" s="40"/>
      <c r="D110" s="41"/>
      <c r="E110" s="41"/>
      <c r="F110" s="42"/>
      <c r="G110" s="4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40"/>
      <c r="B111" s="40"/>
      <c r="C111" s="40"/>
      <c r="D111" s="41"/>
      <c r="E111" s="41"/>
      <c r="F111" s="42"/>
      <c r="G111" s="4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40"/>
      <c r="B112" s="40"/>
      <c r="C112" s="40"/>
      <c r="D112" s="41"/>
      <c r="E112" s="41"/>
      <c r="F112" s="42"/>
      <c r="G112" s="4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40"/>
      <c r="B113" s="40"/>
      <c r="C113" s="40"/>
      <c r="D113" s="41"/>
      <c r="E113" s="41"/>
      <c r="F113" s="42"/>
      <c r="G113" s="4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40"/>
      <c r="B114" s="40"/>
      <c r="C114" s="40"/>
      <c r="D114" s="41"/>
      <c r="E114" s="41"/>
      <c r="F114" s="42"/>
      <c r="G114" s="4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40"/>
      <c r="B115" s="40"/>
      <c r="C115" s="40"/>
      <c r="D115" s="41"/>
      <c r="E115" s="41"/>
      <c r="F115" s="42"/>
      <c r="G115" s="4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40"/>
      <c r="B116" s="40"/>
      <c r="C116" s="40"/>
      <c r="D116" s="41"/>
      <c r="E116" s="41"/>
      <c r="F116" s="42"/>
      <c r="G116" s="4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40"/>
      <c r="B117" s="40"/>
      <c r="C117" s="40"/>
      <c r="D117" s="41"/>
      <c r="E117" s="41"/>
      <c r="F117" s="42"/>
      <c r="G117" s="4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40"/>
      <c r="B118" s="40"/>
      <c r="C118" s="40"/>
      <c r="D118" s="41"/>
      <c r="E118" s="41"/>
      <c r="F118" s="42"/>
      <c r="G118" s="4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40"/>
      <c r="B119" s="40"/>
      <c r="C119" s="40"/>
      <c r="D119" s="41"/>
      <c r="E119" s="41"/>
      <c r="F119" s="42"/>
      <c r="G119" s="4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40"/>
      <c r="B120" s="40"/>
      <c r="C120" s="40"/>
      <c r="D120" s="41"/>
      <c r="E120" s="41"/>
      <c r="F120" s="42"/>
      <c r="G120" s="4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40"/>
      <c r="B121" s="40"/>
      <c r="C121" s="40"/>
      <c r="D121" s="41"/>
      <c r="E121" s="41"/>
      <c r="F121" s="42"/>
      <c r="G121" s="4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40"/>
      <c r="B122" s="40"/>
      <c r="C122" s="40"/>
      <c r="D122" s="41"/>
      <c r="E122" s="41"/>
      <c r="F122" s="42"/>
      <c r="G122" s="4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40"/>
      <c r="B123" s="40"/>
      <c r="C123" s="40"/>
      <c r="D123" s="41"/>
      <c r="E123" s="41"/>
      <c r="F123" s="42"/>
      <c r="G123" s="4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40"/>
      <c r="B124" s="40"/>
      <c r="C124" s="40"/>
      <c r="D124" s="41"/>
      <c r="E124" s="41"/>
      <c r="F124" s="42"/>
      <c r="G124" s="4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40"/>
      <c r="B125" s="40"/>
      <c r="C125" s="40"/>
      <c r="D125" s="41"/>
      <c r="E125" s="41"/>
      <c r="F125" s="42"/>
      <c r="G125" s="4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40"/>
      <c r="B126" s="40"/>
      <c r="C126" s="40"/>
      <c r="D126" s="41"/>
      <c r="E126" s="41"/>
      <c r="F126" s="42"/>
      <c r="G126" s="4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40"/>
      <c r="B127" s="40"/>
      <c r="C127" s="40"/>
      <c r="D127" s="41"/>
      <c r="E127" s="41"/>
      <c r="F127" s="42"/>
      <c r="G127" s="4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40"/>
      <c r="B128" s="40"/>
      <c r="C128" s="40"/>
      <c r="D128" s="41"/>
      <c r="E128" s="41"/>
      <c r="F128" s="42"/>
      <c r="G128" s="4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40"/>
      <c r="B129" s="40"/>
      <c r="C129" s="40"/>
      <c r="D129" s="41"/>
      <c r="E129" s="41"/>
      <c r="F129" s="42"/>
      <c r="G129" s="4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40"/>
      <c r="B130" s="40"/>
      <c r="C130" s="40"/>
      <c r="D130" s="41"/>
      <c r="E130" s="41"/>
      <c r="F130" s="42"/>
      <c r="G130" s="4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40"/>
      <c r="B131" s="40"/>
      <c r="C131" s="40"/>
      <c r="D131" s="41"/>
      <c r="E131" s="41"/>
      <c r="F131" s="42"/>
      <c r="G131" s="4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40"/>
      <c r="B132" s="40"/>
      <c r="C132" s="40"/>
      <c r="D132" s="41"/>
      <c r="E132" s="41"/>
      <c r="F132" s="42"/>
      <c r="G132" s="4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40"/>
      <c r="B133" s="40"/>
      <c r="C133" s="40"/>
      <c r="D133" s="41"/>
      <c r="E133" s="41"/>
      <c r="F133" s="42"/>
      <c r="G133" s="4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40"/>
      <c r="B134" s="40"/>
      <c r="C134" s="40"/>
      <c r="D134" s="41"/>
      <c r="E134" s="41"/>
      <c r="F134" s="42"/>
      <c r="G134" s="4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40"/>
      <c r="B135" s="40"/>
      <c r="C135" s="40"/>
      <c r="D135" s="41"/>
      <c r="E135" s="41"/>
      <c r="F135" s="42"/>
      <c r="G135" s="4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40"/>
      <c r="B136" s="40"/>
      <c r="C136" s="40"/>
      <c r="D136" s="41"/>
      <c r="E136" s="41"/>
      <c r="F136" s="42"/>
      <c r="G136" s="4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40"/>
      <c r="B137" s="40"/>
      <c r="C137" s="40"/>
      <c r="D137" s="41"/>
      <c r="E137" s="41"/>
      <c r="F137" s="42"/>
      <c r="G137" s="4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40"/>
      <c r="B138" s="40"/>
      <c r="C138" s="40"/>
      <c r="D138" s="41"/>
      <c r="E138" s="41"/>
      <c r="F138" s="42"/>
      <c r="G138" s="4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40"/>
      <c r="B139" s="40"/>
      <c r="C139" s="40"/>
      <c r="D139" s="41"/>
      <c r="E139" s="41"/>
      <c r="F139" s="42"/>
      <c r="G139" s="4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40"/>
      <c r="B140" s="40"/>
      <c r="C140" s="40"/>
      <c r="D140" s="41"/>
      <c r="E140" s="41"/>
      <c r="F140" s="42"/>
      <c r="G140" s="4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40"/>
      <c r="B141" s="40"/>
      <c r="C141" s="40"/>
      <c r="D141" s="41"/>
      <c r="E141" s="41"/>
      <c r="F141" s="42"/>
      <c r="G141" s="4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40"/>
      <c r="B142" s="40"/>
      <c r="C142" s="40"/>
      <c r="D142" s="41"/>
      <c r="E142" s="41"/>
      <c r="F142" s="42"/>
      <c r="G142" s="4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40"/>
      <c r="B143" s="40"/>
      <c r="C143" s="40"/>
      <c r="D143" s="41"/>
      <c r="E143" s="41"/>
      <c r="F143" s="42"/>
      <c r="G143" s="4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40"/>
      <c r="B144" s="40"/>
      <c r="C144" s="40"/>
      <c r="D144" s="41"/>
      <c r="E144" s="41"/>
      <c r="F144" s="42"/>
      <c r="G144" s="4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40"/>
      <c r="B145" s="40"/>
      <c r="C145" s="40"/>
      <c r="D145" s="41"/>
      <c r="E145" s="41"/>
      <c r="F145" s="42"/>
      <c r="G145" s="4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40"/>
      <c r="B146" s="40"/>
      <c r="C146" s="40"/>
      <c r="D146" s="41"/>
      <c r="E146" s="41"/>
      <c r="F146" s="42"/>
      <c r="G146" s="4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40"/>
      <c r="B147" s="40"/>
      <c r="C147" s="40"/>
      <c r="D147" s="41"/>
      <c r="E147" s="41"/>
      <c r="F147" s="42"/>
      <c r="G147" s="4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40"/>
      <c r="B148" s="40"/>
      <c r="C148" s="40"/>
      <c r="D148" s="41"/>
      <c r="E148" s="41"/>
      <c r="F148" s="42"/>
      <c r="G148" s="4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40"/>
      <c r="B149" s="40"/>
      <c r="C149" s="40"/>
      <c r="D149" s="41"/>
      <c r="E149" s="41"/>
      <c r="F149" s="42"/>
      <c r="G149" s="4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40"/>
      <c r="B150" s="40"/>
      <c r="C150" s="40"/>
      <c r="D150" s="41"/>
      <c r="E150" s="41"/>
      <c r="F150" s="42"/>
      <c r="G150" s="4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40"/>
      <c r="B151" s="40"/>
      <c r="C151" s="40"/>
      <c r="D151" s="41"/>
      <c r="E151" s="41"/>
      <c r="F151" s="42"/>
      <c r="G151" s="4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40"/>
      <c r="B152" s="40"/>
      <c r="C152" s="40"/>
      <c r="D152" s="41"/>
      <c r="E152" s="41"/>
      <c r="F152" s="42"/>
      <c r="G152" s="4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40"/>
      <c r="B153" s="40"/>
      <c r="C153" s="40"/>
      <c r="D153" s="41"/>
      <c r="E153" s="41"/>
      <c r="F153" s="42"/>
      <c r="G153" s="4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40"/>
      <c r="B154" s="40"/>
      <c r="C154" s="40"/>
      <c r="D154" s="41"/>
      <c r="E154" s="41"/>
      <c r="F154" s="42"/>
      <c r="G154" s="4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40"/>
      <c r="B155" s="40"/>
      <c r="C155" s="40"/>
      <c r="D155" s="41"/>
      <c r="E155" s="41"/>
      <c r="F155" s="42"/>
      <c r="G155" s="4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40"/>
      <c r="B156" s="40"/>
      <c r="C156" s="40"/>
      <c r="D156" s="41"/>
      <c r="E156" s="41"/>
      <c r="F156" s="42"/>
      <c r="G156" s="4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40"/>
      <c r="B157" s="40"/>
      <c r="C157" s="40"/>
      <c r="D157" s="41"/>
      <c r="E157" s="41"/>
      <c r="F157" s="42"/>
      <c r="G157" s="4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40"/>
      <c r="B158" s="40"/>
      <c r="C158" s="40"/>
      <c r="D158" s="41"/>
      <c r="E158" s="41"/>
      <c r="F158" s="42"/>
      <c r="G158" s="4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40"/>
      <c r="B159" s="40"/>
      <c r="C159" s="40"/>
      <c r="D159" s="41"/>
      <c r="E159" s="41"/>
      <c r="F159" s="42"/>
      <c r="G159" s="4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40"/>
      <c r="B160" s="40"/>
      <c r="C160" s="40"/>
      <c r="D160" s="41"/>
      <c r="E160" s="41"/>
      <c r="F160" s="42"/>
      <c r="G160" s="4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40"/>
      <c r="B161" s="40"/>
      <c r="C161" s="40"/>
      <c r="D161" s="41"/>
      <c r="E161" s="41"/>
      <c r="F161" s="42"/>
      <c r="G161" s="4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40"/>
      <c r="B162" s="40"/>
      <c r="C162" s="40"/>
      <c r="D162" s="41"/>
      <c r="E162" s="41"/>
      <c r="F162" s="42"/>
      <c r="G162" s="4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40"/>
      <c r="B163" s="40"/>
      <c r="C163" s="40"/>
      <c r="D163" s="41"/>
      <c r="E163" s="41"/>
      <c r="F163" s="42"/>
      <c r="G163" s="4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40"/>
      <c r="B164" s="40"/>
      <c r="C164" s="40"/>
      <c r="D164" s="41"/>
      <c r="E164" s="41"/>
      <c r="F164" s="42"/>
      <c r="G164" s="4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40"/>
      <c r="B165" s="40"/>
      <c r="C165" s="40"/>
      <c r="D165" s="41"/>
      <c r="E165" s="41"/>
      <c r="F165" s="42"/>
      <c r="G165" s="4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40"/>
      <c r="B166" s="40"/>
      <c r="C166" s="40"/>
      <c r="D166" s="41"/>
      <c r="E166" s="41"/>
      <c r="F166" s="42"/>
      <c r="G166" s="4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40"/>
      <c r="B167" s="40"/>
      <c r="C167" s="40"/>
      <c r="D167" s="41"/>
      <c r="E167" s="41"/>
      <c r="F167" s="42"/>
      <c r="G167" s="4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40"/>
      <c r="B168" s="40"/>
      <c r="C168" s="40"/>
      <c r="D168" s="41"/>
      <c r="E168" s="41"/>
      <c r="F168" s="42"/>
      <c r="G168" s="4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40"/>
      <c r="B169" s="40"/>
      <c r="C169" s="40"/>
      <c r="D169" s="41"/>
      <c r="E169" s="41"/>
      <c r="F169" s="42"/>
      <c r="G169" s="4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40"/>
      <c r="B170" s="40"/>
      <c r="C170" s="40"/>
      <c r="D170" s="41"/>
      <c r="E170" s="41"/>
      <c r="F170" s="42"/>
      <c r="G170" s="4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40"/>
      <c r="B171" s="40"/>
      <c r="C171" s="40"/>
      <c r="D171" s="41"/>
      <c r="E171" s="41"/>
      <c r="F171" s="42"/>
      <c r="G171" s="4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40"/>
      <c r="B172" s="40"/>
      <c r="C172" s="40"/>
      <c r="D172" s="41"/>
      <c r="E172" s="41"/>
      <c r="F172" s="42"/>
      <c r="G172" s="4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40"/>
      <c r="B173" s="40"/>
      <c r="C173" s="40"/>
      <c r="D173" s="41"/>
      <c r="E173" s="41"/>
      <c r="F173" s="42"/>
      <c r="G173" s="4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40"/>
      <c r="B174" s="40"/>
      <c r="C174" s="40"/>
      <c r="D174" s="41"/>
      <c r="E174" s="41"/>
      <c r="F174" s="42"/>
      <c r="G174" s="4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40"/>
      <c r="B175" s="40"/>
      <c r="C175" s="40"/>
      <c r="D175" s="41"/>
      <c r="E175" s="41"/>
      <c r="F175" s="42"/>
      <c r="G175" s="4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40"/>
      <c r="B176" s="40"/>
      <c r="C176" s="40"/>
      <c r="D176" s="41"/>
      <c r="E176" s="41"/>
      <c r="F176" s="42"/>
      <c r="G176" s="4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40"/>
      <c r="B177" s="40"/>
      <c r="C177" s="40"/>
      <c r="D177" s="41"/>
      <c r="E177" s="41"/>
      <c r="F177" s="42"/>
      <c r="G177" s="4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0"/>
      <c r="B178" s="40"/>
      <c r="C178" s="40"/>
      <c r="D178" s="41"/>
      <c r="E178" s="41"/>
      <c r="F178" s="42"/>
      <c r="G178" s="4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40"/>
      <c r="B179" s="40"/>
      <c r="C179" s="40"/>
      <c r="D179" s="41"/>
      <c r="E179" s="41"/>
      <c r="F179" s="42"/>
      <c r="G179" s="4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40"/>
      <c r="B180" s="40"/>
      <c r="C180" s="40"/>
      <c r="D180" s="41"/>
      <c r="E180" s="41"/>
      <c r="F180" s="42"/>
      <c r="G180" s="4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40"/>
      <c r="B181" s="40"/>
      <c r="C181" s="40"/>
      <c r="D181" s="41"/>
      <c r="E181" s="41"/>
      <c r="F181" s="42"/>
      <c r="G181" s="4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40"/>
      <c r="B182" s="40"/>
      <c r="C182" s="40"/>
      <c r="D182" s="41"/>
      <c r="E182" s="41"/>
      <c r="F182" s="42"/>
      <c r="G182" s="4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40"/>
      <c r="B183" s="40"/>
      <c r="C183" s="40"/>
      <c r="D183" s="41"/>
      <c r="E183" s="41"/>
      <c r="F183" s="42"/>
      <c r="G183" s="4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40"/>
      <c r="B184" s="40"/>
      <c r="C184" s="40"/>
      <c r="D184" s="41"/>
      <c r="E184" s="41"/>
      <c r="F184" s="42"/>
      <c r="G184" s="4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40"/>
      <c r="B185" s="40"/>
      <c r="C185" s="40"/>
      <c r="D185" s="41"/>
      <c r="E185" s="41"/>
      <c r="F185" s="42"/>
      <c r="G185" s="4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40"/>
      <c r="B186" s="40"/>
      <c r="C186" s="40"/>
      <c r="D186" s="41"/>
      <c r="E186" s="41"/>
      <c r="F186" s="42"/>
      <c r="G186" s="4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40"/>
      <c r="B187" s="40"/>
      <c r="C187" s="40"/>
      <c r="D187" s="41"/>
      <c r="E187" s="41"/>
      <c r="F187" s="42"/>
      <c r="G187" s="4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40"/>
      <c r="B188" s="40"/>
      <c r="C188" s="40"/>
      <c r="D188" s="41"/>
      <c r="E188" s="41"/>
      <c r="F188" s="42"/>
      <c r="G188" s="4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40"/>
      <c r="B189" s="40"/>
      <c r="C189" s="40"/>
      <c r="D189" s="41"/>
      <c r="E189" s="41"/>
      <c r="F189" s="42"/>
      <c r="G189" s="4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40"/>
      <c r="B190" s="40"/>
      <c r="C190" s="40"/>
      <c r="D190" s="41"/>
      <c r="E190" s="41"/>
      <c r="F190" s="42"/>
      <c r="G190" s="4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40"/>
      <c r="B191" s="40"/>
      <c r="C191" s="40"/>
      <c r="D191" s="41"/>
      <c r="E191" s="41"/>
      <c r="F191" s="42"/>
      <c r="G191" s="4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40"/>
      <c r="B192" s="40"/>
      <c r="C192" s="40"/>
      <c r="D192" s="41"/>
      <c r="E192" s="41"/>
      <c r="F192" s="42"/>
      <c r="G192" s="4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40"/>
      <c r="B193" s="40"/>
      <c r="C193" s="40"/>
      <c r="D193" s="41"/>
      <c r="E193" s="41"/>
      <c r="F193" s="42"/>
      <c r="G193" s="4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40"/>
      <c r="B194" s="40"/>
      <c r="C194" s="40"/>
      <c r="D194" s="41"/>
      <c r="E194" s="41"/>
      <c r="F194" s="42"/>
      <c r="G194" s="4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40"/>
      <c r="B195" s="40"/>
      <c r="C195" s="40"/>
      <c r="D195" s="41"/>
      <c r="E195" s="41"/>
      <c r="F195" s="42"/>
      <c r="G195" s="4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40"/>
      <c r="B196" s="40"/>
      <c r="C196" s="40"/>
      <c r="D196" s="41"/>
      <c r="E196" s="41"/>
      <c r="F196" s="42"/>
      <c r="G196" s="4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40"/>
      <c r="B197" s="40"/>
      <c r="C197" s="40"/>
      <c r="D197" s="41"/>
      <c r="E197" s="41"/>
      <c r="F197" s="42"/>
      <c r="G197" s="4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40"/>
      <c r="B198" s="40"/>
      <c r="C198" s="40"/>
      <c r="D198" s="41"/>
      <c r="E198" s="41"/>
      <c r="F198" s="42"/>
      <c r="G198" s="4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40"/>
      <c r="B199" s="40"/>
      <c r="C199" s="40"/>
      <c r="D199" s="41"/>
      <c r="E199" s="41"/>
      <c r="F199" s="42"/>
      <c r="G199" s="4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40"/>
      <c r="B200" s="40"/>
      <c r="C200" s="40"/>
      <c r="D200" s="41"/>
      <c r="E200" s="41"/>
      <c r="F200" s="42"/>
      <c r="G200" s="4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40"/>
      <c r="B201" s="40"/>
      <c r="C201" s="40"/>
      <c r="D201" s="41"/>
      <c r="E201" s="41"/>
      <c r="F201" s="42"/>
      <c r="G201" s="4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40"/>
      <c r="B202" s="40"/>
      <c r="C202" s="40"/>
      <c r="D202" s="41"/>
      <c r="E202" s="41"/>
      <c r="F202" s="42"/>
      <c r="G202" s="4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40"/>
      <c r="B203" s="40"/>
      <c r="C203" s="40"/>
      <c r="D203" s="41"/>
      <c r="E203" s="41"/>
      <c r="F203" s="42"/>
      <c r="G203" s="4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40"/>
      <c r="B204" s="40"/>
      <c r="C204" s="40"/>
      <c r="D204" s="41"/>
      <c r="E204" s="41"/>
      <c r="F204" s="42"/>
      <c r="G204" s="4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40"/>
      <c r="B205" s="40"/>
      <c r="C205" s="40"/>
      <c r="D205" s="41"/>
      <c r="E205" s="41"/>
      <c r="F205" s="42"/>
      <c r="G205" s="4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40"/>
      <c r="B206" s="40"/>
      <c r="C206" s="40"/>
      <c r="D206" s="41"/>
      <c r="E206" s="41"/>
      <c r="F206" s="42"/>
      <c r="G206" s="4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40"/>
      <c r="B207" s="40"/>
      <c r="C207" s="40"/>
      <c r="D207" s="41"/>
      <c r="E207" s="41"/>
      <c r="F207" s="42"/>
      <c r="G207" s="4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40"/>
      <c r="B208" s="40"/>
      <c r="C208" s="40"/>
      <c r="D208" s="41"/>
      <c r="E208" s="41"/>
      <c r="F208" s="42"/>
      <c r="G208" s="4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40"/>
      <c r="B209" s="40"/>
      <c r="C209" s="40"/>
      <c r="D209" s="41"/>
      <c r="E209" s="41"/>
      <c r="F209" s="42"/>
      <c r="G209" s="4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40"/>
      <c r="B210" s="40"/>
      <c r="C210" s="40"/>
      <c r="D210" s="41"/>
      <c r="E210" s="41"/>
      <c r="F210" s="42"/>
      <c r="G210" s="4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40"/>
      <c r="B211" s="40"/>
      <c r="C211" s="40"/>
      <c r="D211" s="41"/>
      <c r="E211" s="41"/>
      <c r="F211" s="42"/>
      <c r="G211" s="4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40"/>
      <c r="B212" s="40"/>
      <c r="C212" s="40"/>
      <c r="D212" s="41"/>
      <c r="E212" s="41"/>
      <c r="F212" s="42"/>
      <c r="G212" s="4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40"/>
      <c r="B213" s="40"/>
      <c r="C213" s="40"/>
      <c r="D213" s="41"/>
      <c r="E213" s="41"/>
      <c r="F213" s="42"/>
      <c r="G213" s="4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40"/>
      <c r="B214" s="40"/>
      <c r="C214" s="40"/>
      <c r="D214" s="41"/>
      <c r="E214" s="41"/>
      <c r="F214" s="42"/>
      <c r="G214" s="4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40"/>
      <c r="B215" s="40"/>
      <c r="C215" s="40"/>
      <c r="D215" s="41"/>
      <c r="E215" s="41"/>
      <c r="F215" s="42"/>
      <c r="G215" s="4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40"/>
      <c r="B216" s="40"/>
      <c r="C216" s="40"/>
      <c r="D216" s="41"/>
      <c r="E216" s="41"/>
      <c r="F216" s="42"/>
      <c r="G216" s="4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40"/>
      <c r="B217" s="40"/>
      <c r="C217" s="40"/>
      <c r="D217" s="41"/>
      <c r="E217" s="41"/>
      <c r="F217" s="42"/>
      <c r="G217" s="4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40"/>
      <c r="B218" s="40"/>
      <c r="C218" s="40"/>
      <c r="D218" s="41"/>
      <c r="E218" s="41"/>
      <c r="F218" s="42"/>
      <c r="G218" s="4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40"/>
      <c r="B219" s="40"/>
      <c r="C219" s="40"/>
      <c r="D219" s="41"/>
      <c r="E219" s="41"/>
      <c r="F219" s="42"/>
      <c r="G219" s="4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40"/>
      <c r="B220" s="40"/>
      <c r="C220" s="40"/>
      <c r="D220" s="41"/>
      <c r="E220" s="41"/>
      <c r="F220" s="42"/>
      <c r="G220" s="4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40"/>
      <c r="B221" s="40"/>
      <c r="C221" s="40"/>
      <c r="D221" s="41"/>
      <c r="E221" s="41"/>
      <c r="F221" s="42"/>
      <c r="G221" s="4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40"/>
      <c r="B222" s="40"/>
      <c r="C222" s="40"/>
      <c r="D222" s="41"/>
      <c r="E222" s="41"/>
      <c r="F222" s="42"/>
      <c r="G222" s="4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40"/>
      <c r="B223" s="40"/>
      <c r="C223" s="40"/>
      <c r="D223" s="41"/>
      <c r="E223" s="41"/>
      <c r="F223" s="42"/>
      <c r="G223" s="4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40"/>
      <c r="B224" s="40"/>
      <c r="C224" s="40"/>
      <c r="D224" s="41"/>
      <c r="E224" s="41"/>
      <c r="F224" s="42"/>
      <c r="G224" s="4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40"/>
      <c r="B225" s="40"/>
      <c r="C225" s="40"/>
      <c r="D225" s="41"/>
      <c r="E225" s="41"/>
      <c r="F225" s="42"/>
      <c r="G225" s="4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40"/>
      <c r="B226" s="40"/>
      <c r="C226" s="40"/>
      <c r="D226" s="41"/>
      <c r="E226" s="41"/>
      <c r="F226" s="42"/>
      <c r="G226" s="4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40"/>
      <c r="B227" s="40"/>
      <c r="C227" s="40"/>
      <c r="D227" s="41"/>
      <c r="E227" s="41"/>
      <c r="F227" s="42"/>
      <c r="G227" s="4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40"/>
      <c r="B228" s="40"/>
      <c r="C228" s="40"/>
      <c r="D228" s="41"/>
      <c r="E228" s="41"/>
      <c r="F228" s="42"/>
      <c r="G228" s="4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40"/>
      <c r="B229" s="40"/>
      <c r="C229" s="40"/>
      <c r="D229" s="41"/>
      <c r="E229" s="41"/>
      <c r="F229" s="42"/>
      <c r="G229" s="4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40"/>
      <c r="B230" s="40"/>
      <c r="C230" s="40"/>
      <c r="D230" s="41"/>
      <c r="E230" s="41"/>
      <c r="F230" s="42"/>
      <c r="G230" s="4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40"/>
      <c r="B231" s="40"/>
      <c r="C231" s="40"/>
      <c r="D231" s="41"/>
      <c r="E231" s="41"/>
      <c r="F231" s="42"/>
      <c r="G231" s="4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40"/>
      <c r="B232" s="40"/>
      <c r="C232" s="40"/>
      <c r="D232" s="41"/>
      <c r="E232" s="41"/>
      <c r="F232" s="42"/>
      <c r="G232" s="4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40"/>
      <c r="B233" s="40"/>
      <c r="C233" s="40"/>
      <c r="D233" s="41"/>
      <c r="E233" s="41"/>
      <c r="F233" s="42"/>
      <c r="G233" s="4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40"/>
      <c r="B234" s="40"/>
      <c r="C234" s="40"/>
      <c r="D234" s="41"/>
      <c r="E234" s="41"/>
      <c r="F234" s="42"/>
      <c r="G234" s="4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40"/>
      <c r="B235" s="40"/>
      <c r="C235" s="40"/>
      <c r="D235" s="41"/>
      <c r="E235" s="41"/>
      <c r="F235" s="42"/>
      <c r="G235" s="4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40"/>
      <c r="B236" s="40"/>
      <c r="C236" s="40"/>
      <c r="D236" s="41"/>
      <c r="E236" s="41"/>
      <c r="F236" s="42"/>
      <c r="G236" s="4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40"/>
      <c r="B237" s="40"/>
      <c r="C237" s="40"/>
      <c r="D237" s="41"/>
      <c r="E237" s="41"/>
      <c r="F237" s="42"/>
      <c r="G237" s="4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40"/>
      <c r="B238" s="40"/>
      <c r="C238" s="40"/>
      <c r="D238" s="41"/>
      <c r="E238" s="41"/>
      <c r="F238" s="42"/>
      <c r="G238" s="4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40"/>
      <c r="B239" s="40"/>
      <c r="C239" s="40"/>
      <c r="D239" s="41"/>
      <c r="E239" s="41"/>
      <c r="F239" s="42"/>
      <c r="G239" s="4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40"/>
      <c r="B240" s="40"/>
      <c r="C240" s="40"/>
      <c r="D240" s="41"/>
      <c r="E240" s="41"/>
      <c r="F240" s="42"/>
      <c r="G240" s="4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40"/>
      <c r="B241" s="40"/>
      <c r="C241" s="40"/>
      <c r="D241" s="41"/>
      <c r="E241" s="41"/>
      <c r="F241" s="42"/>
      <c r="G241" s="4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40"/>
      <c r="B242" s="40"/>
      <c r="C242" s="40"/>
      <c r="D242" s="41"/>
      <c r="E242" s="41"/>
      <c r="F242" s="42"/>
      <c r="G242" s="4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40"/>
      <c r="B243" s="40"/>
      <c r="C243" s="40"/>
      <c r="D243" s="41"/>
      <c r="E243" s="41"/>
      <c r="F243" s="42"/>
      <c r="G243" s="4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40"/>
      <c r="B244" s="40"/>
      <c r="C244" s="40"/>
      <c r="D244" s="41"/>
      <c r="E244" s="41"/>
      <c r="F244" s="42"/>
      <c r="G244" s="4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40"/>
      <c r="B245" s="40"/>
      <c r="C245" s="40"/>
      <c r="D245" s="41"/>
      <c r="E245" s="41"/>
      <c r="F245" s="42"/>
      <c r="G245" s="4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40"/>
      <c r="B246" s="40"/>
      <c r="C246" s="40"/>
      <c r="D246" s="41"/>
      <c r="E246" s="41"/>
      <c r="F246" s="42"/>
      <c r="G246" s="4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40"/>
      <c r="B247" s="40"/>
      <c r="C247" s="40"/>
      <c r="D247" s="41"/>
      <c r="E247" s="41"/>
      <c r="F247" s="42"/>
      <c r="G247" s="4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40"/>
      <c r="B248" s="40"/>
      <c r="C248" s="40"/>
      <c r="D248" s="41"/>
      <c r="E248" s="41"/>
      <c r="F248" s="42"/>
      <c r="G248" s="4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40"/>
      <c r="B249" s="40"/>
      <c r="C249" s="40"/>
      <c r="D249" s="41"/>
      <c r="E249" s="41"/>
      <c r="F249" s="42"/>
      <c r="G249" s="4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40"/>
      <c r="B250" s="40"/>
      <c r="C250" s="40"/>
      <c r="D250" s="41"/>
      <c r="E250" s="41"/>
      <c r="F250" s="42"/>
      <c r="G250" s="4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40"/>
      <c r="B251" s="40"/>
      <c r="C251" s="40"/>
      <c r="D251" s="41"/>
      <c r="E251" s="41"/>
      <c r="F251" s="42"/>
      <c r="G251" s="4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40"/>
      <c r="B252" s="40"/>
      <c r="C252" s="40"/>
      <c r="D252" s="41"/>
      <c r="E252" s="41"/>
      <c r="F252" s="42"/>
      <c r="G252" s="4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40"/>
      <c r="B253" s="40"/>
      <c r="C253" s="40"/>
      <c r="D253" s="41"/>
      <c r="E253" s="41"/>
      <c r="F253" s="42"/>
      <c r="G253" s="4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40"/>
      <c r="B254" s="40"/>
      <c r="C254" s="40"/>
      <c r="D254" s="41"/>
      <c r="E254" s="41"/>
      <c r="F254" s="42"/>
      <c r="G254" s="4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40"/>
      <c r="B255" s="40"/>
      <c r="C255" s="40"/>
      <c r="D255" s="41"/>
      <c r="E255" s="41"/>
      <c r="F255" s="42"/>
      <c r="G255" s="4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40"/>
      <c r="B256" s="40"/>
      <c r="C256" s="40"/>
      <c r="D256" s="41"/>
      <c r="E256" s="41"/>
      <c r="F256" s="42"/>
      <c r="G256" s="4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40"/>
      <c r="B257" s="40"/>
      <c r="C257" s="40"/>
      <c r="D257" s="41"/>
      <c r="E257" s="41"/>
      <c r="F257" s="42"/>
      <c r="G257" s="4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40"/>
      <c r="B258" s="40"/>
      <c r="C258" s="40"/>
      <c r="D258" s="41"/>
      <c r="E258" s="41"/>
      <c r="F258" s="42"/>
      <c r="G258" s="4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40"/>
      <c r="B259" s="40"/>
      <c r="C259" s="40"/>
      <c r="D259" s="41"/>
      <c r="E259" s="41"/>
      <c r="F259" s="42"/>
      <c r="G259" s="4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40"/>
      <c r="B260" s="40"/>
      <c r="C260" s="40"/>
      <c r="D260" s="41"/>
      <c r="E260" s="41"/>
      <c r="F260" s="42"/>
      <c r="G260" s="4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40"/>
      <c r="B261" s="40"/>
      <c r="C261" s="40"/>
      <c r="D261" s="41"/>
      <c r="E261" s="41"/>
      <c r="F261" s="42"/>
      <c r="G261" s="4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40"/>
      <c r="B262" s="40"/>
      <c r="C262" s="40"/>
      <c r="D262" s="41"/>
      <c r="E262" s="41"/>
      <c r="F262" s="42"/>
      <c r="G262" s="4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40"/>
      <c r="B263" s="40"/>
      <c r="C263" s="40"/>
      <c r="D263" s="41"/>
      <c r="E263" s="41"/>
      <c r="F263" s="42"/>
      <c r="G263" s="4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40"/>
      <c r="B264" s="40"/>
      <c r="C264" s="40"/>
      <c r="D264" s="41"/>
      <c r="E264" s="41"/>
      <c r="F264" s="42"/>
      <c r="G264" s="4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40"/>
      <c r="B265" s="40"/>
      <c r="C265" s="40"/>
      <c r="D265" s="41"/>
      <c r="E265" s="41"/>
      <c r="F265" s="42"/>
      <c r="G265" s="4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40"/>
      <c r="B266" s="40"/>
      <c r="C266" s="40"/>
      <c r="D266" s="41"/>
      <c r="E266" s="41"/>
      <c r="F266" s="42"/>
      <c r="G266" s="4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40"/>
      <c r="B267" s="40"/>
      <c r="C267" s="40"/>
      <c r="D267" s="41"/>
      <c r="E267" s="41"/>
      <c r="F267" s="42"/>
      <c r="G267" s="4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40"/>
      <c r="B268" s="40"/>
      <c r="C268" s="40"/>
      <c r="D268" s="41"/>
      <c r="E268" s="41"/>
      <c r="F268" s="42"/>
      <c r="G268" s="4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40"/>
      <c r="B269" s="40"/>
      <c r="C269" s="40"/>
      <c r="D269" s="41"/>
      <c r="E269" s="41"/>
      <c r="F269" s="42"/>
      <c r="G269" s="4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40"/>
      <c r="B270" s="40"/>
      <c r="C270" s="40"/>
      <c r="D270" s="41"/>
      <c r="E270" s="41"/>
      <c r="F270" s="42"/>
      <c r="G270" s="4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40"/>
      <c r="B271" s="40"/>
      <c r="C271" s="40"/>
      <c r="D271" s="41"/>
      <c r="E271" s="41"/>
      <c r="F271" s="42"/>
      <c r="G271" s="4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40"/>
      <c r="B272" s="40"/>
      <c r="C272" s="40"/>
      <c r="D272" s="41"/>
      <c r="E272" s="41"/>
      <c r="F272" s="42"/>
      <c r="G272" s="4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40"/>
      <c r="B273" s="40"/>
      <c r="C273" s="40"/>
      <c r="D273" s="41"/>
      <c r="E273" s="41"/>
      <c r="F273" s="42"/>
      <c r="G273" s="4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40"/>
      <c r="B274" s="40"/>
      <c r="C274" s="40"/>
      <c r="D274" s="41"/>
      <c r="E274" s="41"/>
      <c r="F274" s="42"/>
      <c r="G274" s="4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40"/>
      <c r="B275" s="40"/>
      <c r="C275" s="40"/>
      <c r="D275" s="41"/>
      <c r="E275" s="41"/>
      <c r="F275" s="42"/>
      <c r="G275" s="4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40"/>
      <c r="B276" s="40"/>
      <c r="C276" s="40"/>
      <c r="D276" s="41"/>
      <c r="E276" s="41"/>
      <c r="F276" s="42"/>
      <c r="G276" s="4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40"/>
      <c r="B277" s="40"/>
      <c r="C277" s="40"/>
      <c r="D277" s="41"/>
      <c r="E277" s="41"/>
      <c r="F277" s="42"/>
      <c r="G277" s="4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40"/>
      <c r="B278" s="40"/>
      <c r="C278" s="40"/>
      <c r="D278" s="41"/>
      <c r="E278" s="41"/>
      <c r="F278" s="42"/>
      <c r="G278" s="4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40"/>
      <c r="B279" s="40"/>
      <c r="C279" s="40"/>
      <c r="D279" s="41"/>
      <c r="E279" s="41"/>
      <c r="F279" s="42"/>
      <c r="G279" s="4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40"/>
      <c r="B280" s="40"/>
      <c r="C280" s="40"/>
      <c r="D280" s="41"/>
      <c r="E280" s="41"/>
      <c r="F280" s="42"/>
      <c r="G280" s="4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40"/>
      <c r="B281" s="40"/>
      <c r="C281" s="40"/>
      <c r="D281" s="41"/>
      <c r="E281" s="41"/>
      <c r="F281" s="42"/>
      <c r="G281" s="4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40"/>
      <c r="B282" s="40"/>
      <c r="C282" s="40"/>
      <c r="D282" s="41"/>
      <c r="E282" s="41"/>
      <c r="F282" s="42"/>
      <c r="G282" s="4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40"/>
      <c r="B283" s="40"/>
      <c r="C283" s="40"/>
      <c r="D283" s="41"/>
      <c r="E283" s="41"/>
      <c r="F283" s="42"/>
      <c r="G283" s="4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40"/>
      <c r="B284" s="40"/>
      <c r="C284" s="40"/>
      <c r="D284" s="41"/>
      <c r="E284" s="41"/>
      <c r="F284" s="42"/>
      <c r="G284" s="4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40"/>
      <c r="B285" s="40"/>
      <c r="C285" s="40"/>
      <c r="D285" s="41"/>
      <c r="E285" s="41"/>
      <c r="F285" s="42"/>
      <c r="G285" s="4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40"/>
      <c r="B286" s="40"/>
      <c r="C286" s="40"/>
      <c r="D286" s="41"/>
      <c r="E286" s="41"/>
      <c r="F286" s="42"/>
      <c r="G286" s="4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40"/>
      <c r="B287" s="40"/>
      <c r="C287" s="40"/>
      <c r="D287" s="41"/>
      <c r="E287" s="41"/>
      <c r="F287" s="42"/>
      <c r="G287" s="4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40"/>
      <c r="B288" s="40"/>
      <c r="C288" s="40"/>
      <c r="D288" s="41"/>
      <c r="E288" s="41"/>
      <c r="F288" s="42"/>
      <c r="G288" s="4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40"/>
      <c r="B289" s="40"/>
      <c r="C289" s="40"/>
      <c r="D289" s="41"/>
      <c r="E289" s="41"/>
      <c r="F289" s="42"/>
      <c r="G289" s="4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40"/>
      <c r="B290" s="40"/>
      <c r="C290" s="40"/>
      <c r="D290" s="41"/>
      <c r="E290" s="41"/>
      <c r="F290" s="42"/>
      <c r="G290" s="4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40"/>
      <c r="B291" s="40"/>
      <c r="C291" s="40"/>
      <c r="D291" s="41"/>
      <c r="E291" s="41"/>
      <c r="F291" s="42"/>
      <c r="G291" s="4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40"/>
      <c r="B292" s="40"/>
      <c r="C292" s="40"/>
      <c r="D292" s="41"/>
      <c r="E292" s="41"/>
      <c r="F292" s="42"/>
      <c r="G292" s="4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40"/>
      <c r="B293" s="40"/>
      <c r="C293" s="40"/>
      <c r="D293" s="41"/>
      <c r="E293" s="41"/>
      <c r="F293" s="42"/>
      <c r="G293" s="4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40"/>
      <c r="B294" s="40"/>
      <c r="C294" s="40"/>
      <c r="D294" s="41"/>
      <c r="E294" s="41"/>
      <c r="F294" s="42"/>
      <c r="G294" s="4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40"/>
      <c r="B295" s="40"/>
      <c r="C295" s="40"/>
      <c r="D295" s="41"/>
      <c r="E295" s="41"/>
      <c r="F295" s="42"/>
      <c r="G295" s="4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40"/>
      <c r="B296" s="40"/>
      <c r="C296" s="40"/>
      <c r="D296" s="41"/>
      <c r="E296" s="41"/>
      <c r="F296" s="42"/>
      <c r="G296" s="4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40"/>
      <c r="B297" s="40"/>
      <c r="C297" s="40"/>
      <c r="D297" s="41"/>
      <c r="E297" s="41"/>
      <c r="F297" s="42"/>
      <c r="G297" s="4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40"/>
      <c r="B298" s="40"/>
      <c r="C298" s="40"/>
      <c r="D298" s="41"/>
      <c r="E298" s="41"/>
      <c r="F298" s="42"/>
      <c r="G298" s="4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40"/>
      <c r="B299" s="40"/>
      <c r="C299" s="40"/>
      <c r="D299" s="41"/>
      <c r="E299" s="41"/>
      <c r="F299" s="42"/>
      <c r="G299" s="4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40"/>
      <c r="B300" s="40"/>
      <c r="C300" s="40"/>
      <c r="D300" s="41"/>
      <c r="E300" s="41"/>
      <c r="F300" s="42"/>
      <c r="G300" s="4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40"/>
      <c r="B301" s="40"/>
      <c r="C301" s="40"/>
      <c r="D301" s="41"/>
      <c r="E301" s="41"/>
      <c r="F301" s="42"/>
      <c r="G301" s="4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40"/>
      <c r="B302" s="40"/>
      <c r="C302" s="40"/>
      <c r="D302" s="41"/>
      <c r="E302" s="41"/>
      <c r="F302" s="42"/>
      <c r="G302" s="4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40"/>
      <c r="B303" s="40"/>
      <c r="C303" s="40"/>
      <c r="D303" s="41"/>
      <c r="E303" s="41"/>
      <c r="F303" s="42"/>
      <c r="G303" s="4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40"/>
      <c r="B304" s="40"/>
      <c r="C304" s="40"/>
      <c r="D304" s="41"/>
      <c r="E304" s="41"/>
      <c r="F304" s="42"/>
      <c r="G304" s="4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40"/>
      <c r="B305" s="40"/>
      <c r="C305" s="40"/>
      <c r="D305" s="41"/>
      <c r="E305" s="41"/>
      <c r="F305" s="42"/>
      <c r="G305" s="4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40"/>
      <c r="B306" s="40"/>
      <c r="C306" s="40"/>
      <c r="D306" s="41"/>
      <c r="E306" s="41"/>
      <c r="F306" s="42"/>
      <c r="G306" s="4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40"/>
      <c r="B307" s="40"/>
      <c r="C307" s="40"/>
      <c r="D307" s="41"/>
      <c r="E307" s="41"/>
      <c r="F307" s="42"/>
      <c r="G307" s="4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40"/>
      <c r="B308" s="40"/>
      <c r="C308" s="40"/>
      <c r="D308" s="41"/>
      <c r="E308" s="41"/>
      <c r="F308" s="42"/>
      <c r="G308" s="4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40"/>
      <c r="B309" s="40"/>
      <c r="C309" s="40"/>
      <c r="D309" s="41"/>
      <c r="E309" s="41"/>
      <c r="F309" s="42"/>
      <c r="G309" s="4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40"/>
      <c r="B310" s="40"/>
      <c r="C310" s="40"/>
      <c r="D310" s="41"/>
      <c r="E310" s="41"/>
      <c r="F310" s="42"/>
      <c r="G310" s="4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40"/>
      <c r="B311" s="40"/>
      <c r="C311" s="40"/>
      <c r="D311" s="41"/>
      <c r="E311" s="41"/>
      <c r="F311" s="42"/>
      <c r="G311" s="4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40"/>
      <c r="B312" s="40"/>
      <c r="C312" s="40"/>
      <c r="D312" s="41"/>
      <c r="E312" s="41"/>
      <c r="F312" s="42"/>
      <c r="G312" s="4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40"/>
      <c r="B313" s="40"/>
      <c r="C313" s="40"/>
      <c r="D313" s="41"/>
      <c r="E313" s="41"/>
      <c r="F313" s="42"/>
      <c r="G313" s="4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40"/>
      <c r="B314" s="40"/>
      <c r="C314" s="40"/>
      <c r="D314" s="41"/>
      <c r="E314" s="41"/>
      <c r="F314" s="42"/>
      <c r="G314" s="4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40"/>
      <c r="B315" s="40"/>
      <c r="C315" s="40"/>
      <c r="D315" s="41"/>
      <c r="E315" s="41"/>
      <c r="F315" s="42"/>
      <c r="G315" s="4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40"/>
      <c r="B316" s="40"/>
      <c r="C316" s="40"/>
      <c r="D316" s="41"/>
      <c r="E316" s="41"/>
      <c r="F316" s="42"/>
      <c r="G316" s="4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40"/>
      <c r="B317" s="40"/>
      <c r="C317" s="40"/>
      <c r="D317" s="41"/>
      <c r="E317" s="41"/>
      <c r="F317" s="42"/>
      <c r="G317" s="4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40"/>
      <c r="B318" s="40"/>
      <c r="C318" s="40"/>
      <c r="D318" s="41"/>
      <c r="E318" s="41"/>
      <c r="F318" s="42"/>
      <c r="G318" s="4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40"/>
      <c r="B319" s="40"/>
      <c r="C319" s="40"/>
      <c r="D319" s="41"/>
      <c r="E319" s="41"/>
      <c r="F319" s="42"/>
      <c r="G319" s="4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40"/>
      <c r="B320" s="40"/>
      <c r="C320" s="40"/>
      <c r="D320" s="41"/>
      <c r="E320" s="41"/>
      <c r="F320" s="42"/>
      <c r="G320" s="4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40"/>
      <c r="B321" s="40"/>
      <c r="C321" s="40"/>
      <c r="D321" s="41"/>
      <c r="E321" s="41"/>
      <c r="F321" s="42"/>
      <c r="G321" s="4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40"/>
      <c r="B322" s="40"/>
      <c r="C322" s="40"/>
      <c r="D322" s="41"/>
      <c r="E322" s="41"/>
      <c r="F322" s="42"/>
      <c r="G322" s="4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40"/>
      <c r="B323" s="40"/>
      <c r="C323" s="40"/>
      <c r="D323" s="41"/>
      <c r="E323" s="41"/>
      <c r="F323" s="42"/>
      <c r="G323" s="4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40"/>
      <c r="B324" s="40"/>
      <c r="C324" s="40"/>
      <c r="D324" s="41"/>
      <c r="E324" s="41"/>
      <c r="F324" s="42"/>
      <c r="G324" s="4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40"/>
      <c r="B325" s="40"/>
      <c r="C325" s="40"/>
      <c r="D325" s="41"/>
      <c r="E325" s="41"/>
      <c r="F325" s="42"/>
      <c r="G325" s="4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40"/>
      <c r="B326" s="40"/>
      <c r="C326" s="40"/>
      <c r="D326" s="41"/>
      <c r="E326" s="41"/>
      <c r="F326" s="42"/>
      <c r="G326" s="4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40"/>
      <c r="B327" s="40"/>
      <c r="C327" s="40"/>
      <c r="D327" s="41"/>
      <c r="E327" s="41"/>
      <c r="F327" s="42"/>
      <c r="G327" s="4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40"/>
      <c r="B328" s="40"/>
      <c r="C328" s="40"/>
      <c r="D328" s="41"/>
      <c r="E328" s="41"/>
      <c r="F328" s="42"/>
      <c r="G328" s="4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40"/>
      <c r="B329" s="40"/>
      <c r="C329" s="40"/>
      <c r="D329" s="41"/>
      <c r="E329" s="41"/>
      <c r="F329" s="42"/>
      <c r="G329" s="4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40"/>
      <c r="B330" s="40"/>
      <c r="C330" s="40"/>
      <c r="D330" s="41"/>
      <c r="E330" s="41"/>
      <c r="F330" s="42"/>
      <c r="G330" s="4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40"/>
      <c r="B331" s="40"/>
      <c r="C331" s="40"/>
      <c r="D331" s="41"/>
      <c r="E331" s="41"/>
      <c r="F331" s="42"/>
      <c r="G331" s="4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40"/>
      <c r="B332" s="40"/>
      <c r="C332" s="40"/>
      <c r="D332" s="41"/>
      <c r="E332" s="41"/>
      <c r="F332" s="42"/>
      <c r="G332" s="4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40"/>
      <c r="B333" s="40"/>
      <c r="C333" s="40"/>
      <c r="D333" s="41"/>
      <c r="E333" s="41"/>
      <c r="F333" s="42"/>
      <c r="G333" s="4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40"/>
      <c r="B334" s="40"/>
      <c r="C334" s="40"/>
      <c r="D334" s="41"/>
      <c r="E334" s="41"/>
      <c r="F334" s="42"/>
      <c r="G334" s="4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40"/>
      <c r="B335" s="40"/>
      <c r="C335" s="40"/>
      <c r="D335" s="41"/>
      <c r="E335" s="41"/>
      <c r="F335" s="42"/>
      <c r="G335" s="4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40"/>
      <c r="B336" s="40"/>
      <c r="C336" s="40"/>
      <c r="D336" s="41"/>
      <c r="E336" s="41"/>
      <c r="F336" s="42"/>
      <c r="G336" s="4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40"/>
      <c r="B337" s="40"/>
      <c r="C337" s="40"/>
      <c r="D337" s="41"/>
      <c r="E337" s="41"/>
      <c r="F337" s="42"/>
      <c r="G337" s="4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40"/>
      <c r="B338" s="40"/>
      <c r="C338" s="40"/>
      <c r="D338" s="41"/>
      <c r="E338" s="41"/>
      <c r="F338" s="42"/>
      <c r="G338" s="4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40"/>
      <c r="B339" s="40"/>
      <c r="C339" s="40"/>
      <c r="D339" s="41"/>
      <c r="E339" s="41"/>
      <c r="F339" s="42"/>
      <c r="G339" s="4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40"/>
      <c r="B340" s="40"/>
      <c r="C340" s="40"/>
      <c r="D340" s="41"/>
      <c r="E340" s="41"/>
      <c r="F340" s="42"/>
      <c r="G340" s="4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40"/>
      <c r="B341" s="40"/>
      <c r="C341" s="40"/>
      <c r="D341" s="41"/>
      <c r="E341" s="41"/>
      <c r="F341" s="42"/>
      <c r="G341" s="4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40"/>
      <c r="B342" s="40"/>
      <c r="C342" s="40"/>
      <c r="D342" s="41"/>
      <c r="E342" s="41"/>
      <c r="F342" s="42"/>
      <c r="G342" s="4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40"/>
      <c r="B343" s="40"/>
      <c r="C343" s="40"/>
      <c r="D343" s="41"/>
      <c r="E343" s="41"/>
      <c r="F343" s="42"/>
      <c r="G343" s="4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40"/>
      <c r="B344" s="40"/>
      <c r="C344" s="40"/>
      <c r="D344" s="41"/>
      <c r="E344" s="41"/>
      <c r="F344" s="42"/>
      <c r="G344" s="4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40"/>
      <c r="B345" s="40"/>
      <c r="C345" s="40"/>
      <c r="D345" s="41"/>
      <c r="E345" s="41"/>
      <c r="F345" s="42"/>
      <c r="G345" s="4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40"/>
      <c r="B346" s="40"/>
      <c r="C346" s="40"/>
      <c r="D346" s="41"/>
      <c r="E346" s="41"/>
      <c r="F346" s="42"/>
      <c r="G346" s="4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40"/>
      <c r="B347" s="40"/>
      <c r="C347" s="40"/>
      <c r="D347" s="41"/>
      <c r="E347" s="41"/>
      <c r="F347" s="42"/>
      <c r="G347" s="4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40"/>
      <c r="B348" s="40"/>
      <c r="C348" s="40"/>
      <c r="D348" s="41"/>
      <c r="E348" s="41"/>
      <c r="F348" s="42"/>
      <c r="G348" s="4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40"/>
      <c r="B349" s="40"/>
      <c r="C349" s="40"/>
      <c r="D349" s="41"/>
      <c r="E349" s="41"/>
      <c r="F349" s="42"/>
      <c r="G349" s="4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40"/>
      <c r="B350" s="40"/>
      <c r="C350" s="40"/>
      <c r="D350" s="41"/>
      <c r="E350" s="41"/>
      <c r="F350" s="42"/>
      <c r="G350" s="4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40"/>
      <c r="B351" s="40"/>
      <c r="C351" s="40"/>
      <c r="D351" s="41"/>
      <c r="E351" s="41"/>
      <c r="F351" s="42"/>
      <c r="G351" s="4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40"/>
      <c r="B352" s="40"/>
      <c r="C352" s="40"/>
      <c r="D352" s="41"/>
      <c r="E352" s="41"/>
      <c r="F352" s="42"/>
      <c r="G352" s="4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40"/>
      <c r="B353" s="40"/>
      <c r="C353" s="40"/>
      <c r="D353" s="41"/>
      <c r="E353" s="41"/>
      <c r="F353" s="42"/>
      <c r="G353" s="4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40"/>
      <c r="B354" s="40"/>
      <c r="C354" s="40"/>
      <c r="D354" s="41"/>
      <c r="E354" s="41"/>
      <c r="F354" s="42"/>
      <c r="G354" s="4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40"/>
      <c r="B355" s="40"/>
      <c r="C355" s="40"/>
      <c r="D355" s="41"/>
      <c r="E355" s="41"/>
      <c r="F355" s="42"/>
      <c r="G355" s="4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40"/>
      <c r="B356" s="40"/>
      <c r="C356" s="40"/>
      <c r="D356" s="41"/>
      <c r="E356" s="41"/>
      <c r="F356" s="42"/>
      <c r="G356" s="4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40"/>
      <c r="B357" s="40"/>
      <c r="C357" s="40"/>
      <c r="D357" s="41"/>
      <c r="E357" s="41"/>
      <c r="F357" s="42"/>
      <c r="G357" s="4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40"/>
      <c r="B358" s="40"/>
      <c r="C358" s="40"/>
      <c r="D358" s="41"/>
      <c r="E358" s="41"/>
      <c r="F358" s="42"/>
      <c r="G358" s="4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40"/>
      <c r="B359" s="40"/>
      <c r="C359" s="40"/>
      <c r="D359" s="41"/>
      <c r="E359" s="41"/>
      <c r="F359" s="42"/>
      <c r="G359" s="4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40"/>
      <c r="B360" s="40"/>
      <c r="C360" s="40"/>
      <c r="D360" s="41"/>
      <c r="E360" s="41"/>
      <c r="F360" s="42"/>
      <c r="G360" s="4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40"/>
      <c r="B361" s="40"/>
      <c r="C361" s="40"/>
      <c r="D361" s="41"/>
      <c r="E361" s="41"/>
      <c r="F361" s="42"/>
      <c r="G361" s="4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40"/>
      <c r="B362" s="40"/>
      <c r="C362" s="40"/>
      <c r="D362" s="41"/>
      <c r="E362" s="41"/>
      <c r="F362" s="42"/>
      <c r="G362" s="4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40"/>
      <c r="B363" s="40"/>
      <c r="C363" s="40"/>
      <c r="D363" s="41"/>
      <c r="E363" s="41"/>
      <c r="F363" s="42"/>
      <c r="G363" s="4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40"/>
      <c r="B364" s="40"/>
      <c r="C364" s="40"/>
      <c r="D364" s="41"/>
      <c r="E364" s="41"/>
      <c r="F364" s="42"/>
      <c r="G364" s="4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40"/>
      <c r="B365" s="40"/>
      <c r="C365" s="40"/>
      <c r="D365" s="41"/>
      <c r="E365" s="41"/>
      <c r="F365" s="42"/>
      <c r="G365" s="4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40"/>
      <c r="B366" s="40"/>
      <c r="C366" s="40"/>
      <c r="D366" s="41"/>
      <c r="E366" s="41"/>
      <c r="F366" s="42"/>
      <c r="G366" s="4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40"/>
      <c r="B367" s="40"/>
      <c r="C367" s="40"/>
      <c r="D367" s="41"/>
      <c r="E367" s="41"/>
      <c r="F367" s="42"/>
      <c r="G367" s="4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40"/>
      <c r="B368" s="40"/>
      <c r="C368" s="40"/>
      <c r="D368" s="41"/>
      <c r="E368" s="41"/>
      <c r="F368" s="42"/>
      <c r="G368" s="4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40"/>
      <c r="B369" s="40"/>
      <c r="C369" s="40"/>
      <c r="D369" s="41"/>
      <c r="E369" s="41"/>
      <c r="F369" s="42"/>
      <c r="G369" s="4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40"/>
      <c r="B370" s="40"/>
      <c r="C370" s="40"/>
      <c r="D370" s="41"/>
      <c r="E370" s="41"/>
      <c r="F370" s="42"/>
      <c r="G370" s="4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40"/>
      <c r="B371" s="40"/>
      <c r="C371" s="40"/>
      <c r="D371" s="41"/>
      <c r="E371" s="41"/>
      <c r="F371" s="42"/>
      <c r="G371" s="4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40"/>
      <c r="B372" s="40"/>
      <c r="C372" s="40"/>
      <c r="D372" s="41"/>
      <c r="E372" s="41"/>
      <c r="F372" s="42"/>
      <c r="G372" s="4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40"/>
      <c r="B373" s="40"/>
      <c r="C373" s="40"/>
      <c r="D373" s="41"/>
      <c r="E373" s="41"/>
      <c r="F373" s="42"/>
      <c r="G373" s="4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40"/>
      <c r="B374" s="40"/>
      <c r="C374" s="40"/>
      <c r="D374" s="41"/>
      <c r="E374" s="41"/>
      <c r="F374" s="42"/>
      <c r="G374" s="4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40"/>
      <c r="B375" s="40"/>
      <c r="C375" s="40"/>
      <c r="D375" s="41"/>
      <c r="E375" s="41"/>
      <c r="F375" s="42"/>
      <c r="G375" s="4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40"/>
      <c r="B376" s="40"/>
      <c r="C376" s="40"/>
      <c r="D376" s="41"/>
      <c r="E376" s="41"/>
      <c r="F376" s="42"/>
      <c r="G376" s="4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40"/>
      <c r="B377" s="40"/>
      <c r="C377" s="40"/>
      <c r="D377" s="41"/>
      <c r="E377" s="41"/>
      <c r="F377" s="42"/>
      <c r="G377" s="4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40"/>
      <c r="B378" s="40"/>
      <c r="C378" s="40"/>
      <c r="D378" s="41"/>
      <c r="E378" s="41"/>
      <c r="F378" s="42"/>
      <c r="G378" s="4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40"/>
      <c r="B379" s="40"/>
      <c r="C379" s="40"/>
      <c r="D379" s="41"/>
      <c r="E379" s="41"/>
      <c r="F379" s="42"/>
      <c r="G379" s="4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40"/>
      <c r="B380" s="40"/>
      <c r="C380" s="40"/>
      <c r="D380" s="41"/>
      <c r="E380" s="41"/>
      <c r="F380" s="42"/>
      <c r="G380" s="4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40"/>
      <c r="B381" s="40"/>
      <c r="C381" s="40"/>
      <c r="D381" s="41"/>
      <c r="E381" s="41"/>
      <c r="F381" s="42"/>
      <c r="G381" s="4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40"/>
      <c r="B382" s="40"/>
      <c r="C382" s="40"/>
      <c r="D382" s="41"/>
      <c r="E382" s="41"/>
      <c r="F382" s="42"/>
      <c r="G382" s="4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40"/>
      <c r="B383" s="40"/>
      <c r="C383" s="40"/>
      <c r="D383" s="41"/>
      <c r="E383" s="41"/>
      <c r="F383" s="42"/>
      <c r="G383" s="4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40"/>
      <c r="B384" s="40"/>
      <c r="C384" s="40"/>
      <c r="D384" s="41"/>
      <c r="E384" s="41"/>
      <c r="F384" s="42"/>
      <c r="G384" s="4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40"/>
      <c r="B385" s="40"/>
      <c r="C385" s="40"/>
      <c r="D385" s="41"/>
      <c r="E385" s="41"/>
      <c r="F385" s="42"/>
      <c r="G385" s="4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40"/>
      <c r="B386" s="40"/>
      <c r="C386" s="40"/>
      <c r="D386" s="41"/>
      <c r="E386" s="41"/>
      <c r="F386" s="42"/>
      <c r="G386" s="4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40"/>
      <c r="B387" s="40"/>
      <c r="C387" s="40"/>
      <c r="D387" s="41"/>
      <c r="E387" s="41"/>
      <c r="F387" s="42"/>
      <c r="G387" s="4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40"/>
      <c r="B388" s="40"/>
      <c r="C388" s="40"/>
      <c r="D388" s="41"/>
      <c r="E388" s="41"/>
      <c r="F388" s="42"/>
      <c r="G388" s="4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40"/>
      <c r="B389" s="40"/>
      <c r="C389" s="40"/>
      <c r="D389" s="41"/>
      <c r="E389" s="41"/>
      <c r="F389" s="42"/>
      <c r="G389" s="4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40"/>
      <c r="B390" s="40"/>
      <c r="C390" s="40"/>
      <c r="D390" s="41"/>
      <c r="E390" s="41"/>
      <c r="F390" s="42"/>
      <c r="G390" s="4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40"/>
      <c r="B391" s="40"/>
      <c r="C391" s="40"/>
      <c r="D391" s="41"/>
      <c r="E391" s="41"/>
      <c r="F391" s="42"/>
      <c r="G391" s="4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40"/>
      <c r="B392" s="40"/>
      <c r="C392" s="40"/>
      <c r="D392" s="41"/>
      <c r="E392" s="41"/>
      <c r="F392" s="42"/>
      <c r="G392" s="4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40"/>
      <c r="B393" s="40"/>
      <c r="C393" s="40"/>
      <c r="D393" s="41"/>
      <c r="E393" s="41"/>
      <c r="F393" s="42"/>
      <c r="G393" s="4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40"/>
      <c r="B394" s="40"/>
      <c r="C394" s="40"/>
      <c r="D394" s="41"/>
      <c r="E394" s="41"/>
      <c r="F394" s="42"/>
      <c r="G394" s="4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40"/>
      <c r="B395" s="40"/>
      <c r="C395" s="40"/>
      <c r="D395" s="41"/>
      <c r="E395" s="41"/>
      <c r="F395" s="42"/>
      <c r="G395" s="4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40"/>
      <c r="B396" s="40"/>
      <c r="C396" s="40"/>
      <c r="D396" s="41"/>
      <c r="E396" s="41"/>
      <c r="F396" s="42"/>
      <c r="G396" s="4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40"/>
      <c r="B397" s="40"/>
      <c r="C397" s="40"/>
      <c r="D397" s="41"/>
      <c r="E397" s="41"/>
      <c r="F397" s="42"/>
      <c r="G397" s="4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40"/>
      <c r="B398" s="40"/>
      <c r="C398" s="40"/>
      <c r="D398" s="41"/>
      <c r="E398" s="41"/>
      <c r="F398" s="42"/>
      <c r="G398" s="4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40"/>
      <c r="B399" s="40"/>
      <c r="C399" s="40"/>
      <c r="D399" s="41"/>
      <c r="E399" s="41"/>
      <c r="F399" s="42"/>
      <c r="G399" s="4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40"/>
      <c r="B400" s="40"/>
      <c r="C400" s="40"/>
      <c r="D400" s="41"/>
      <c r="E400" s="41"/>
      <c r="F400" s="42"/>
      <c r="G400" s="4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40"/>
      <c r="B401" s="40"/>
      <c r="C401" s="40"/>
      <c r="D401" s="41"/>
      <c r="E401" s="41"/>
      <c r="F401" s="42"/>
      <c r="G401" s="4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40"/>
      <c r="B402" s="40"/>
      <c r="C402" s="40"/>
      <c r="D402" s="41"/>
      <c r="E402" s="41"/>
      <c r="F402" s="42"/>
      <c r="G402" s="4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40"/>
      <c r="B403" s="40"/>
      <c r="C403" s="40"/>
      <c r="D403" s="41"/>
      <c r="E403" s="41"/>
      <c r="F403" s="42"/>
      <c r="G403" s="4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40"/>
      <c r="B404" s="40"/>
      <c r="C404" s="40"/>
      <c r="D404" s="41"/>
      <c r="E404" s="41"/>
      <c r="F404" s="42"/>
      <c r="G404" s="4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40"/>
      <c r="B405" s="40"/>
      <c r="C405" s="40"/>
      <c r="D405" s="41"/>
      <c r="E405" s="41"/>
      <c r="F405" s="42"/>
      <c r="G405" s="4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40"/>
      <c r="B406" s="40"/>
      <c r="C406" s="40"/>
      <c r="D406" s="41"/>
      <c r="E406" s="41"/>
      <c r="F406" s="42"/>
      <c r="G406" s="4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40"/>
      <c r="B407" s="40"/>
      <c r="C407" s="40"/>
      <c r="D407" s="41"/>
      <c r="E407" s="41"/>
      <c r="F407" s="42"/>
      <c r="G407" s="4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40"/>
      <c r="B408" s="40"/>
      <c r="C408" s="40"/>
      <c r="D408" s="41"/>
      <c r="E408" s="41"/>
      <c r="F408" s="42"/>
      <c r="G408" s="4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40"/>
      <c r="B409" s="40"/>
      <c r="C409" s="40"/>
      <c r="D409" s="41"/>
      <c r="E409" s="41"/>
      <c r="F409" s="42"/>
      <c r="G409" s="4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40"/>
      <c r="B410" s="40"/>
      <c r="C410" s="40"/>
      <c r="D410" s="41"/>
      <c r="E410" s="41"/>
      <c r="F410" s="42"/>
      <c r="G410" s="4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40"/>
      <c r="B411" s="40"/>
      <c r="C411" s="40"/>
      <c r="D411" s="41"/>
      <c r="E411" s="41"/>
      <c r="F411" s="42"/>
      <c r="G411" s="4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40"/>
      <c r="B412" s="40"/>
      <c r="C412" s="40"/>
      <c r="D412" s="41"/>
      <c r="E412" s="41"/>
      <c r="F412" s="42"/>
      <c r="G412" s="4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40"/>
      <c r="B413" s="40"/>
      <c r="C413" s="40"/>
      <c r="D413" s="41"/>
      <c r="E413" s="41"/>
      <c r="F413" s="42"/>
      <c r="G413" s="4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40"/>
      <c r="B414" s="40"/>
      <c r="C414" s="40"/>
      <c r="D414" s="41"/>
      <c r="E414" s="41"/>
      <c r="F414" s="42"/>
      <c r="G414" s="4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40"/>
      <c r="B415" s="40"/>
      <c r="C415" s="40"/>
      <c r="D415" s="41"/>
      <c r="E415" s="41"/>
      <c r="F415" s="42"/>
      <c r="G415" s="4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40"/>
      <c r="B416" s="40"/>
      <c r="C416" s="40"/>
      <c r="D416" s="41"/>
      <c r="E416" s="41"/>
      <c r="F416" s="42"/>
      <c r="G416" s="4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40"/>
      <c r="B417" s="40"/>
      <c r="C417" s="40"/>
      <c r="D417" s="41"/>
      <c r="E417" s="41"/>
      <c r="F417" s="42"/>
      <c r="G417" s="4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40"/>
      <c r="B418" s="40"/>
      <c r="C418" s="40"/>
      <c r="D418" s="41"/>
      <c r="E418" s="41"/>
      <c r="F418" s="42"/>
      <c r="G418" s="4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40"/>
      <c r="B419" s="40"/>
      <c r="C419" s="40"/>
      <c r="D419" s="41"/>
      <c r="E419" s="41"/>
      <c r="F419" s="42"/>
      <c r="G419" s="4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40"/>
      <c r="B420" s="40"/>
      <c r="C420" s="40"/>
      <c r="D420" s="41"/>
      <c r="E420" s="41"/>
      <c r="F420" s="42"/>
      <c r="G420" s="4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40"/>
      <c r="B421" s="40"/>
      <c r="C421" s="40"/>
      <c r="D421" s="41"/>
      <c r="E421" s="41"/>
      <c r="F421" s="42"/>
      <c r="G421" s="4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40"/>
      <c r="B422" s="40"/>
      <c r="C422" s="40"/>
      <c r="D422" s="41"/>
      <c r="E422" s="41"/>
      <c r="F422" s="42"/>
      <c r="G422" s="4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40"/>
      <c r="B423" s="40"/>
      <c r="C423" s="40"/>
      <c r="D423" s="41"/>
      <c r="E423" s="41"/>
      <c r="F423" s="42"/>
      <c r="G423" s="4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40"/>
      <c r="B424" s="40"/>
      <c r="C424" s="40"/>
      <c r="D424" s="41"/>
      <c r="E424" s="41"/>
      <c r="F424" s="42"/>
      <c r="G424" s="4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40"/>
      <c r="B425" s="40"/>
      <c r="C425" s="40"/>
      <c r="D425" s="41"/>
      <c r="E425" s="41"/>
      <c r="F425" s="42"/>
      <c r="G425" s="4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40"/>
      <c r="B426" s="40"/>
      <c r="C426" s="40"/>
      <c r="D426" s="41"/>
      <c r="E426" s="41"/>
      <c r="F426" s="42"/>
      <c r="G426" s="4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40"/>
      <c r="B427" s="40"/>
      <c r="C427" s="40"/>
      <c r="D427" s="41"/>
      <c r="E427" s="41"/>
      <c r="F427" s="42"/>
      <c r="G427" s="4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40"/>
      <c r="B428" s="40"/>
      <c r="C428" s="40"/>
      <c r="D428" s="41"/>
      <c r="E428" s="41"/>
      <c r="F428" s="42"/>
      <c r="G428" s="4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40"/>
      <c r="B429" s="40"/>
      <c r="C429" s="40"/>
      <c r="D429" s="41"/>
      <c r="E429" s="41"/>
      <c r="F429" s="42"/>
      <c r="G429" s="4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40"/>
      <c r="B430" s="40"/>
      <c r="C430" s="40"/>
      <c r="D430" s="41"/>
      <c r="E430" s="41"/>
      <c r="F430" s="42"/>
      <c r="G430" s="4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40"/>
      <c r="B431" s="40"/>
      <c r="C431" s="40"/>
      <c r="D431" s="41"/>
      <c r="E431" s="41"/>
      <c r="F431" s="42"/>
      <c r="G431" s="4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40"/>
      <c r="B432" s="40"/>
      <c r="C432" s="40"/>
      <c r="D432" s="41"/>
      <c r="E432" s="41"/>
      <c r="F432" s="42"/>
      <c r="G432" s="4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40"/>
      <c r="B433" s="40"/>
      <c r="C433" s="40"/>
      <c r="D433" s="41"/>
      <c r="E433" s="41"/>
      <c r="F433" s="42"/>
      <c r="G433" s="4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40"/>
      <c r="B434" s="40"/>
      <c r="C434" s="40"/>
      <c r="D434" s="41"/>
      <c r="E434" s="41"/>
      <c r="F434" s="42"/>
      <c r="G434" s="4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40"/>
      <c r="B435" s="40"/>
      <c r="C435" s="40"/>
      <c r="D435" s="41"/>
      <c r="E435" s="41"/>
      <c r="F435" s="42"/>
      <c r="G435" s="4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40"/>
      <c r="B436" s="40"/>
      <c r="C436" s="40"/>
      <c r="D436" s="41"/>
      <c r="E436" s="41"/>
      <c r="F436" s="42"/>
      <c r="G436" s="4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40"/>
      <c r="B437" s="40"/>
      <c r="C437" s="40"/>
      <c r="D437" s="41"/>
      <c r="E437" s="41"/>
      <c r="F437" s="42"/>
      <c r="G437" s="4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40"/>
      <c r="B438" s="40"/>
      <c r="C438" s="40"/>
      <c r="D438" s="41"/>
      <c r="E438" s="41"/>
      <c r="F438" s="42"/>
      <c r="G438" s="4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40"/>
      <c r="B439" s="40"/>
      <c r="C439" s="40"/>
      <c r="D439" s="41"/>
      <c r="E439" s="41"/>
      <c r="F439" s="42"/>
      <c r="G439" s="4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40"/>
      <c r="B440" s="40"/>
      <c r="C440" s="40"/>
      <c r="D440" s="41"/>
      <c r="E440" s="41"/>
      <c r="F440" s="42"/>
      <c r="G440" s="4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40"/>
      <c r="B441" s="40"/>
      <c r="C441" s="40"/>
      <c r="D441" s="41"/>
      <c r="E441" s="41"/>
      <c r="F441" s="42"/>
      <c r="G441" s="4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40"/>
      <c r="B442" s="40"/>
      <c r="C442" s="40"/>
      <c r="D442" s="41"/>
      <c r="E442" s="41"/>
      <c r="F442" s="42"/>
      <c r="G442" s="4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40"/>
      <c r="B443" s="40"/>
      <c r="C443" s="40"/>
      <c r="D443" s="41"/>
      <c r="E443" s="41"/>
      <c r="F443" s="42"/>
      <c r="G443" s="4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40"/>
      <c r="B444" s="40"/>
      <c r="C444" s="40"/>
      <c r="D444" s="41"/>
      <c r="E444" s="41"/>
      <c r="F444" s="42"/>
      <c r="G444" s="4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40"/>
      <c r="B445" s="40"/>
      <c r="C445" s="40"/>
      <c r="D445" s="41"/>
      <c r="E445" s="41"/>
      <c r="F445" s="42"/>
      <c r="G445" s="4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40"/>
      <c r="B446" s="40"/>
      <c r="C446" s="40"/>
      <c r="D446" s="41"/>
      <c r="E446" s="41"/>
      <c r="F446" s="42"/>
      <c r="G446" s="4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40"/>
      <c r="B447" s="40"/>
      <c r="C447" s="40"/>
      <c r="D447" s="41"/>
      <c r="E447" s="41"/>
      <c r="F447" s="42"/>
      <c r="G447" s="4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40"/>
      <c r="B448" s="40"/>
      <c r="C448" s="40"/>
      <c r="D448" s="41"/>
      <c r="E448" s="41"/>
      <c r="F448" s="42"/>
      <c r="G448" s="4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40"/>
      <c r="B449" s="40"/>
      <c r="C449" s="40"/>
      <c r="D449" s="41"/>
      <c r="E449" s="41"/>
      <c r="F449" s="42"/>
      <c r="G449" s="4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40"/>
      <c r="B450" s="40"/>
      <c r="C450" s="40"/>
      <c r="D450" s="41"/>
      <c r="E450" s="41"/>
      <c r="F450" s="42"/>
      <c r="G450" s="4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40"/>
      <c r="B451" s="40"/>
      <c r="C451" s="40"/>
      <c r="D451" s="41"/>
      <c r="E451" s="41"/>
      <c r="F451" s="42"/>
      <c r="G451" s="4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40"/>
      <c r="B452" s="40"/>
      <c r="C452" s="40"/>
      <c r="D452" s="41"/>
      <c r="E452" s="41"/>
      <c r="F452" s="42"/>
      <c r="G452" s="4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40"/>
      <c r="B453" s="40"/>
      <c r="C453" s="40"/>
      <c r="D453" s="41"/>
      <c r="E453" s="41"/>
      <c r="F453" s="42"/>
      <c r="G453" s="4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40"/>
      <c r="B454" s="40"/>
      <c r="C454" s="40"/>
      <c r="D454" s="41"/>
      <c r="E454" s="41"/>
      <c r="F454" s="42"/>
      <c r="G454" s="4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40"/>
      <c r="B455" s="40"/>
      <c r="C455" s="40"/>
      <c r="D455" s="41"/>
      <c r="E455" s="41"/>
      <c r="F455" s="42"/>
      <c r="G455" s="4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40"/>
      <c r="B456" s="40"/>
      <c r="C456" s="40"/>
      <c r="D456" s="41"/>
      <c r="E456" s="41"/>
      <c r="F456" s="42"/>
      <c r="G456" s="4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40"/>
      <c r="B457" s="40"/>
      <c r="C457" s="40"/>
      <c r="D457" s="41"/>
      <c r="E457" s="41"/>
      <c r="F457" s="42"/>
      <c r="G457" s="4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40"/>
      <c r="B458" s="40"/>
      <c r="C458" s="40"/>
      <c r="D458" s="41"/>
      <c r="E458" s="41"/>
      <c r="F458" s="42"/>
      <c r="G458" s="4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40"/>
      <c r="B459" s="40"/>
      <c r="C459" s="40"/>
      <c r="D459" s="41"/>
      <c r="E459" s="41"/>
      <c r="F459" s="42"/>
      <c r="G459" s="4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40"/>
      <c r="B460" s="40"/>
      <c r="C460" s="40"/>
      <c r="D460" s="41"/>
      <c r="E460" s="41"/>
      <c r="F460" s="42"/>
      <c r="G460" s="4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40"/>
      <c r="B461" s="40"/>
      <c r="C461" s="40"/>
      <c r="D461" s="41"/>
      <c r="E461" s="41"/>
      <c r="F461" s="42"/>
      <c r="G461" s="4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40"/>
      <c r="B462" s="40"/>
      <c r="C462" s="40"/>
      <c r="D462" s="41"/>
      <c r="E462" s="41"/>
      <c r="F462" s="42"/>
      <c r="G462" s="4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40"/>
      <c r="B463" s="40"/>
      <c r="C463" s="40"/>
      <c r="D463" s="41"/>
      <c r="E463" s="41"/>
      <c r="F463" s="42"/>
      <c r="G463" s="4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40"/>
      <c r="B464" s="40"/>
      <c r="C464" s="40"/>
      <c r="D464" s="41"/>
      <c r="E464" s="41"/>
      <c r="F464" s="42"/>
      <c r="G464" s="4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40"/>
      <c r="B465" s="40"/>
      <c r="C465" s="40"/>
      <c r="D465" s="41"/>
      <c r="E465" s="41"/>
      <c r="F465" s="42"/>
      <c r="G465" s="4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40"/>
      <c r="B466" s="40"/>
      <c r="C466" s="40"/>
      <c r="D466" s="41"/>
      <c r="E466" s="41"/>
      <c r="F466" s="42"/>
      <c r="G466" s="4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40"/>
      <c r="B467" s="40"/>
      <c r="C467" s="40"/>
      <c r="D467" s="41"/>
      <c r="E467" s="41"/>
      <c r="F467" s="42"/>
      <c r="G467" s="4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40"/>
      <c r="B468" s="40"/>
      <c r="C468" s="40"/>
      <c r="D468" s="41"/>
      <c r="E468" s="41"/>
      <c r="F468" s="42"/>
      <c r="G468" s="4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40"/>
      <c r="B469" s="40"/>
      <c r="C469" s="40"/>
      <c r="D469" s="41"/>
      <c r="E469" s="41"/>
      <c r="F469" s="42"/>
      <c r="G469" s="4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40"/>
      <c r="B470" s="40"/>
      <c r="C470" s="40"/>
      <c r="D470" s="41"/>
      <c r="E470" s="41"/>
      <c r="F470" s="42"/>
      <c r="G470" s="4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40"/>
      <c r="B471" s="40"/>
      <c r="C471" s="40"/>
      <c r="D471" s="41"/>
      <c r="E471" s="41"/>
      <c r="F471" s="42"/>
      <c r="G471" s="4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40"/>
      <c r="B472" s="40"/>
      <c r="C472" s="40"/>
      <c r="D472" s="41"/>
      <c r="E472" s="41"/>
      <c r="F472" s="42"/>
      <c r="G472" s="4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40"/>
      <c r="B473" s="40"/>
      <c r="C473" s="40"/>
      <c r="D473" s="41"/>
      <c r="E473" s="41"/>
      <c r="F473" s="42"/>
      <c r="G473" s="4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40"/>
      <c r="B474" s="40"/>
      <c r="C474" s="40"/>
      <c r="D474" s="41"/>
      <c r="E474" s="41"/>
      <c r="F474" s="42"/>
      <c r="G474" s="4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40"/>
      <c r="B475" s="40"/>
      <c r="C475" s="40"/>
      <c r="D475" s="41"/>
      <c r="E475" s="41"/>
      <c r="F475" s="42"/>
      <c r="G475" s="4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40"/>
      <c r="B476" s="40"/>
      <c r="C476" s="40"/>
      <c r="D476" s="41"/>
      <c r="E476" s="41"/>
      <c r="F476" s="42"/>
      <c r="G476" s="4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40"/>
      <c r="B477" s="40"/>
      <c r="C477" s="40"/>
      <c r="D477" s="41"/>
      <c r="E477" s="41"/>
      <c r="F477" s="42"/>
      <c r="G477" s="4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40"/>
      <c r="B478" s="40"/>
      <c r="C478" s="40"/>
      <c r="D478" s="41"/>
      <c r="E478" s="41"/>
      <c r="F478" s="42"/>
      <c r="G478" s="4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40"/>
      <c r="B479" s="40"/>
      <c r="C479" s="40"/>
      <c r="D479" s="41"/>
      <c r="E479" s="41"/>
      <c r="F479" s="42"/>
      <c r="G479" s="4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40"/>
      <c r="B480" s="40"/>
      <c r="C480" s="40"/>
      <c r="D480" s="41"/>
      <c r="E480" s="41"/>
      <c r="F480" s="42"/>
      <c r="G480" s="4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40"/>
      <c r="B481" s="40"/>
      <c r="C481" s="40"/>
      <c r="D481" s="41"/>
      <c r="E481" s="41"/>
      <c r="F481" s="42"/>
      <c r="G481" s="4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40"/>
      <c r="B482" s="40"/>
      <c r="C482" s="40"/>
      <c r="D482" s="41"/>
      <c r="E482" s="41"/>
      <c r="F482" s="42"/>
      <c r="G482" s="4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40"/>
      <c r="B483" s="40"/>
      <c r="C483" s="40"/>
      <c r="D483" s="41"/>
      <c r="E483" s="41"/>
      <c r="F483" s="42"/>
      <c r="G483" s="4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40"/>
      <c r="B484" s="40"/>
      <c r="C484" s="40"/>
      <c r="D484" s="41"/>
      <c r="E484" s="41"/>
      <c r="F484" s="42"/>
      <c r="G484" s="4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40"/>
      <c r="B485" s="40"/>
      <c r="C485" s="40"/>
      <c r="D485" s="41"/>
      <c r="E485" s="41"/>
      <c r="F485" s="42"/>
      <c r="G485" s="4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40"/>
      <c r="B486" s="40"/>
      <c r="C486" s="40"/>
      <c r="D486" s="41"/>
      <c r="E486" s="41"/>
      <c r="F486" s="42"/>
      <c r="G486" s="4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40"/>
      <c r="B487" s="40"/>
      <c r="C487" s="40"/>
      <c r="D487" s="41"/>
      <c r="E487" s="41"/>
      <c r="F487" s="42"/>
      <c r="G487" s="4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40"/>
      <c r="B488" s="40"/>
      <c r="C488" s="40"/>
      <c r="D488" s="41"/>
      <c r="E488" s="41"/>
      <c r="F488" s="42"/>
      <c r="G488" s="4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40"/>
      <c r="B489" s="40"/>
      <c r="C489" s="40"/>
      <c r="D489" s="41"/>
      <c r="E489" s="41"/>
      <c r="F489" s="42"/>
      <c r="G489" s="4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40"/>
      <c r="B490" s="40"/>
      <c r="C490" s="40"/>
      <c r="D490" s="41"/>
      <c r="E490" s="41"/>
      <c r="F490" s="42"/>
      <c r="G490" s="4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40"/>
      <c r="B491" s="40"/>
      <c r="C491" s="40"/>
      <c r="D491" s="41"/>
      <c r="E491" s="41"/>
      <c r="F491" s="42"/>
      <c r="G491" s="4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40"/>
      <c r="B492" s="40"/>
      <c r="C492" s="40"/>
      <c r="D492" s="41"/>
      <c r="E492" s="41"/>
      <c r="F492" s="42"/>
      <c r="G492" s="4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40"/>
      <c r="B493" s="40"/>
      <c r="C493" s="40"/>
      <c r="D493" s="41"/>
      <c r="E493" s="41"/>
      <c r="F493" s="42"/>
      <c r="G493" s="4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40"/>
      <c r="B494" s="40"/>
      <c r="C494" s="40"/>
      <c r="D494" s="41"/>
      <c r="E494" s="41"/>
      <c r="F494" s="42"/>
      <c r="G494" s="4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40"/>
      <c r="B495" s="40"/>
      <c r="C495" s="40"/>
      <c r="D495" s="41"/>
      <c r="E495" s="41"/>
      <c r="F495" s="42"/>
      <c r="G495" s="4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40"/>
      <c r="B496" s="40"/>
      <c r="C496" s="40"/>
      <c r="D496" s="41"/>
      <c r="E496" s="41"/>
      <c r="F496" s="42"/>
      <c r="G496" s="4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40"/>
      <c r="B497" s="40"/>
      <c r="C497" s="40"/>
      <c r="D497" s="41"/>
      <c r="E497" s="41"/>
      <c r="F497" s="42"/>
      <c r="G497" s="4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40"/>
      <c r="B498" s="40"/>
      <c r="C498" s="40"/>
      <c r="D498" s="41"/>
      <c r="E498" s="41"/>
      <c r="F498" s="42"/>
      <c r="G498" s="4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40"/>
      <c r="B499" s="40"/>
      <c r="C499" s="40"/>
      <c r="D499" s="41"/>
      <c r="E499" s="41"/>
      <c r="F499" s="42"/>
      <c r="G499" s="4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40"/>
      <c r="B500" s="40"/>
      <c r="C500" s="40"/>
      <c r="D500" s="41"/>
      <c r="E500" s="41"/>
      <c r="F500" s="42"/>
      <c r="G500" s="4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40"/>
      <c r="B501" s="40"/>
      <c r="C501" s="40"/>
      <c r="D501" s="41"/>
      <c r="E501" s="41"/>
      <c r="F501" s="42"/>
      <c r="G501" s="4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40"/>
      <c r="B502" s="40"/>
      <c r="C502" s="40"/>
      <c r="D502" s="41"/>
      <c r="E502" s="41"/>
      <c r="F502" s="42"/>
      <c r="G502" s="4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40"/>
      <c r="B503" s="40"/>
      <c r="C503" s="40"/>
      <c r="D503" s="41"/>
      <c r="E503" s="41"/>
      <c r="F503" s="42"/>
      <c r="G503" s="4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40"/>
      <c r="B504" s="40"/>
      <c r="C504" s="40"/>
      <c r="D504" s="41"/>
      <c r="E504" s="41"/>
      <c r="F504" s="42"/>
      <c r="G504" s="4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40"/>
      <c r="B505" s="40"/>
      <c r="C505" s="40"/>
      <c r="D505" s="41"/>
      <c r="E505" s="41"/>
      <c r="F505" s="42"/>
      <c r="G505" s="4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40"/>
      <c r="B506" s="40"/>
      <c r="C506" s="40"/>
      <c r="D506" s="41"/>
      <c r="E506" s="41"/>
      <c r="F506" s="42"/>
      <c r="G506" s="4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40"/>
      <c r="B507" s="40"/>
      <c r="C507" s="40"/>
      <c r="D507" s="41"/>
      <c r="E507" s="41"/>
      <c r="F507" s="42"/>
      <c r="G507" s="4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40"/>
      <c r="B508" s="40"/>
      <c r="C508" s="40"/>
      <c r="D508" s="41"/>
      <c r="E508" s="41"/>
      <c r="F508" s="42"/>
      <c r="G508" s="4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40"/>
      <c r="B509" s="40"/>
      <c r="C509" s="40"/>
      <c r="D509" s="41"/>
      <c r="E509" s="41"/>
      <c r="F509" s="42"/>
      <c r="G509" s="4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40"/>
      <c r="B510" s="40"/>
      <c r="C510" s="40"/>
      <c r="D510" s="41"/>
      <c r="E510" s="41"/>
      <c r="F510" s="42"/>
      <c r="G510" s="4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40"/>
      <c r="B511" s="40"/>
      <c r="C511" s="40"/>
      <c r="D511" s="41"/>
      <c r="E511" s="41"/>
      <c r="F511" s="42"/>
      <c r="G511" s="4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40"/>
      <c r="B512" s="40"/>
      <c r="C512" s="40"/>
      <c r="D512" s="41"/>
      <c r="E512" s="41"/>
      <c r="F512" s="42"/>
      <c r="G512" s="4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40"/>
      <c r="B513" s="40"/>
      <c r="C513" s="40"/>
      <c r="D513" s="41"/>
      <c r="E513" s="41"/>
      <c r="F513" s="42"/>
      <c r="G513" s="4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40"/>
      <c r="B514" s="40"/>
      <c r="C514" s="40"/>
      <c r="D514" s="41"/>
      <c r="E514" s="41"/>
      <c r="F514" s="42"/>
      <c r="G514" s="4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40"/>
      <c r="B515" s="40"/>
      <c r="C515" s="40"/>
      <c r="D515" s="41"/>
      <c r="E515" s="41"/>
      <c r="F515" s="42"/>
      <c r="G515" s="4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40"/>
      <c r="B516" s="40"/>
      <c r="C516" s="40"/>
      <c r="D516" s="41"/>
      <c r="E516" s="41"/>
      <c r="F516" s="42"/>
      <c r="G516" s="4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40"/>
      <c r="B517" s="40"/>
      <c r="C517" s="40"/>
      <c r="D517" s="41"/>
      <c r="E517" s="41"/>
      <c r="F517" s="42"/>
      <c r="G517" s="4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40"/>
      <c r="B518" s="40"/>
      <c r="C518" s="40"/>
      <c r="D518" s="41"/>
      <c r="E518" s="41"/>
      <c r="F518" s="42"/>
      <c r="G518" s="4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40"/>
      <c r="B519" s="40"/>
      <c r="C519" s="40"/>
      <c r="D519" s="41"/>
      <c r="E519" s="41"/>
      <c r="F519" s="42"/>
      <c r="G519" s="4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40"/>
      <c r="B520" s="40"/>
      <c r="C520" s="40"/>
      <c r="D520" s="41"/>
      <c r="E520" s="41"/>
      <c r="F520" s="42"/>
      <c r="G520" s="4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40"/>
      <c r="B521" s="40"/>
      <c r="C521" s="40"/>
      <c r="D521" s="41"/>
      <c r="E521" s="41"/>
      <c r="F521" s="42"/>
      <c r="G521" s="4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40"/>
      <c r="B522" s="40"/>
      <c r="C522" s="40"/>
      <c r="D522" s="41"/>
      <c r="E522" s="41"/>
      <c r="F522" s="42"/>
      <c r="G522" s="4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40"/>
      <c r="B523" s="40"/>
      <c r="C523" s="40"/>
      <c r="D523" s="41"/>
      <c r="E523" s="41"/>
      <c r="F523" s="42"/>
      <c r="G523" s="4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40"/>
      <c r="B524" s="40"/>
      <c r="C524" s="40"/>
      <c r="D524" s="41"/>
      <c r="E524" s="41"/>
      <c r="F524" s="42"/>
      <c r="G524" s="4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40"/>
      <c r="B525" s="40"/>
      <c r="C525" s="40"/>
      <c r="D525" s="41"/>
      <c r="E525" s="41"/>
      <c r="F525" s="42"/>
      <c r="G525" s="4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40"/>
      <c r="B526" s="40"/>
      <c r="C526" s="40"/>
      <c r="D526" s="41"/>
      <c r="E526" s="41"/>
      <c r="F526" s="42"/>
      <c r="G526" s="4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40"/>
      <c r="B527" s="40"/>
      <c r="C527" s="40"/>
      <c r="D527" s="41"/>
      <c r="E527" s="41"/>
      <c r="F527" s="42"/>
      <c r="G527" s="4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40"/>
      <c r="B528" s="40"/>
      <c r="C528" s="40"/>
      <c r="D528" s="41"/>
      <c r="E528" s="41"/>
      <c r="F528" s="42"/>
      <c r="G528" s="4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40"/>
      <c r="B529" s="40"/>
      <c r="C529" s="40"/>
      <c r="D529" s="41"/>
      <c r="E529" s="41"/>
      <c r="F529" s="42"/>
      <c r="G529" s="4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40"/>
      <c r="B530" s="40"/>
      <c r="C530" s="40"/>
      <c r="D530" s="41"/>
      <c r="E530" s="41"/>
      <c r="F530" s="42"/>
      <c r="G530" s="4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40"/>
      <c r="B531" s="40"/>
      <c r="C531" s="40"/>
      <c r="D531" s="41"/>
      <c r="E531" s="41"/>
      <c r="F531" s="42"/>
      <c r="G531" s="4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40"/>
      <c r="B532" s="40"/>
      <c r="C532" s="40"/>
      <c r="D532" s="41"/>
      <c r="E532" s="41"/>
      <c r="F532" s="42"/>
      <c r="G532" s="4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40"/>
      <c r="B533" s="40"/>
      <c r="C533" s="40"/>
      <c r="D533" s="41"/>
      <c r="E533" s="41"/>
      <c r="F533" s="42"/>
      <c r="G533" s="4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40"/>
      <c r="B534" s="40"/>
      <c r="C534" s="40"/>
      <c r="D534" s="41"/>
      <c r="E534" s="41"/>
      <c r="F534" s="42"/>
      <c r="G534" s="4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40"/>
      <c r="B535" s="40"/>
      <c r="C535" s="40"/>
      <c r="D535" s="41"/>
      <c r="E535" s="41"/>
      <c r="F535" s="42"/>
      <c r="G535" s="4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40"/>
      <c r="B536" s="40"/>
      <c r="C536" s="40"/>
      <c r="D536" s="41"/>
      <c r="E536" s="41"/>
      <c r="F536" s="42"/>
      <c r="G536" s="4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40"/>
      <c r="B537" s="40"/>
      <c r="C537" s="40"/>
      <c r="D537" s="41"/>
      <c r="E537" s="41"/>
      <c r="F537" s="42"/>
      <c r="G537" s="4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40"/>
      <c r="B538" s="40"/>
      <c r="C538" s="40"/>
      <c r="D538" s="41"/>
      <c r="E538" s="41"/>
      <c r="F538" s="42"/>
      <c r="G538" s="4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40"/>
      <c r="B539" s="40"/>
      <c r="C539" s="40"/>
      <c r="D539" s="41"/>
      <c r="E539" s="41"/>
      <c r="F539" s="42"/>
      <c r="G539" s="4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40"/>
      <c r="B540" s="40"/>
      <c r="C540" s="40"/>
      <c r="D540" s="41"/>
      <c r="E540" s="41"/>
      <c r="F540" s="42"/>
      <c r="G540" s="4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40"/>
      <c r="B541" s="40"/>
      <c r="C541" s="40"/>
      <c r="D541" s="41"/>
      <c r="E541" s="41"/>
      <c r="F541" s="42"/>
      <c r="G541" s="4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40"/>
      <c r="B542" s="40"/>
      <c r="C542" s="40"/>
      <c r="D542" s="41"/>
      <c r="E542" s="41"/>
      <c r="F542" s="42"/>
      <c r="G542" s="4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40"/>
      <c r="B543" s="40"/>
      <c r="C543" s="40"/>
      <c r="D543" s="41"/>
      <c r="E543" s="41"/>
      <c r="F543" s="42"/>
      <c r="G543" s="4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40"/>
      <c r="B544" s="40"/>
      <c r="C544" s="40"/>
      <c r="D544" s="41"/>
      <c r="E544" s="41"/>
      <c r="F544" s="42"/>
      <c r="G544" s="4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40"/>
      <c r="B545" s="40"/>
      <c r="C545" s="40"/>
      <c r="D545" s="41"/>
      <c r="E545" s="41"/>
      <c r="F545" s="42"/>
      <c r="G545" s="4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40"/>
      <c r="B546" s="40"/>
      <c r="C546" s="40"/>
      <c r="D546" s="41"/>
      <c r="E546" s="41"/>
      <c r="F546" s="42"/>
      <c r="G546" s="4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40"/>
      <c r="B547" s="40"/>
      <c r="C547" s="40"/>
      <c r="D547" s="41"/>
      <c r="E547" s="41"/>
      <c r="F547" s="42"/>
      <c r="G547" s="4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40"/>
      <c r="B548" s="40"/>
      <c r="C548" s="40"/>
      <c r="D548" s="41"/>
      <c r="E548" s="41"/>
      <c r="F548" s="42"/>
      <c r="G548" s="4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40"/>
      <c r="B549" s="40"/>
      <c r="C549" s="40"/>
      <c r="D549" s="41"/>
      <c r="E549" s="41"/>
      <c r="F549" s="42"/>
      <c r="G549" s="4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40"/>
      <c r="B550" s="40"/>
      <c r="C550" s="40"/>
      <c r="D550" s="41"/>
      <c r="E550" s="41"/>
      <c r="F550" s="42"/>
      <c r="G550" s="4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40"/>
      <c r="B551" s="40"/>
      <c r="C551" s="40"/>
      <c r="D551" s="41"/>
      <c r="E551" s="41"/>
      <c r="F551" s="42"/>
      <c r="G551" s="4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40"/>
      <c r="B552" s="40"/>
      <c r="C552" s="40"/>
      <c r="D552" s="41"/>
      <c r="E552" s="41"/>
      <c r="F552" s="42"/>
      <c r="G552" s="4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40"/>
      <c r="B553" s="40"/>
      <c r="C553" s="40"/>
      <c r="D553" s="41"/>
      <c r="E553" s="41"/>
      <c r="F553" s="42"/>
      <c r="G553" s="4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40"/>
      <c r="B554" s="40"/>
      <c r="C554" s="40"/>
      <c r="D554" s="41"/>
      <c r="E554" s="41"/>
      <c r="F554" s="42"/>
      <c r="G554" s="4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40"/>
      <c r="B555" s="40"/>
      <c r="C555" s="40"/>
      <c r="D555" s="41"/>
      <c r="E555" s="41"/>
      <c r="F555" s="42"/>
      <c r="G555" s="4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40"/>
      <c r="B556" s="40"/>
      <c r="C556" s="40"/>
      <c r="D556" s="41"/>
      <c r="E556" s="41"/>
      <c r="F556" s="42"/>
      <c r="G556" s="4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40"/>
      <c r="B557" s="40"/>
      <c r="C557" s="40"/>
      <c r="D557" s="41"/>
      <c r="E557" s="41"/>
      <c r="F557" s="42"/>
      <c r="G557" s="4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40"/>
      <c r="B558" s="40"/>
      <c r="C558" s="40"/>
      <c r="D558" s="41"/>
      <c r="E558" s="41"/>
      <c r="F558" s="42"/>
      <c r="G558" s="4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40"/>
      <c r="B559" s="40"/>
      <c r="C559" s="40"/>
      <c r="D559" s="41"/>
      <c r="E559" s="41"/>
      <c r="F559" s="42"/>
      <c r="G559" s="4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40"/>
      <c r="B560" s="40"/>
      <c r="C560" s="40"/>
      <c r="D560" s="41"/>
      <c r="E560" s="41"/>
      <c r="F560" s="42"/>
      <c r="G560" s="4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40"/>
      <c r="B561" s="40"/>
      <c r="C561" s="40"/>
      <c r="D561" s="41"/>
      <c r="E561" s="41"/>
      <c r="F561" s="42"/>
      <c r="G561" s="4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40"/>
      <c r="B562" s="40"/>
      <c r="C562" s="40"/>
      <c r="D562" s="41"/>
      <c r="E562" s="41"/>
      <c r="F562" s="42"/>
      <c r="G562" s="4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40"/>
      <c r="B563" s="40"/>
      <c r="C563" s="40"/>
      <c r="D563" s="41"/>
      <c r="E563" s="41"/>
      <c r="F563" s="42"/>
      <c r="G563" s="4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40"/>
      <c r="B564" s="40"/>
      <c r="C564" s="40"/>
      <c r="D564" s="41"/>
      <c r="E564" s="41"/>
      <c r="F564" s="42"/>
      <c r="G564" s="4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40"/>
      <c r="B565" s="40"/>
      <c r="C565" s="40"/>
      <c r="D565" s="41"/>
      <c r="E565" s="41"/>
      <c r="F565" s="42"/>
      <c r="G565" s="4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40"/>
      <c r="B566" s="40"/>
      <c r="C566" s="40"/>
      <c r="D566" s="41"/>
      <c r="E566" s="41"/>
      <c r="F566" s="42"/>
      <c r="G566" s="4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40"/>
      <c r="B567" s="40"/>
      <c r="C567" s="40"/>
      <c r="D567" s="41"/>
      <c r="E567" s="41"/>
      <c r="F567" s="42"/>
      <c r="G567" s="4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40"/>
      <c r="B568" s="40"/>
      <c r="C568" s="40"/>
      <c r="D568" s="41"/>
      <c r="E568" s="41"/>
      <c r="F568" s="42"/>
      <c r="G568" s="4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40"/>
      <c r="B569" s="40"/>
      <c r="C569" s="40"/>
      <c r="D569" s="41"/>
      <c r="E569" s="41"/>
      <c r="F569" s="42"/>
      <c r="G569" s="4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40"/>
      <c r="B570" s="40"/>
      <c r="C570" s="40"/>
      <c r="D570" s="41"/>
      <c r="E570" s="41"/>
      <c r="F570" s="42"/>
      <c r="G570" s="4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40"/>
      <c r="B571" s="40"/>
      <c r="C571" s="40"/>
      <c r="D571" s="41"/>
      <c r="E571" s="41"/>
      <c r="F571" s="42"/>
      <c r="G571" s="4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40"/>
      <c r="B572" s="40"/>
      <c r="C572" s="40"/>
      <c r="D572" s="41"/>
      <c r="E572" s="41"/>
      <c r="F572" s="42"/>
      <c r="G572" s="4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40"/>
      <c r="B573" s="40"/>
      <c r="C573" s="40"/>
      <c r="D573" s="41"/>
      <c r="E573" s="41"/>
      <c r="F573" s="42"/>
      <c r="G573" s="4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40"/>
      <c r="B574" s="40"/>
      <c r="C574" s="40"/>
      <c r="D574" s="41"/>
      <c r="E574" s="41"/>
      <c r="F574" s="42"/>
      <c r="G574" s="4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40"/>
      <c r="B575" s="40"/>
      <c r="C575" s="40"/>
      <c r="D575" s="41"/>
      <c r="E575" s="41"/>
      <c r="F575" s="42"/>
      <c r="G575" s="4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40"/>
      <c r="B576" s="40"/>
      <c r="C576" s="40"/>
      <c r="D576" s="41"/>
      <c r="E576" s="41"/>
      <c r="F576" s="42"/>
      <c r="G576" s="4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40"/>
      <c r="B577" s="40"/>
      <c r="C577" s="40"/>
      <c r="D577" s="41"/>
      <c r="E577" s="41"/>
      <c r="F577" s="42"/>
      <c r="G577" s="4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40"/>
      <c r="B578" s="40"/>
      <c r="C578" s="40"/>
      <c r="D578" s="41"/>
      <c r="E578" s="41"/>
      <c r="F578" s="42"/>
      <c r="G578" s="4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40"/>
      <c r="B579" s="40"/>
      <c r="C579" s="40"/>
      <c r="D579" s="41"/>
      <c r="E579" s="41"/>
      <c r="F579" s="42"/>
      <c r="G579" s="4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40"/>
      <c r="B580" s="40"/>
      <c r="C580" s="40"/>
      <c r="D580" s="41"/>
      <c r="E580" s="41"/>
      <c r="F580" s="42"/>
      <c r="G580" s="4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40"/>
      <c r="B581" s="40"/>
      <c r="C581" s="40"/>
      <c r="D581" s="41"/>
      <c r="E581" s="41"/>
      <c r="F581" s="42"/>
      <c r="G581" s="4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40"/>
      <c r="B582" s="40"/>
      <c r="C582" s="40"/>
      <c r="D582" s="41"/>
      <c r="E582" s="41"/>
      <c r="F582" s="42"/>
      <c r="G582" s="4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40"/>
      <c r="B583" s="40"/>
      <c r="C583" s="40"/>
      <c r="D583" s="41"/>
      <c r="E583" s="41"/>
      <c r="F583" s="42"/>
      <c r="G583" s="4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40"/>
      <c r="B584" s="40"/>
      <c r="C584" s="40"/>
      <c r="D584" s="41"/>
      <c r="E584" s="41"/>
      <c r="F584" s="42"/>
      <c r="G584" s="4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40"/>
      <c r="B585" s="40"/>
      <c r="C585" s="40"/>
      <c r="D585" s="41"/>
      <c r="E585" s="41"/>
      <c r="F585" s="42"/>
      <c r="G585" s="4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40"/>
      <c r="B586" s="40"/>
      <c r="C586" s="40"/>
      <c r="D586" s="41"/>
      <c r="E586" s="41"/>
      <c r="F586" s="42"/>
      <c r="G586" s="4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40"/>
      <c r="B587" s="40"/>
      <c r="C587" s="40"/>
      <c r="D587" s="41"/>
      <c r="E587" s="41"/>
      <c r="F587" s="42"/>
      <c r="G587" s="4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40"/>
      <c r="B588" s="40"/>
      <c r="C588" s="40"/>
      <c r="D588" s="41"/>
      <c r="E588" s="41"/>
      <c r="F588" s="42"/>
      <c r="G588" s="4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40"/>
      <c r="B589" s="40"/>
      <c r="C589" s="40"/>
      <c r="D589" s="41"/>
      <c r="E589" s="41"/>
      <c r="F589" s="42"/>
      <c r="G589" s="4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40"/>
      <c r="B590" s="40"/>
      <c r="C590" s="40"/>
      <c r="D590" s="41"/>
      <c r="E590" s="41"/>
      <c r="F590" s="42"/>
      <c r="G590" s="4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40"/>
      <c r="B591" s="40"/>
      <c r="C591" s="40"/>
      <c r="D591" s="41"/>
      <c r="E591" s="41"/>
      <c r="F591" s="42"/>
      <c r="G591" s="4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40"/>
      <c r="B592" s="40"/>
      <c r="C592" s="40"/>
      <c r="D592" s="41"/>
      <c r="E592" s="41"/>
      <c r="F592" s="42"/>
      <c r="G592" s="4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40"/>
      <c r="B593" s="40"/>
      <c r="C593" s="40"/>
      <c r="D593" s="41"/>
      <c r="E593" s="41"/>
      <c r="F593" s="42"/>
      <c r="G593" s="4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40"/>
      <c r="B594" s="40"/>
      <c r="C594" s="40"/>
      <c r="D594" s="41"/>
      <c r="E594" s="41"/>
      <c r="F594" s="42"/>
      <c r="G594" s="4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40"/>
      <c r="B595" s="40"/>
      <c r="C595" s="40"/>
      <c r="D595" s="41"/>
      <c r="E595" s="41"/>
      <c r="F595" s="42"/>
      <c r="G595" s="4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40"/>
      <c r="B596" s="40"/>
      <c r="C596" s="40"/>
      <c r="D596" s="41"/>
      <c r="E596" s="41"/>
      <c r="F596" s="42"/>
      <c r="G596" s="4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40"/>
      <c r="B597" s="40"/>
      <c r="C597" s="40"/>
      <c r="D597" s="41"/>
      <c r="E597" s="41"/>
      <c r="F597" s="42"/>
      <c r="G597" s="4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40"/>
      <c r="B598" s="40"/>
      <c r="C598" s="40"/>
      <c r="D598" s="41"/>
      <c r="E598" s="41"/>
      <c r="F598" s="42"/>
      <c r="G598" s="4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40"/>
      <c r="B599" s="40"/>
      <c r="C599" s="40"/>
      <c r="D599" s="41"/>
      <c r="E599" s="41"/>
      <c r="F599" s="42"/>
      <c r="G599" s="4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40"/>
      <c r="B600" s="40"/>
      <c r="C600" s="40"/>
      <c r="D600" s="41"/>
      <c r="E600" s="41"/>
      <c r="F600" s="42"/>
      <c r="G600" s="4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40"/>
      <c r="B601" s="40"/>
      <c r="C601" s="40"/>
      <c r="D601" s="41"/>
      <c r="E601" s="41"/>
      <c r="F601" s="42"/>
      <c r="G601" s="4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40"/>
      <c r="B602" s="40"/>
      <c r="C602" s="40"/>
      <c r="D602" s="41"/>
      <c r="E602" s="41"/>
      <c r="F602" s="42"/>
      <c r="G602" s="4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40"/>
      <c r="B603" s="40"/>
      <c r="C603" s="40"/>
      <c r="D603" s="41"/>
      <c r="E603" s="41"/>
      <c r="F603" s="42"/>
      <c r="G603" s="4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40"/>
      <c r="B604" s="40"/>
      <c r="C604" s="40"/>
      <c r="D604" s="41"/>
      <c r="E604" s="41"/>
      <c r="F604" s="42"/>
      <c r="G604" s="4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40"/>
      <c r="B605" s="40"/>
      <c r="C605" s="40"/>
      <c r="D605" s="41"/>
      <c r="E605" s="41"/>
      <c r="F605" s="42"/>
      <c r="G605" s="4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40"/>
      <c r="B606" s="40"/>
      <c r="C606" s="40"/>
      <c r="D606" s="41"/>
      <c r="E606" s="41"/>
      <c r="F606" s="42"/>
      <c r="G606" s="4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40"/>
      <c r="B607" s="40"/>
      <c r="C607" s="40"/>
      <c r="D607" s="41"/>
      <c r="E607" s="41"/>
      <c r="F607" s="42"/>
      <c r="G607" s="4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40"/>
      <c r="B608" s="40"/>
      <c r="C608" s="40"/>
      <c r="D608" s="41"/>
      <c r="E608" s="41"/>
      <c r="F608" s="42"/>
      <c r="G608" s="4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40"/>
      <c r="B609" s="40"/>
      <c r="C609" s="40"/>
      <c r="D609" s="41"/>
      <c r="E609" s="41"/>
      <c r="F609" s="42"/>
      <c r="G609" s="4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40"/>
      <c r="B610" s="40"/>
      <c r="C610" s="40"/>
      <c r="D610" s="41"/>
      <c r="E610" s="41"/>
      <c r="F610" s="42"/>
      <c r="G610" s="4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40"/>
      <c r="B611" s="40"/>
      <c r="C611" s="40"/>
      <c r="D611" s="41"/>
      <c r="E611" s="41"/>
      <c r="F611" s="42"/>
      <c r="G611" s="4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40"/>
      <c r="B612" s="40"/>
      <c r="C612" s="40"/>
      <c r="D612" s="41"/>
      <c r="E612" s="41"/>
      <c r="F612" s="42"/>
      <c r="G612" s="4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40"/>
      <c r="B613" s="40"/>
      <c r="C613" s="40"/>
      <c r="D613" s="41"/>
      <c r="E613" s="41"/>
      <c r="F613" s="42"/>
      <c r="G613" s="4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40"/>
      <c r="B614" s="40"/>
      <c r="C614" s="40"/>
      <c r="D614" s="41"/>
      <c r="E614" s="41"/>
      <c r="F614" s="42"/>
      <c r="G614" s="4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40"/>
      <c r="B615" s="40"/>
      <c r="C615" s="40"/>
      <c r="D615" s="41"/>
      <c r="E615" s="41"/>
      <c r="F615" s="42"/>
      <c r="G615" s="4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40"/>
      <c r="B616" s="40"/>
      <c r="C616" s="40"/>
      <c r="D616" s="41"/>
      <c r="E616" s="41"/>
      <c r="F616" s="42"/>
      <c r="G616" s="4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40"/>
      <c r="B617" s="40"/>
      <c r="C617" s="40"/>
      <c r="D617" s="41"/>
      <c r="E617" s="41"/>
      <c r="F617" s="42"/>
      <c r="G617" s="4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40"/>
      <c r="B618" s="40"/>
      <c r="C618" s="40"/>
      <c r="D618" s="41"/>
      <c r="E618" s="41"/>
      <c r="F618" s="42"/>
      <c r="G618" s="4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40"/>
      <c r="B619" s="40"/>
      <c r="C619" s="40"/>
      <c r="D619" s="41"/>
      <c r="E619" s="41"/>
      <c r="F619" s="42"/>
      <c r="G619" s="4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40"/>
      <c r="B620" s="40"/>
      <c r="C620" s="40"/>
      <c r="D620" s="41"/>
      <c r="E620" s="41"/>
      <c r="F620" s="42"/>
      <c r="G620" s="4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40"/>
      <c r="B621" s="40"/>
      <c r="C621" s="40"/>
      <c r="D621" s="41"/>
      <c r="E621" s="41"/>
      <c r="F621" s="42"/>
      <c r="G621" s="4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40"/>
      <c r="B622" s="40"/>
      <c r="C622" s="40"/>
      <c r="D622" s="41"/>
      <c r="E622" s="41"/>
      <c r="F622" s="42"/>
      <c r="G622" s="4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40"/>
      <c r="B623" s="40"/>
      <c r="C623" s="40"/>
      <c r="D623" s="41"/>
      <c r="E623" s="41"/>
      <c r="F623" s="42"/>
      <c r="G623" s="4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40"/>
      <c r="B624" s="40"/>
      <c r="C624" s="40"/>
      <c r="D624" s="41"/>
      <c r="E624" s="41"/>
      <c r="F624" s="42"/>
      <c r="G624" s="4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40"/>
      <c r="B625" s="40"/>
      <c r="C625" s="40"/>
      <c r="D625" s="41"/>
      <c r="E625" s="41"/>
      <c r="F625" s="42"/>
      <c r="G625" s="4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40"/>
      <c r="B626" s="40"/>
      <c r="C626" s="40"/>
      <c r="D626" s="41"/>
      <c r="E626" s="41"/>
      <c r="F626" s="42"/>
      <c r="G626" s="4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40"/>
      <c r="B627" s="40"/>
      <c r="C627" s="40"/>
      <c r="D627" s="41"/>
      <c r="E627" s="41"/>
      <c r="F627" s="42"/>
      <c r="G627" s="4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40"/>
      <c r="B628" s="40"/>
      <c r="C628" s="40"/>
      <c r="D628" s="41"/>
      <c r="E628" s="41"/>
      <c r="F628" s="42"/>
      <c r="G628" s="4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40"/>
      <c r="B629" s="40"/>
      <c r="C629" s="40"/>
      <c r="D629" s="41"/>
      <c r="E629" s="41"/>
      <c r="F629" s="42"/>
      <c r="G629" s="4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40"/>
      <c r="B630" s="40"/>
      <c r="C630" s="40"/>
      <c r="D630" s="41"/>
      <c r="E630" s="41"/>
      <c r="F630" s="42"/>
      <c r="G630" s="4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40"/>
      <c r="B631" s="40"/>
      <c r="C631" s="40"/>
      <c r="D631" s="41"/>
      <c r="E631" s="41"/>
      <c r="F631" s="42"/>
      <c r="G631" s="4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40"/>
      <c r="B632" s="40"/>
      <c r="C632" s="40"/>
      <c r="D632" s="41"/>
      <c r="E632" s="41"/>
      <c r="F632" s="42"/>
      <c r="G632" s="4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40"/>
      <c r="B633" s="40"/>
      <c r="C633" s="40"/>
      <c r="D633" s="41"/>
      <c r="E633" s="41"/>
      <c r="F633" s="42"/>
      <c r="G633" s="4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40"/>
      <c r="B634" s="40"/>
      <c r="C634" s="40"/>
      <c r="D634" s="41"/>
      <c r="E634" s="41"/>
      <c r="F634" s="42"/>
      <c r="G634" s="4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40"/>
      <c r="B635" s="40"/>
      <c r="C635" s="40"/>
      <c r="D635" s="41"/>
      <c r="E635" s="41"/>
      <c r="F635" s="42"/>
      <c r="G635" s="4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40"/>
      <c r="B636" s="40"/>
      <c r="C636" s="40"/>
      <c r="D636" s="41"/>
      <c r="E636" s="41"/>
      <c r="F636" s="42"/>
      <c r="G636" s="4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40"/>
      <c r="B637" s="40"/>
      <c r="C637" s="40"/>
      <c r="D637" s="41"/>
      <c r="E637" s="41"/>
      <c r="F637" s="42"/>
      <c r="G637" s="4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40"/>
      <c r="B638" s="40"/>
      <c r="C638" s="40"/>
      <c r="D638" s="41"/>
      <c r="E638" s="41"/>
      <c r="F638" s="42"/>
      <c r="G638" s="4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40"/>
      <c r="B639" s="40"/>
      <c r="C639" s="40"/>
      <c r="D639" s="41"/>
      <c r="E639" s="41"/>
      <c r="F639" s="42"/>
      <c r="G639" s="4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40"/>
      <c r="B640" s="40"/>
      <c r="C640" s="40"/>
      <c r="D640" s="41"/>
      <c r="E640" s="41"/>
      <c r="F640" s="42"/>
      <c r="G640" s="4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40"/>
      <c r="B641" s="40"/>
      <c r="C641" s="40"/>
      <c r="D641" s="41"/>
      <c r="E641" s="41"/>
      <c r="F641" s="42"/>
      <c r="G641" s="4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40"/>
      <c r="B642" s="40"/>
      <c r="C642" s="40"/>
      <c r="D642" s="41"/>
      <c r="E642" s="41"/>
      <c r="F642" s="42"/>
      <c r="G642" s="4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40"/>
      <c r="B643" s="40"/>
      <c r="C643" s="40"/>
      <c r="D643" s="41"/>
      <c r="E643" s="41"/>
      <c r="F643" s="42"/>
      <c r="G643" s="4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40"/>
      <c r="B644" s="40"/>
      <c r="C644" s="40"/>
      <c r="D644" s="41"/>
      <c r="E644" s="41"/>
      <c r="F644" s="42"/>
      <c r="G644" s="4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40"/>
      <c r="B645" s="40"/>
      <c r="C645" s="40"/>
      <c r="D645" s="41"/>
      <c r="E645" s="41"/>
      <c r="F645" s="42"/>
      <c r="G645" s="4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40"/>
      <c r="B646" s="40"/>
      <c r="C646" s="40"/>
      <c r="D646" s="41"/>
      <c r="E646" s="41"/>
      <c r="F646" s="42"/>
      <c r="G646" s="4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40"/>
      <c r="B647" s="40"/>
      <c r="C647" s="40"/>
      <c r="D647" s="41"/>
      <c r="E647" s="41"/>
      <c r="F647" s="42"/>
      <c r="G647" s="4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40"/>
      <c r="B648" s="40"/>
      <c r="C648" s="40"/>
      <c r="D648" s="41"/>
      <c r="E648" s="41"/>
      <c r="F648" s="42"/>
      <c r="G648" s="4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40"/>
      <c r="B649" s="40"/>
      <c r="C649" s="40"/>
      <c r="D649" s="41"/>
      <c r="E649" s="41"/>
      <c r="F649" s="42"/>
      <c r="G649" s="4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40"/>
      <c r="B650" s="40"/>
      <c r="C650" s="40"/>
      <c r="D650" s="41"/>
      <c r="E650" s="41"/>
      <c r="F650" s="42"/>
      <c r="G650" s="4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40"/>
      <c r="B651" s="40"/>
      <c r="C651" s="40"/>
      <c r="D651" s="41"/>
      <c r="E651" s="41"/>
      <c r="F651" s="42"/>
      <c r="G651" s="4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40"/>
      <c r="B652" s="40"/>
      <c r="C652" s="40"/>
      <c r="D652" s="41"/>
      <c r="E652" s="41"/>
      <c r="F652" s="42"/>
      <c r="G652" s="4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40"/>
      <c r="B653" s="40"/>
      <c r="C653" s="40"/>
      <c r="D653" s="41"/>
      <c r="E653" s="41"/>
      <c r="F653" s="42"/>
      <c r="G653" s="4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40"/>
      <c r="B654" s="40"/>
      <c r="C654" s="40"/>
      <c r="D654" s="41"/>
      <c r="E654" s="41"/>
      <c r="F654" s="42"/>
      <c r="G654" s="4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40"/>
      <c r="B655" s="40"/>
      <c r="C655" s="40"/>
      <c r="D655" s="41"/>
      <c r="E655" s="41"/>
      <c r="F655" s="42"/>
      <c r="G655" s="4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40"/>
      <c r="B656" s="40"/>
      <c r="C656" s="40"/>
      <c r="D656" s="41"/>
      <c r="E656" s="41"/>
      <c r="F656" s="42"/>
      <c r="G656" s="4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40"/>
      <c r="B657" s="40"/>
      <c r="C657" s="40"/>
      <c r="D657" s="41"/>
      <c r="E657" s="41"/>
      <c r="F657" s="42"/>
      <c r="G657" s="4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40"/>
      <c r="B658" s="40"/>
      <c r="C658" s="40"/>
      <c r="D658" s="41"/>
      <c r="E658" s="41"/>
      <c r="F658" s="42"/>
      <c r="G658" s="4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40"/>
      <c r="B659" s="40"/>
      <c r="C659" s="40"/>
      <c r="D659" s="41"/>
      <c r="E659" s="41"/>
      <c r="F659" s="42"/>
      <c r="G659" s="4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40"/>
      <c r="B660" s="40"/>
      <c r="C660" s="40"/>
      <c r="D660" s="41"/>
      <c r="E660" s="41"/>
      <c r="F660" s="42"/>
      <c r="G660" s="4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40"/>
      <c r="B661" s="40"/>
      <c r="C661" s="40"/>
      <c r="D661" s="41"/>
      <c r="E661" s="41"/>
      <c r="F661" s="42"/>
      <c r="G661" s="4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40"/>
      <c r="B662" s="40"/>
      <c r="C662" s="40"/>
      <c r="D662" s="41"/>
      <c r="E662" s="41"/>
      <c r="F662" s="42"/>
      <c r="G662" s="4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40"/>
      <c r="B663" s="40"/>
      <c r="C663" s="40"/>
      <c r="D663" s="41"/>
      <c r="E663" s="41"/>
      <c r="F663" s="42"/>
      <c r="G663" s="4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40"/>
      <c r="B664" s="40"/>
      <c r="C664" s="40"/>
      <c r="D664" s="41"/>
      <c r="E664" s="41"/>
      <c r="F664" s="42"/>
      <c r="G664" s="4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40"/>
      <c r="B665" s="40"/>
      <c r="C665" s="40"/>
      <c r="D665" s="41"/>
      <c r="E665" s="41"/>
      <c r="F665" s="42"/>
      <c r="G665" s="4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40"/>
      <c r="B666" s="40"/>
      <c r="C666" s="40"/>
      <c r="D666" s="41"/>
      <c r="E666" s="41"/>
      <c r="F666" s="42"/>
      <c r="G666" s="4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40"/>
      <c r="B667" s="40"/>
      <c r="C667" s="40"/>
      <c r="D667" s="41"/>
      <c r="E667" s="41"/>
      <c r="F667" s="42"/>
      <c r="G667" s="4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40"/>
      <c r="B668" s="40"/>
      <c r="C668" s="40"/>
      <c r="D668" s="41"/>
      <c r="E668" s="41"/>
      <c r="F668" s="42"/>
      <c r="G668" s="4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40"/>
      <c r="B669" s="40"/>
      <c r="C669" s="40"/>
      <c r="D669" s="41"/>
      <c r="E669" s="41"/>
      <c r="F669" s="42"/>
      <c r="G669" s="4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40"/>
      <c r="B670" s="40"/>
      <c r="C670" s="40"/>
      <c r="D670" s="41"/>
      <c r="E670" s="41"/>
      <c r="F670" s="42"/>
      <c r="G670" s="4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40"/>
      <c r="B671" s="40"/>
      <c r="C671" s="40"/>
      <c r="D671" s="41"/>
      <c r="E671" s="41"/>
      <c r="F671" s="42"/>
      <c r="G671" s="4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40"/>
      <c r="B672" s="40"/>
      <c r="C672" s="40"/>
      <c r="D672" s="41"/>
      <c r="E672" s="41"/>
      <c r="F672" s="42"/>
      <c r="G672" s="4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40"/>
      <c r="B673" s="40"/>
      <c r="C673" s="40"/>
      <c r="D673" s="41"/>
      <c r="E673" s="41"/>
      <c r="F673" s="42"/>
      <c r="G673" s="4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40"/>
      <c r="B674" s="40"/>
      <c r="C674" s="40"/>
      <c r="D674" s="41"/>
      <c r="E674" s="41"/>
      <c r="F674" s="42"/>
      <c r="G674" s="4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40"/>
      <c r="B675" s="40"/>
      <c r="C675" s="40"/>
      <c r="D675" s="41"/>
      <c r="E675" s="41"/>
      <c r="F675" s="42"/>
      <c r="G675" s="4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40"/>
      <c r="B676" s="40"/>
      <c r="C676" s="40"/>
      <c r="D676" s="41"/>
      <c r="E676" s="41"/>
      <c r="F676" s="42"/>
      <c r="G676" s="4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40"/>
      <c r="B677" s="40"/>
      <c r="C677" s="40"/>
      <c r="D677" s="41"/>
      <c r="E677" s="41"/>
      <c r="F677" s="42"/>
      <c r="G677" s="4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40"/>
      <c r="B678" s="40"/>
      <c r="C678" s="40"/>
      <c r="D678" s="41"/>
      <c r="E678" s="41"/>
      <c r="F678" s="42"/>
      <c r="G678" s="4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40"/>
      <c r="B679" s="40"/>
      <c r="C679" s="40"/>
      <c r="D679" s="41"/>
      <c r="E679" s="41"/>
      <c r="F679" s="42"/>
      <c r="G679" s="4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40"/>
      <c r="B680" s="40"/>
      <c r="C680" s="40"/>
      <c r="D680" s="41"/>
      <c r="E680" s="41"/>
      <c r="F680" s="42"/>
      <c r="G680" s="4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40"/>
      <c r="B681" s="40"/>
      <c r="C681" s="40"/>
      <c r="D681" s="41"/>
      <c r="E681" s="41"/>
      <c r="F681" s="42"/>
      <c r="G681" s="4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40"/>
      <c r="B682" s="40"/>
      <c r="C682" s="40"/>
      <c r="D682" s="41"/>
      <c r="E682" s="41"/>
      <c r="F682" s="42"/>
      <c r="G682" s="4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40"/>
      <c r="B683" s="40"/>
      <c r="C683" s="40"/>
      <c r="D683" s="41"/>
      <c r="E683" s="41"/>
      <c r="F683" s="42"/>
      <c r="G683" s="4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40"/>
      <c r="B684" s="40"/>
      <c r="C684" s="40"/>
      <c r="D684" s="41"/>
      <c r="E684" s="41"/>
      <c r="F684" s="42"/>
      <c r="G684" s="4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40"/>
      <c r="B685" s="40"/>
      <c r="C685" s="40"/>
      <c r="D685" s="41"/>
      <c r="E685" s="41"/>
      <c r="F685" s="42"/>
      <c r="G685" s="4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40"/>
      <c r="B686" s="40"/>
      <c r="C686" s="40"/>
      <c r="D686" s="41"/>
      <c r="E686" s="41"/>
      <c r="F686" s="42"/>
      <c r="G686" s="4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40"/>
      <c r="B687" s="40"/>
      <c r="C687" s="40"/>
      <c r="D687" s="41"/>
      <c r="E687" s="41"/>
      <c r="F687" s="42"/>
      <c r="G687" s="4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40"/>
      <c r="B688" s="40"/>
      <c r="C688" s="40"/>
      <c r="D688" s="41"/>
      <c r="E688" s="41"/>
      <c r="F688" s="42"/>
      <c r="G688" s="4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40"/>
      <c r="B689" s="40"/>
      <c r="C689" s="40"/>
      <c r="D689" s="41"/>
      <c r="E689" s="41"/>
      <c r="F689" s="42"/>
      <c r="G689" s="4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40"/>
      <c r="B690" s="40"/>
      <c r="C690" s="40"/>
      <c r="D690" s="41"/>
      <c r="E690" s="41"/>
      <c r="F690" s="42"/>
      <c r="G690" s="4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40"/>
      <c r="B691" s="40"/>
      <c r="C691" s="40"/>
      <c r="D691" s="41"/>
      <c r="E691" s="41"/>
      <c r="F691" s="42"/>
      <c r="G691" s="4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40"/>
      <c r="B692" s="40"/>
      <c r="C692" s="40"/>
      <c r="D692" s="41"/>
      <c r="E692" s="41"/>
      <c r="F692" s="42"/>
      <c r="G692" s="4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40"/>
      <c r="B693" s="40"/>
      <c r="C693" s="40"/>
      <c r="D693" s="41"/>
      <c r="E693" s="41"/>
      <c r="F693" s="42"/>
      <c r="G693" s="4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40"/>
      <c r="B694" s="40"/>
      <c r="C694" s="40"/>
      <c r="D694" s="41"/>
      <c r="E694" s="41"/>
      <c r="F694" s="42"/>
      <c r="G694" s="4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40"/>
      <c r="B695" s="40"/>
      <c r="C695" s="40"/>
      <c r="D695" s="41"/>
      <c r="E695" s="41"/>
      <c r="F695" s="42"/>
      <c r="G695" s="4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40"/>
      <c r="B696" s="40"/>
      <c r="C696" s="40"/>
      <c r="D696" s="41"/>
      <c r="E696" s="41"/>
      <c r="F696" s="42"/>
      <c r="G696" s="4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40"/>
      <c r="B697" s="40"/>
      <c r="C697" s="40"/>
      <c r="D697" s="41"/>
      <c r="E697" s="41"/>
      <c r="F697" s="42"/>
      <c r="G697" s="4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40"/>
      <c r="B698" s="40"/>
      <c r="C698" s="40"/>
      <c r="D698" s="41"/>
      <c r="E698" s="41"/>
      <c r="F698" s="42"/>
      <c r="G698" s="4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40"/>
      <c r="B699" s="40"/>
      <c r="C699" s="40"/>
      <c r="D699" s="41"/>
      <c r="E699" s="41"/>
      <c r="F699" s="42"/>
      <c r="G699" s="4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40"/>
      <c r="B700" s="40"/>
      <c r="C700" s="40"/>
      <c r="D700" s="41"/>
      <c r="E700" s="41"/>
      <c r="F700" s="42"/>
      <c r="G700" s="4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40"/>
      <c r="B701" s="40"/>
      <c r="C701" s="40"/>
      <c r="D701" s="41"/>
      <c r="E701" s="41"/>
      <c r="F701" s="42"/>
      <c r="G701" s="4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40"/>
      <c r="B702" s="40"/>
      <c r="C702" s="40"/>
      <c r="D702" s="41"/>
      <c r="E702" s="41"/>
      <c r="F702" s="42"/>
      <c r="G702" s="4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40"/>
      <c r="B703" s="40"/>
      <c r="C703" s="40"/>
      <c r="D703" s="41"/>
      <c r="E703" s="41"/>
      <c r="F703" s="42"/>
      <c r="G703" s="4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40"/>
      <c r="B704" s="40"/>
      <c r="C704" s="40"/>
      <c r="D704" s="41"/>
      <c r="E704" s="41"/>
      <c r="F704" s="42"/>
      <c r="G704" s="4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40"/>
      <c r="B705" s="40"/>
      <c r="C705" s="40"/>
      <c r="D705" s="41"/>
      <c r="E705" s="41"/>
      <c r="F705" s="42"/>
      <c r="G705" s="4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40"/>
      <c r="B706" s="40"/>
      <c r="C706" s="40"/>
      <c r="D706" s="41"/>
      <c r="E706" s="41"/>
      <c r="F706" s="42"/>
      <c r="G706" s="4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40"/>
      <c r="B707" s="40"/>
      <c r="C707" s="40"/>
      <c r="D707" s="41"/>
      <c r="E707" s="41"/>
      <c r="F707" s="42"/>
      <c r="G707" s="4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40"/>
      <c r="B708" s="40"/>
      <c r="C708" s="40"/>
      <c r="D708" s="41"/>
      <c r="E708" s="41"/>
      <c r="F708" s="42"/>
      <c r="G708" s="4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40"/>
      <c r="B709" s="40"/>
      <c r="C709" s="40"/>
      <c r="D709" s="41"/>
      <c r="E709" s="41"/>
      <c r="F709" s="42"/>
      <c r="G709" s="4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40"/>
      <c r="B710" s="40"/>
      <c r="C710" s="40"/>
      <c r="D710" s="41"/>
      <c r="E710" s="41"/>
      <c r="F710" s="42"/>
      <c r="G710" s="4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40"/>
      <c r="B711" s="40"/>
      <c r="C711" s="40"/>
      <c r="D711" s="41"/>
      <c r="E711" s="41"/>
      <c r="F711" s="42"/>
      <c r="G711" s="4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40"/>
      <c r="B712" s="40"/>
      <c r="C712" s="40"/>
      <c r="D712" s="41"/>
      <c r="E712" s="41"/>
      <c r="F712" s="42"/>
      <c r="G712" s="4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40"/>
      <c r="B713" s="40"/>
      <c r="C713" s="40"/>
      <c r="D713" s="41"/>
      <c r="E713" s="41"/>
      <c r="F713" s="42"/>
      <c r="G713" s="4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40"/>
      <c r="B714" s="40"/>
      <c r="C714" s="40"/>
      <c r="D714" s="41"/>
      <c r="E714" s="41"/>
      <c r="F714" s="42"/>
      <c r="G714" s="4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40"/>
      <c r="B715" s="40"/>
      <c r="C715" s="40"/>
      <c r="D715" s="41"/>
      <c r="E715" s="41"/>
      <c r="F715" s="42"/>
      <c r="G715" s="4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40"/>
      <c r="B716" s="40"/>
      <c r="C716" s="40"/>
      <c r="D716" s="41"/>
      <c r="E716" s="41"/>
      <c r="F716" s="42"/>
      <c r="G716" s="4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40"/>
      <c r="B717" s="40"/>
      <c r="C717" s="40"/>
      <c r="D717" s="41"/>
      <c r="E717" s="41"/>
      <c r="F717" s="42"/>
      <c r="G717" s="4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40"/>
      <c r="B718" s="40"/>
      <c r="C718" s="40"/>
      <c r="D718" s="41"/>
      <c r="E718" s="41"/>
      <c r="F718" s="42"/>
      <c r="G718" s="4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40"/>
      <c r="B719" s="40"/>
      <c r="C719" s="40"/>
      <c r="D719" s="41"/>
      <c r="E719" s="41"/>
      <c r="F719" s="42"/>
      <c r="G719" s="4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40"/>
      <c r="B720" s="40"/>
      <c r="C720" s="40"/>
      <c r="D720" s="41"/>
      <c r="E720" s="41"/>
      <c r="F720" s="42"/>
      <c r="G720" s="4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40"/>
      <c r="B721" s="40"/>
      <c r="C721" s="40"/>
      <c r="D721" s="41"/>
      <c r="E721" s="41"/>
      <c r="F721" s="42"/>
      <c r="G721" s="4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40"/>
      <c r="B722" s="40"/>
      <c r="C722" s="40"/>
      <c r="D722" s="41"/>
      <c r="E722" s="41"/>
      <c r="F722" s="42"/>
      <c r="G722" s="4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40"/>
      <c r="B723" s="40"/>
      <c r="C723" s="40"/>
      <c r="D723" s="41"/>
      <c r="E723" s="41"/>
      <c r="F723" s="42"/>
      <c r="G723" s="4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40"/>
      <c r="B724" s="40"/>
      <c r="C724" s="40"/>
      <c r="D724" s="41"/>
      <c r="E724" s="41"/>
      <c r="F724" s="42"/>
      <c r="G724" s="4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40"/>
      <c r="B725" s="40"/>
      <c r="C725" s="40"/>
      <c r="D725" s="41"/>
      <c r="E725" s="41"/>
      <c r="F725" s="42"/>
      <c r="G725" s="4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40"/>
      <c r="B726" s="40"/>
      <c r="C726" s="40"/>
      <c r="D726" s="41"/>
      <c r="E726" s="41"/>
      <c r="F726" s="42"/>
      <c r="G726" s="4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40"/>
      <c r="B727" s="40"/>
      <c r="C727" s="40"/>
      <c r="D727" s="41"/>
      <c r="E727" s="41"/>
      <c r="F727" s="42"/>
      <c r="G727" s="4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40"/>
      <c r="B728" s="40"/>
      <c r="C728" s="40"/>
      <c r="D728" s="41"/>
      <c r="E728" s="41"/>
      <c r="F728" s="42"/>
      <c r="G728" s="4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40"/>
      <c r="B729" s="40"/>
      <c r="C729" s="40"/>
      <c r="D729" s="41"/>
      <c r="E729" s="41"/>
      <c r="F729" s="42"/>
      <c r="G729" s="4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40"/>
      <c r="B730" s="40"/>
      <c r="C730" s="40"/>
      <c r="D730" s="41"/>
      <c r="E730" s="41"/>
      <c r="F730" s="42"/>
      <c r="G730" s="4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40"/>
      <c r="B731" s="40"/>
      <c r="C731" s="40"/>
      <c r="D731" s="41"/>
      <c r="E731" s="41"/>
      <c r="F731" s="42"/>
      <c r="G731" s="4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40"/>
      <c r="B732" s="40"/>
      <c r="C732" s="40"/>
      <c r="D732" s="41"/>
      <c r="E732" s="41"/>
      <c r="F732" s="42"/>
      <c r="G732" s="4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40"/>
      <c r="B733" s="40"/>
      <c r="C733" s="40"/>
      <c r="D733" s="41"/>
      <c r="E733" s="41"/>
      <c r="F733" s="42"/>
      <c r="G733" s="4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40"/>
      <c r="B734" s="40"/>
      <c r="C734" s="40"/>
      <c r="D734" s="41"/>
      <c r="E734" s="41"/>
      <c r="F734" s="42"/>
      <c r="G734" s="4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40"/>
      <c r="B735" s="40"/>
      <c r="C735" s="40"/>
      <c r="D735" s="41"/>
      <c r="E735" s="41"/>
      <c r="F735" s="42"/>
      <c r="G735" s="4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40"/>
      <c r="B736" s="40"/>
      <c r="C736" s="40"/>
      <c r="D736" s="41"/>
      <c r="E736" s="41"/>
      <c r="F736" s="42"/>
      <c r="G736" s="4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40"/>
      <c r="B737" s="40"/>
      <c r="C737" s="40"/>
      <c r="D737" s="41"/>
      <c r="E737" s="41"/>
      <c r="F737" s="42"/>
      <c r="G737" s="4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40"/>
      <c r="B738" s="40"/>
      <c r="C738" s="40"/>
      <c r="D738" s="41"/>
      <c r="E738" s="41"/>
      <c r="F738" s="42"/>
      <c r="G738" s="4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40"/>
      <c r="B739" s="40"/>
      <c r="C739" s="40"/>
      <c r="D739" s="41"/>
      <c r="E739" s="41"/>
      <c r="F739" s="42"/>
      <c r="G739" s="4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40"/>
      <c r="B740" s="40"/>
      <c r="C740" s="40"/>
      <c r="D740" s="41"/>
      <c r="E740" s="41"/>
      <c r="F740" s="42"/>
      <c r="G740" s="4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40"/>
      <c r="B741" s="40"/>
      <c r="C741" s="40"/>
      <c r="D741" s="41"/>
      <c r="E741" s="41"/>
      <c r="F741" s="42"/>
      <c r="G741" s="4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40"/>
      <c r="B742" s="40"/>
      <c r="C742" s="40"/>
      <c r="D742" s="41"/>
      <c r="E742" s="41"/>
      <c r="F742" s="42"/>
      <c r="G742" s="4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40"/>
      <c r="B743" s="40"/>
      <c r="C743" s="40"/>
      <c r="D743" s="41"/>
      <c r="E743" s="41"/>
      <c r="F743" s="42"/>
      <c r="G743" s="4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40"/>
      <c r="B744" s="40"/>
      <c r="C744" s="40"/>
      <c r="D744" s="41"/>
      <c r="E744" s="41"/>
      <c r="F744" s="42"/>
      <c r="G744" s="4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40"/>
      <c r="B745" s="40"/>
      <c r="C745" s="40"/>
      <c r="D745" s="41"/>
      <c r="E745" s="41"/>
      <c r="F745" s="42"/>
      <c r="G745" s="4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40"/>
      <c r="B746" s="40"/>
      <c r="C746" s="40"/>
      <c r="D746" s="41"/>
      <c r="E746" s="41"/>
      <c r="F746" s="42"/>
      <c r="G746" s="4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40"/>
      <c r="B747" s="40"/>
      <c r="C747" s="40"/>
      <c r="D747" s="41"/>
      <c r="E747" s="41"/>
      <c r="F747" s="42"/>
      <c r="G747" s="4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40"/>
      <c r="B748" s="40"/>
      <c r="C748" s="40"/>
      <c r="D748" s="41"/>
      <c r="E748" s="41"/>
      <c r="F748" s="42"/>
      <c r="G748" s="4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40"/>
      <c r="B749" s="40"/>
      <c r="C749" s="40"/>
      <c r="D749" s="41"/>
      <c r="E749" s="41"/>
      <c r="F749" s="42"/>
      <c r="G749" s="4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40"/>
      <c r="B750" s="40"/>
      <c r="C750" s="40"/>
      <c r="D750" s="41"/>
      <c r="E750" s="41"/>
      <c r="F750" s="42"/>
      <c r="G750" s="4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40"/>
      <c r="B751" s="40"/>
      <c r="C751" s="40"/>
      <c r="D751" s="41"/>
      <c r="E751" s="41"/>
      <c r="F751" s="42"/>
      <c r="G751" s="4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40"/>
      <c r="B752" s="40"/>
      <c r="C752" s="40"/>
      <c r="D752" s="41"/>
      <c r="E752" s="41"/>
      <c r="F752" s="42"/>
      <c r="G752" s="4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40"/>
      <c r="B753" s="40"/>
      <c r="C753" s="40"/>
      <c r="D753" s="41"/>
      <c r="E753" s="41"/>
      <c r="F753" s="42"/>
      <c r="G753" s="4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40"/>
      <c r="B754" s="40"/>
      <c r="C754" s="40"/>
      <c r="D754" s="41"/>
      <c r="E754" s="41"/>
      <c r="F754" s="42"/>
      <c r="G754" s="4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40"/>
      <c r="B755" s="40"/>
      <c r="C755" s="40"/>
      <c r="D755" s="41"/>
      <c r="E755" s="41"/>
      <c r="F755" s="42"/>
      <c r="G755" s="4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40"/>
      <c r="B756" s="40"/>
      <c r="C756" s="40"/>
      <c r="D756" s="41"/>
      <c r="E756" s="41"/>
      <c r="F756" s="42"/>
      <c r="G756" s="4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40"/>
      <c r="B757" s="40"/>
      <c r="C757" s="40"/>
      <c r="D757" s="41"/>
      <c r="E757" s="41"/>
      <c r="F757" s="42"/>
      <c r="G757" s="4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40"/>
      <c r="B758" s="40"/>
      <c r="C758" s="40"/>
      <c r="D758" s="41"/>
      <c r="E758" s="41"/>
      <c r="F758" s="42"/>
      <c r="G758" s="4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40"/>
      <c r="B759" s="40"/>
      <c r="C759" s="40"/>
      <c r="D759" s="41"/>
      <c r="E759" s="41"/>
      <c r="F759" s="42"/>
      <c r="G759" s="4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40"/>
      <c r="B760" s="40"/>
      <c r="C760" s="40"/>
      <c r="D760" s="41"/>
      <c r="E760" s="41"/>
      <c r="F760" s="42"/>
      <c r="G760" s="4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40"/>
      <c r="B761" s="40"/>
      <c r="C761" s="40"/>
      <c r="D761" s="41"/>
      <c r="E761" s="41"/>
      <c r="F761" s="42"/>
      <c r="G761" s="4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40"/>
      <c r="B762" s="40"/>
      <c r="C762" s="40"/>
      <c r="D762" s="41"/>
      <c r="E762" s="41"/>
      <c r="F762" s="42"/>
      <c r="G762" s="4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40"/>
      <c r="B763" s="40"/>
      <c r="C763" s="40"/>
      <c r="D763" s="41"/>
      <c r="E763" s="41"/>
      <c r="F763" s="42"/>
      <c r="G763" s="4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40"/>
      <c r="B764" s="40"/>
      <c r="C764" s="40"/>
      <c r="D764" s="41"/>
      <c r="E764" s="41"/>
      <c r="F764" s="42"/>
      <c r="G764" s="4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40"/>
      <c r="B765" s="40"/>
      <c r="C765" s="40"/>
      <c r="D765" s="41"/>
      <c r="E765" s="41"/>
      <c r="F765" s="42"/>
      <c r="G765" s="4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40"/>
      <c r="B766" s="40"/>
      <c r="C766" s="40"/>
      <c r="D766" s="41"/>
      <c r="E766" s="41"/>
      <c r="F766" s="42"/>
      <c r="G766" s="4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40"/>
      <c r="B767" s="40"/>
      <c r="C767" s="40"/>
      <c r="D767" s="41"/>
      <c r="E767" s="41"/>
      <c r="F767" s="42"/>
      <c r="G767" s="4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40"/>
      <c r="B768" s="40"/>
      <c r="C768" s="40"/>
      <c r="D768" s="41"/>
      <c r="E768" s="41"/>
      <c r="F768" s="42"/>
      <c r="G768" s="4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40"/>
      <c r="B769" s="40"/>
      <c r="C769" s="40"/>
      <c r="D769" s="41"/>
      <c r="E769" s="41"/>
      <c r="F769" s="42"/>
      <c r="G769" s="4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40"/>
      <c r="B770" s="40"/>
      <c r="C770" s="40"/>
      <c r="D770" s="41"/>
      <c r="E770" s="41"/>
      <c r="F770" s="42"/>
      <c r="G770" s="4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40"/>
      <c r="B771" s="40"/>
      <c r="C771" s="40"/>
      <c r="D771" s="41"/>
      <c r="E771" s="41"/>
      <c r="F771" s="42"/>
      <c r="G771" s="4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40"/>
      <c r="B772" s="40"/>
      <c r="C772" s="40"/>
      <c r="D772" s="41"/>
      <c r="E772" s="41"/>
      <c r="F772" s="42"/>
      <c r="G772" s="4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40"/>
      <c r="B773" s="40"/>
      <c r="C773" s="40"/>
      <c r="D773" s="41"/>
      <c r="E773" s="41"/>
      <c r="F773" s="42"/>
      <c r="G773" s="4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40"/>
      <c r="B774" s="40"/>
      <c r="C774" s="40"/>
      <c r="D774" s="41"/>
      <c r="E774" s="41"/>
      <c r="F774" s="42"/>
      <c r="G774" s="4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40"/>
      <c r="B775" s="40"/>
      <c r="C775" s="40"/>
      <c r="D775" s="41"/>
      <c r="E775" s="41"/>
      <c r="F775" s="42"/>
      <c r="G775" s="4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40"/>
      <c r="B776" s="40"/>
      <c r="C776" s="40"/>
      <c r="D776" s="41"/>
      <c r="E776" s="41"/>
      <c r="F776" s="42"/>
      <c r="G776" s="4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40"/>
      <c r="B777" s="40"/>
      <c r="C777" s="40"/>
      <c r="D777" s="41"/>
      <c r="E777" s="41"/>
      <c r="F777" s="42"/>
      <c r="G777" s="4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40"/>
      <c r="B778" s="40"/>
      <c r="C778" s="40"/>
      <c r="D778" s="41"/>
      <c r="E778" s="41"/>
      <c r="F778" s="42"/>
      <c r="G778" s="4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40"/>
      <c r="B779" s="40"/>
      <c r="C779" s="40"/>
      <c r="D779" s="41"/>
      <c r="E779" s="41"/>
      <c r="F779" s="42"/>
      <c r="G779" s="4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40"/>
      <c r="B780" s="40"/>
      <c r="C780" s="40"/>
      <c r="D780" s="41"/>
      <c r="E780" s="41"/>
      <c r="F780" s="42"/>
      <c r="G780" s="4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40"/>
      <c r="B781" s="40"/>
      <c r="C781" s="40"/>
      <c r="D781" s="41"/>
      <c r="E781" s="41"/>
      <c r="F781" s="42"/>
      <c r="G781" s="4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40"/>
      <c r="B782" s="40"/>
      <c r="C782" s="40"/>
      <c r="D782" s="41"/>
      <c r="E782" s="41"/>
      <c r="F782" s="42"/>
      <c r="G782" s="4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40"/>
      <c r="B783" s="40"/>
      <c r="C783" s="40"/>
      <c r="D783" s="41"/>
      <c r="E783" s="41"/>
      <c r="F783" s="42"/>
      <c r="G783" s="4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40"/>
      <c r="B784" s="40"/>
      <c r="C784" s="40"/>
      <c r="D784" s="41"/>
      <c r="E784" s="41"/>
      <c r="F784" s="42"/>
      <c r="G784" s="4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40"/>
      <c r="B785" s="40"/>
      <c r="C785" s="40"/>
      <c r="D785" s="41"/>
      <c r="E785" s="41"/>
      <c r="F785" s="42"/>
      <c r="G785" s="4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40"/>
      <c r="B786" s="40"/>
      <c r="C786" s="40"/>
      <c r="D786" s="41"/>
      <c r="E786" s="41"/>
      <c r="F786" s="42"/>
      <c r="G786" s="4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40"/>
      <c r="B787" s="40"/>
      <c r="C787" s="40"/>
      <c r="D787" s="41"/>
      <c r="E787" s="41"/>
      <c r="F787" s="42"/>
      <c r="G787" s="4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40"/>
      <c r="B788" s="40"/>
      <c r="C788" s="40"/>
      <c r="D788" s="41"/>
      <c r="E788" s="41"/>
      <c r="F788" s="42"/>
      <c r="G788" s="4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40"/>
      <c r="B789" s="40"/>
      <c r="C789" s="40"/>
      <c r="D789" s="41"/>
      <c r="E789" s="41"/>
      <c r="F789" s="42"/>
      <c r="G789" s="4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40"/>
      <c r="B790" s="40"/>
      <c r="C790" s="40"/>
      <c r="D790" s="41"/>
      <c r="E790" s="41"/>
      <c r="F790" s="42"/>
      <c r="G790" s="4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40"/>
      <c r="B791" s="40"/>
      <c r="C791" s="40"/>
      <c r="D791" s="41"/>
      <c r="E791" s="41"/>
      <c r="F791" s="42"/>
      <c r="G791" s="4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40"/>
      <c r="B792" s="40"/>
      <c r="C792" s="40"/>
      <c r="D792" s="41"/>
      <c r="E792" s="41"/>
      <c r="F792" s="42"/>
      <c r="G792" s="4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40"/>
      <c r="B793" s="40"/>
      <c r="C793" s="40"/>
      <c r="D793" s="41"/>
      <c r="E793" s="41"/>
      <c r="F793" s="42"/>
      <c r="G793" s="4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40"/>
      <c r="B794" s="40"/>
      <c r="C794" s="40"/>
      <c r="D794" s="41"/>
      <c r="E794" s="41"/>
      <c r="F794" s="42"/>
      <c r="G794" s="4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40"/>
      <c r="B795" s="40"/>
      <c r="C795" s="40"/>
      <c r="D795" s="41"/>
      <c r="E795" s="41"/>
      <c r="F795" s="42"/>
      <c r="G795" s="4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40"/>
      <c r="B796" s="40"/>
      <c r="C796" s="40"/>
      <c r="D796" s="41"/>
      <c r="E796" s="41"/>
      <c r="F796" s="42"/>
      <c r="G796" s="4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40"/>
      <c r="B797" s="40"/>
      <c r="C797" s="40"/>
      <c r="D797" s="41"/>
      <c r="E797" s="41"/>
      <c r="F797" s="42"/>
      <c r="G797" s="4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40"/>
      <c r="B798" s="40"/>
      <c r="C798" s="40"/>
      <c r="D798" s="41"/>
      <c r="E798" s="41"/>
      <c r="F798" s="42"/>
      <c r="G798" s="4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40"/>
      <c r="B799" s="40"/>
      <c r="C799" s="40"/>
      <c r="D799" s="41"/>
      <c r="E799" s="41"/>
      <c r="F799" s="42"/>
      <c r="G799" s="4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40"/>
      <c r="B800" s="40"/>
      <c r="C800" s="40"/>
      <c r="D800" s="41"/>
      <c r="E800" s="41"/>
      <c r="F800" s="42"/>
      <c r="G800" s="4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40"/>
      <c r="B801" s="40"/>
      <c r="C801" s="40"/>
      <c r="D801" s="41"/>
      <c r="E801" s="41"/>
      <c r="F801" s="42"/>
      <c r="G801" s="4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40"/>
      <c r="B802" s="40"/>
      <c r="C802" s="40"/>
      <c r="D802" s="41"/>
      <c r="E802" s="41"/>
      <c r="F802" s="42"/>
      <c r="G802" s="4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40"/>
      <c r="B803" s="40"/>
      <c r="C803" s="40"/>
      <c r="D803" s="41"/>
      <c r="E803" s="41"/>
      <c r="F803" s="42"/>
      <c r="G803" s="4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40"/>
      <c r="B804" s="40"/>
      <c r="C804" s="40"/>
      <c r="D804" s="41"/>
      <c r="E804" s="41"/>
      <c r="F804" s="42"/>
      <c r="G804" s="4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40"/>
      <c r="B805" s="40"/>
      <c r="C805" s="40"/>
      <c r="D805" s="41"/>
      <c r="E805" s="41"/>
      <c r="F805" s="42"/>
      <c r="G805" s="4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40"/>
      <c r="B806" s="40"/>
      <c r="C806" s="40"/>
      <c r="D806" s="41"/>
      <c r="E806" s="41"/>
      <c r="F806" s="42"/>
      <c r="G806" s="4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40"/>
      <c r="B807" s="40"/>
      <c r="C807" s="40"/>
      <c r="D807" s="41"/>
      <c r="E807" s="41"/>
      <c r="F807" s="42"/>
      <c r="G807" s="4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40"/>
      <c r="B808" s="40"/>
      <c r="C808" s="40"/>
      <c r="D808" s="41"/>
      <c r="E808" s="41"/>
      <c r="F808" s="42"/>
      <c r="G808" s="4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40"/>
      <c r="B809" s="40"/>
      <c r="C809" s="40"/>
      <c r="D809" s="41"/>
      <c r="E809" s="41"/>
      <c r="F809" s="42"/>
      <c r="G809" s="4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40"/>
      <c r="B810" s="40"/>
      <c r="C810" s="40"/>
      <c r="D810" s="41"/>
      <c r="E810" s="41"/>
      <c r="F810" s="42"/>
      <c r="G810" s="4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40"/>
      <c r="B811" s="40"/>
      <c r="C811" s="40"/>
      <c r="D811" s="41"/>
      <c r="E811" s="41"/>
      <c r="F811" s="42"/>
      <c r="G811" s="4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40"/>
      <c r="B812" s="40"/>
      <c r="C812" s="40"/>
      <c r="D812" s="41"/>
      <c r="E812" s="41"/>
      <c r="F812" s="42"/>
      <c r="G812" s="4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40"/>
      <c r="B813" s="40"/>
      <c r="C813" s="40"/>
      <c r="D813" s="41"/>
      <c r="E813" s="41"/>
      <c r="F813" s="42"/>
      <c r="G813" s="4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40"/>
      <c r="B814" s="40"/>
      <c r="C814" s="40"/>
      <c r="D814" s="41"/>
      <c r="E814" s="41"/>
      <c r="F814" s="42"/>
      <c r="G814" s="4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40"/>
      <c r="B815" s="40"/>
      <c r="C815" s="40"/>
      <c r="D815" s="41"/>
      <c r="E815" s="41"/>
      <c r="F815" s="42"/>
      <c r="G815" s="4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40"/>
      <c r="B816" s="40"/>
      <c r="C816" s="40"/>
      <c r="D816" s="41"/>
      <c r="E816" s="41"/>
      <c r="F816" s="42"/>
      <c r="G816" s="4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40"/>
      <c r="B817" s="40"/>
      <c r="C817" s="40"/>
      <c r="D817" s="41"/>
      <c r="E817" s="41"/>
      <c r="F817" s="42"/>
      <c r="G817" s="4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40"/>
      <c r="B818" s="40"/>
      <c r="C818" s="40"/>
      <c r="D818" s="41"/>
      <c r="E818" s="41"/>
      <c r="F818" s="42"/>
      <c r="G818" s="4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40"/>
      <c r="B819" s="40"/>
      <c r="C819" s="40"/>
      <c r="D819" s="41"/>
      <c r="E819" s="41"/>
      <c r="F819" s="42"/>
      <c r="G819" s="4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40"/>
      <c r="B820" s="40"/>
      <c r="C820" s="40"/>
      <c r="D820" s="41"/>
      <c r="E820" s="41"/>
      <c r="F820" s="42"/>
      <c r="G820" s="4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40"/>
      <c r="B821" s="40"/>
      <c r="C821" s="40"/>
      <c r="D821" s="41"/>
      <c r="E821" s="41"/>
      <c r="F821" s="42"/>
      <c r="G821" s="4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40"/>
      <c r="B822" s="40"/>
      <c r="C822" s="40"/>
      <c r="D822" s="41"/>
      <c r="E822" s="41"/>
      <c r="F822" s="42"/>
      <c r="G822" s="4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40"/>
      <c r="B823" s="40"/>
      <c r="C823" s="40"/>
      <c r="D823" s="41"/>
      <c r="E823" s="41"/>
      <c r="F823" s="42"/>
      <c r="G823" s="4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40"/>
      <c r="B824" s="40"/>
      <c r="C824" s="40"/>
      <c r="D824" s="41"/>
      <c r="E824" s="41"/>
      <c r="F824" s="42"/>
      <c r="G824" s="4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40"/>
      <c r="B825" s="40"/>
      <c r="C825" s="40"/>
      <c r="D825" s="41"/>
      <c r="E825" s="41"/>
      <c r="F825" s="42"/>
      <c r="G825" s="4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40"/>
      <c r="B826" s="40"/>
      <c r="C826" s="40"/>
      <c r="D826" s="41"/>
      <c r="E826" s="41"/>
      <c r="F826" s="42"/>
      <c r="G826" s="4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40"/>
      <c r="B827" s="40"/>
      <c r="C827" s="40"/>
      <c r="D827" s="41"/>
      <c r="E827" s="41"/>
      <c r="F827" s="42"/>
      <c r="G827" s="4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40"/>
      <c r="B828" s="40"/>
      <c r="C828" s="40"/>
      <c r="D828" s="41"/>
      <c r="E828" s="41"/>
      <c r="F828" s="42"/>
      <c r="G828" s="4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40"/>
      <c r="B829" s="40"/>
      <c r="C829" s="40"/>
      <c r="D829" s="41"/>
      <c r="E829" s="41"/>
      <c r="F829" s="42"/>
      <c r="G829" s="4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40"/>
      <c r="B830" s="40"/>
      <c r="C830" s="40"/>
      <c r="D830" s="41"/>
      <c r="E830" s="41"/>
      <c r="F830" s="42"/>
      <c r="G830" s="4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40"/>
      <c r="B831" s="40"/>
      <c r="C831" s="40"/>
      <c r="D831" s="41"/>
      <c r="E831" s="41"/>
      <c r="F831" s="42"/>
      <c r="G831" s="4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40"/>
      <c r="B832" s="40"/>
      <c r="C832" s="40"/>
      <c r="D832" s="41"/>
      <c r="E832" s="41"/>
      <c r="F832" s="42"/>
      <c r="G832" s="4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40"/>
      <c r="B833" s="40"/>
      <c r="C833" s="40"/>
      <c r="D833" s="41"/>
      <c r="E833" s="41"/>
      <c r="F833" s="42"/>
      <c r="G833" s="4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40"/>
      <c r="B834" s="40"/>
      <c r="C834" s="40"/>
      <c r="D834" s="41"/>
      <c r="E834" s="41"/>
      <c r="F834" s="42"/>
      <c r="G834" s="4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40"/>
      <c r="B835" s="40"/>
      <c r="C835" s="40"/>
      <c r="D835" s="41"/>
      <c r="E835" s="41"/>
      <c r="F835" s="42"/>
      <c r="G835" s="4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40"/>
      <c r="B836" s="40"/>
      <c r="C836" s="40"/>
      <c r="D836" s="41"/>
      <c r="E836" s="41"/>
      <c r="F836" s="42"/>
      <c r="G836" s="4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40"/>
      <c r="B837" s="40"/>
      <c r="C837" s="40"/>
      <c r="D837" s="41"/>
      <c r="E837" s="41"/>
      <c r="F837" s="42"/>
      <c r="G837" s="4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40"/>
      <c r="B838" s="40"/>
      <c r="C838" s="40"/>
      <c r="D838" s="41"/>
      <c r="E838" s="41"/>
      <c r="F838" s="42"/>
      <c r="G838" s="4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40"/>
      <c r="B839" s="40"/>
      <c r="C839" s="40"/>
      <c r="D839" s="41"/>
      <c r="E839" s="41"/>
      <c r="F839" s="42"/>
      <c r="G839" s="4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40"/>
      <c r="B840" s="40"/>
      <c r="C840" s="40"/>
      <c r="D840" s="41"/>
      <c r="E840" s="41"/>
      <c r="F840" s="42"/>
      <c r="G840" s="4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40"/>
      <c r="B841" s="40"/>
      <c r="C841" s="40"/>
      <c r="D841" s="41"/>
      <c r="E841" s="41"/>
      <c r="F841" s="42"/>
      <c r="G841" s="4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40"/>
      <c r="B842" s="40"/>
      <c r="C842" s="40"/>
      <c r="D842" s="41"/>
      <c r="E842" s="41"/>
      <c r="F842" s="42"/>
      <c r="G842" s="4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40"/>
      <c r="B843" s="40"/>
      <c r="C843" s="40"/>
      <c r="D843" s="41"/>
      <c r="E843" s="41"/>
      <c r="F843" s="42"/>
      <c r="G843" s="4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40"/>
      <c r="B844" s="40"/>
      <c r="C844" s="40"/>
      <c r="D844" s="41"/>
      <c r="E844" s="41"/>
      <c r="F844" s="42"/>
      <c r="G844" s="4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40"/>
      <c r="B845" s="40"/>
      <c r="C845" s="40"/>
      <c r="D845" s="41"/>
      <c r="E845" s="41"/>
      <c r="F845" s="42"/>
      <c r="G845" s="4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40"/>
      <c r="B846" s="40"/>
      <c r="C846" s="40"/>
      <c r="D846" s="41"/>
      <c r="E846" s="41"/>
      <c r="F846" s="42"/>
      <c r="G846" s="4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40"/>
      <c r="B847" s="40"/>
      <c r="C847" s="40"/>
      <c r="D847" s="41"/>
      <c r="E847" s="41"/>
      <c r="F847" s="42"/>
      <c r="G847" s="4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40"/>
      <c r="B848" s="40"/>
      <c r="C848" s="40"/>
      <c r="D848" s="41"/>
      <c r="E848" s="41"/>
      <c r="F848" s="42"/>
      <c r="G848" s="4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40"/>
      <c r="B849" s="40"/>
      <c r="C849" s="40"/>
      <c r="D849" s="41"/>
      <c r="E849" s="41"/>
      <c r="F849" s="42"/>
      <c r="G849" s="4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40"/>
      <c r="B850" s="40"/>
      <c r="C850" s="40"/>
      <c r="D850" s="41"/>
      <c r="E850" s="41"/>
      <c r="F850" s="42"/>
      <c r="G850" s="4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40"/>
      <c r="B851" s="40"/>
      <c r="C851" s="40"/>
      <c r="D851" s="41"/>
      <c r="E851" s="41"/>
      <c r="F851" s="42"/>
      <c r="G851" s="4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40"/>
      <c r="B852" s="40"/>
      <c r="C852" s="40"/>
      <c r="D852" s="41"/>
      <c r="E852" s="41"/>
      <c r="F852" s="42"/>
      <c r="G852" s="4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40"/>
      <c r="B853" s="40"/>
      <c r="C853" s="40"/>
      <c r="D853" s="41"/>
      <c r="E853" s="41"/>
      <c r="F853" s="42"/>
      <c r="G853" s="4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40"/>
      <c r="B854" s="40"/>
      <c r="C854" s="40"/>
      <c r="D854" s="41"/>
      <c r="E854" s="41"/>
      <c r="F854" s="42"/>
      <c r="G854" s="4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40"/>
      <c r="B855" s="40"/>
      <c r="C855" s="40"/>
      <c r="D855" s="41"/>
      <c r="E855" s="41"/>
      <c r="F855" s="42"/>
      <c r="G855" s="4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40"/>
      <c r="B856" s="40"/>
      <c r="C856" s="40"/>
      <c r="D856" s="41"/>
      <c r="E856" s="41"/>
      <c r="F856" s="42"/>
      <c r="G856" s="4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40"/>
      <c r="B857" s="40"/>
      <c r="C857" s="40"/>
      <c r="D857" s="41"/>
      <c r="E857" s="41"/>
      <c r="F857" s="42"/>
      <c r="G857" s="4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40"/>
      <c r="B858" s="40"/>
      <c r="C858" s="40"/>
      <c r="D858" s="41"/>
      <c r="E858" s="41"/>
      <c r="F858" s="42"/>
      <c r="G858" s="4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40"/>
      <c r="B859" s="40"/>
      <c r="C859" s="40"/>
      <c r="D859" s="41"/>
      <c r="E859" s="41"/>
      <c r="F859" s="42"/>
      <c r="G859" s="4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40"/>
      <c r="B860" s="40"/>
      <c r="C860" s="40"/>
      <c r="D860" s="41"/>
      <c r="E860" s="41"/>
      <c r="F860" s="42"/>
      <c r="G860" s="4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40"/>
      <c r="B861" s="40"/>
      <c r="C861" s="40"/>
      <c r="D861" s="41"/>
      <c r="E861" s="41"/>
      <c r="F861" s="42"/>
      <c r="G861" s="4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40"/>
      <c r="B862" s="40"/>
      <c r="C862" s="40"/>
      <c r="D862" s="41"/>
      <c r="E862" s="41"/>
      <c r="F862" s="42"/>
      <c r="G862" s="4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40"/>
      <c r="B863" s="40"/>
      <c r="C863" s="40"/>
      <c r="D863" s="41"/>
      <c r="E863" s="41"/>
      <c r="F863" s="42"/>
      <c r="G863" s="4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40"/>
      <c r="B864" s="40"/>
      <c r="C864" s="40"/>
      <c r="D864" s="41"/>
      <c r="E864" s="41"/>
      <c r="F864" s="42"/>
      <c r="G864" s="4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40"/>
      <c r="B865" s="40"/>
      <c r="C865" s="40"/>
      <c r="D865" s="41"/>
      <c r="E865" s="41"/>
      <c r="F865" s="42"/>
      <c r="G865" s="4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40"/>
      <c r="B866" s="40"/>
      <c r="C866" s="40"/>
      <c r="D866" s="41"/>
      <c r="E866" s="41"/>
      <c r="F866" s="42"/>
      <c r="G866" s="4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40"/>
      <c r="B867" s="40"/>
      <c r="C867" s="40"/>
      <c r="D867" s="41"/>
      <c r="E867" s="41"/>
      <c r="F867" s="42"/>
      <c r="G867" s="4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40"/>
      <c r="B868" s="40"/>
      <c r="C868" s="40"/>
      <c r="D868" s="41"/>
      <c r="E868" s="41"/>
      <c r="F868" s="42"/>
      <c r="G868" s="4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40"/>
      <c r="B869" s="40"/>
      <c r="C869" s="40"/>
      <c r="D869" s="41"/>
      <c r="E869" s="41"/>
      <c r="F869" s="42"/>
      <c r="G869" s="4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40"/>
      <c r="B870" s="40"/>
      <c r="C870" s="40"/>
      <c r="D870" s="41"/>
      <c r="E870" s="41"/>
      <c r="F870" s="42"/>
      <c r="G870" s="4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40"/>
      <c r="B871" s="40"/>
      <c r="C871" s="40"/>
      <c r="D871" s="41"/>
      <c r="E871" s="41"/>
      <c r="F871" s="42"/>
      <c r="G871" s="4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40"/>
      <c r="B872" s="40"/>
      <c r="C872" s="40"/>
      <c r="D872" s="41"/>
      <c r="E872" s="41"/>
      <c r="F872" s="42"/>
      <c r="G872" s="4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40"/>
      <c r="B873" s="40"/>
      <c r="C873" s="40"/>
      <c r="D873" s="41"/>
      <c r="E873" s="41"/>
      <c r="F873" s="42"/>
      <c r="G873" s="4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40"/>
      <c r="B874" s="40"/>
      <c r="C874" s="40"/>
      <c r="D874" s="41"/>
      <c r="E874" s="41"/>
      <c r="F874" s="42"/>
      <c r="G874" s="4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40"/>
      <c r="B875" s="40"/>
      <c r="C875" s="40"/>
      <c r="D875" s="41"/>
      <c r="E875" s="41"/>
      <c r="F875" s="42"/>
      <c r="G875" s="4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40"/>
      <c r="B876" s="40"/>
      <c r="C876" s="40"/>
      <c r="D876" s="41"/>
      <c r="E876" s="41"/>
      <c r="F876" s="42"/>
      <c r="G876" s="4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40"/>
      <c r="B877" s="40"/>
      <c r="C877" s="40"/>
      <c r="D877" s="41"/>
      <c r="E877" s="41"/>
      <c r="F877" s="42"/>
      <c r="G877" s="4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40"/>
      <c r="B878" s="40"/>
      <c r="C878" s="40"/>
      <c r="D878" s="41"/>
      <c r="E878" s="41"/>
      <c r="F878" s="42"/>
      <c r="G878" s="4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40"/>
      <c r="B879" s="40"/>
      <c r="C879" s="40"/>
      <c r="D879" s="41"/>
      <c r="E879" s="41"/>
      <c r="F879" s="42"/>
      <c r="G879" s="4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40"/>
      <c r="B880" s="40"/>
      <c r="C880" s="40"/>
      <c r="D880" s="41"/>
      <c r="E880" s="41"/>
      <c r="F880" s="42"/>
      <c r="G880" s="4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40"/>
      <c r="B881" s="40"/>
      <c r="C881" s="40"/>
      <c r="D881" s="41"/>
      <c r="E881" s="41"/>
      <c r="F881" s="42"/>
      <c r="G881" s="4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40"/>
      <c r="B882" s="40"/>
      <c r="C882" s="40"/>
      <c r="D882" s="41"/>
      <c r="E882" s="41"/>
      <c r="F882" s="42"/>
      <c r="G882" s="4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40"/>
      <c r="B883" s="40"/>
      <c r="C883" s="40"/>
      <c r="D883" s="41"/>
      <c r="E883" s="41"/>
      <c r="F883" s="42"/>
      <c r="G883" s="4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40"/>
      <c r="B884" s="40"/>
      <c r="C884" s="40"/>
      <c r="D884" s="41"/>
      <c r="E884" s="41"/>
      <c r="F884" s="42"/>
      <c r="G884" s="4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40"/>
      <c r="B885" s="40"/>
      <c r="C885" s="40"/>
      <c r="D885" s="41"/>
      <c r="E885" s="41"/>
      <c r="F885" s="42"/>
      <c r="G885" s="4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40"/>
      <c r="B886" s="40"/>
      <c r="C886" s="40"/>
      <c r="D886" s="41"/>
      <c r="E886" s="41"/>
      <c r="F886" s="42"/>
      <c r="G886" s="4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40"/>
      <c r="B887" s="40"/>
      <c r="C887" s="40"/>
      <c r="D887" s="41"/>
      <c r="E887" s="41"/>
      <c r="F887" s="42"/>
      <c r="G887" s="4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40"/>
      <c r="B888" s="40"/>
      <c r="C888" s="40"/>
      <c r="D888" s="41"/>
      <c r="E888" s="41"/>
      <c r="F888" s="42"/>
      <c r="G888" s="4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40"/>
      <c r="B889" s="40"/>
      <c r="C889" s="40"/>
      <c r="D889" s="41"/>
      <c r="E889" s="41"/>
      <c r="F889" s="42"/>
      <c r="G889" s="4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40"/>
      <c r="B890" s="40"/>
      <c r="C890" s="40"/>
      <c r="D890" s="41"/>
      <c r="E890" s="41"/>
      <c r="F890" s="42"/>
      <c r="G890" s="4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40"/>
      <c r="B891" s="40"/>
      <c r="C891" s="40"/>
      <c r="D891" s="41"/>
      <c r="E891" s="41"/>
      <c r="F891" s="42"/>
      <c r="G891" s="4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40"/>
      <c r="B892" s="40"/>
      <c r="C892" s="40"/>
      <c r="D892" s="41"/>
      <c r="E892" s="41"/>
      <c r="F892" s="42"/>
      <c r="G892" s="4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40"/>
      <c r="B893" s="40"/>
      <c r="C893" s="40"/>
      <c r="D893" s="41"/>
      <c r="E893" s="41"/>
      <c r="F893" s="42"/>
      <c r="G893" s="4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40"/>
      <c r="B894" s="40"/>
      <c r="C894" s="40"/>
      <c r="D894" s="41"/>
      <c r="E894" s="41"/>
      <c r="F894" s="42"/>
      <c r="G894" s="4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40"/>
      <c r="B895" s="40"/>
      <c r="C895" s="40"/>
      <c r="D895" s="41"/>
      <c r="E895" s="41"/>
      <c r="F895" s="42"/>
      <c r="G895" s="4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40"/>
      <c r="B896" s="40"/>
      <c r="C896" s="40"/>
      <c r="D896" s="41"/>
      <c r="E896" s="41"/>
      <c r="F896" s="42"/>
      <c r="G896" s="4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40"/>
      <c r="B897" s="40"/>
      <c r="C897" s="40"/>
      <c r="D897" s="41"/>
      <c r="E897" s="41"/>
      <c r="F897" s="42"/>
      <c r="G897" s="4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40"/>
      <c r="B898" s="40"/>
      <c r="C898" s="40"/>
      <c r="D898" s="41"/>
      <c r="E898" s="41"/>
      <c r="F898" s="42"/>
      <c r="G898" s="4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40"/>
      <c r="B899" s="40"/>
      <c r="C899" s="40"/>
      <c r="D899" s="41"/>
      <c r="E899" s="41"/>
      <c r="F899" s="42"/>
      <c r="G899" s="4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40"/>
      <c r="B900" s="40"/>
      <c r="C900" s="40"/>
      <c r="D900" s="41"/>
      <c r="E900" s="41"/>
      <c r="F900" s="42"/>
      <c r="G900" s="4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40"/>
      <c r="B901" s="40"/>
      <c r="C901" s="40"/>
      <c r="D901" s="41"/>
      <c r="E901" s="41"/>
      <c r="F901" s="42"/>
      <c r="G901" s="4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40"/>
      <c r="B902" s="40"/>
      <c r="C902" s="40"/>
      <c r="D902" s="41"/>
      <c r="E902" s="41"/>
      <c r="F902" s="42"/>
      <c r="G902" s="4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40"/>
      <c r="B903" s="40"/>
      <c r="C903" s="40"/>
      <c r="D903" s="41"/>
      <c r="E903" s="41"/>
      <c r="F903" s="42"/>
      <c r="G903" s="4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40"/>
      <c r="B904" s="40"/>
      <c r="C904" s="40"/>
      <c r="D904" s="41"/>
      <c r="E904" s="41"/>
      <c r="F904" s="42"/>
      <c r="G904" s="4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40"/>
      <c r="B905" s="40"/>
      <c r="C905" s="40"/>
      <c r="D905" s="41"/>
      <c r="E905" s="41"/>
      <c r="F905" s="42"/>
      <c r="G905" s="4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40"/>
      <c r="B906" s="40"/>
      <c r="C906" s="40"/>
      <c r="D906" s="41"/>
      <c r="E906" s="41"/>
      <c r="F906" s="42"/>
      <c r="G906" s="4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40"/>
      <c r="B907" s="40"/>
      <c r="C907" s="40"/>
      <c r="D907" s="41"/>
      <c r="E907" s="41"/>
      <c r="F907" s="42"/>
      <c r="G907" s="4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40"/>
      <c r="B908" s="40"/>
      <c r="C908" s="40"/>
      <c r="D908" s="41"/>
      <c r="E908" s="41"/>
      <c r="F908" s="42"/>
      <c r="G908" s="4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40"/>
      <c r="B909" s="40"/>
      <c r="C909" s="40"/>
      <c r="D909" s="41"/>
      <c r="E909" s="41"/>
      <c r="F909" s="42"/>
      <c r="G909" s="4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40"/>
      <c r="B910" s="40"/>
      <c r="C910" s="40"/>
      <c r="D910" s="41"/>
      <c r="E910" s="41"/>
      <c r="F910" s="42"/>
      <c r="G910" s="4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40"/>
      <c r="B911" s="40"/>
      <c r="C911" s="40"/>
      <c r="D911" s="41"/>
      <c r="E911" s="41"/>
      <c r="F911" s="42"/>
      <c r="G911" s="4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40"/>
      <c r="B912" s="40"/>
      <c r="C912" s="40"/>
      <c r="D912" s="41"/>
      <c r="E912" s="41"/>
      <c r="F912" s="42"/>
      <c r="G912" s="4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40"/>
      <c r="B913" s="40"/>
      <c r="C913" s="40"/>
      <c r="D913" s="41"/>
      <c r="E913" s="41"/>
      <c r="F913" s="42"/>
      <c r="G913" s="4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40"/>
      <c r="B914" s="40"/>
      <c r="C914" s="40"/>
      <c r="D914" s="41"/>
      <c r="E914" s="41"/>
      <c r="F914" s="42"/>
      <c r="G914" s="4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40"/>
      <c r="B915" s="40"/>
      <c r="C915" s="40"/>
      <c r="D915" s="41"/>
      <c r="E915" s="41"/>
      <c r="F915" s="42"/>
      <c r="G915" s="4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40"/>
      <c r="B916" s="40"/>
      <c r="C916" s="40"/>
      <c r="D916" s="41"/>
      <c r="E916" s="41"/>
      <c r="F916" s="42"/>
      <c r="G916" s="4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40"/>
      <c r="B917" s="40"/>
      <c r="C917" s="40"/>
      <c r="D917" s="41"/>
      <c r="E917" s="41"/>
      <c r="F917" s="42"/>
      <c r="G917" s="4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40"/>
      <c r="B918" s="40"/>
      <c r="C918" s="40"/>
      <c r="D918" s="41"/>
      <c r="E918" s="41"/>
      <c r="F918" s="42"/>
      <c r="G918" s="4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40"/>
      <c r="B919" s="40"/>
      <c r="C919" s="40"/>
      <c r="D919" s="41"/>
      <c r="E919" s="41"/>
      <c r="F919" s="42"/>
      <c r="G919" s="4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40"/>
      <c r="B920" s="40"/>
      <c r="C920" s="40"/>
      <c r="D920" s="41"/>
      <c r="E920" s="41"/>
      <c r="F920" s="42"/>
      <c r="G920" s="4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40"/>
      <c r="B921" s="40"/>
      <c r="C921" s="40"/>
      <c r="D921" s="41"/>
      <c r="E921" s="41"/>
      <c r="F921" s="42"/>
      <c r="G921" s="4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40"/>
      <c r="B922" s="40"/>
      <c r="C922" s="40"/>
      <c r="D922" s="41"/>
      <c r="E922" s="41"/>
      <c r="F922" s="42"/>
      <c r="G922" s="4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40"/>
      <c r="B923" s="40"/>
      <c r="C923" s="40"/>
      <c r="D923" s="41"/>
      <c r="E923" s="41"/>
      <c r="F923" s="42"/>
      <c r="G923" s="4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40"/>
      <c r="B924" s="40"/>
      <c r="C924" s="40"/>
      <c r="D924" s="41"/>
      <c r="E924" s="41"/>
      <c r="F924" s="42"/>
      <c r="G924" s="4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40"/>
      <c r="B925" s="40"/>
      <c r="C925" s="40"/>
      <c r="D925" s="41"/>
      <c r="E925" s="41"/>
      <c r="F925" s="42"/>
      <c r="G925" s="4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40"/>
      <c r="B926" s="40"/>
      <c r="C926" s="40"/>
      <c r="D926" s="41"/>
      <c r="E926" s="41"/>
      <c r="F926" s="42"/>
      <c r="G926" s="4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40"/>
      <c r="B927" s="40"/>
      <c r="C927" s="40"/>
      <c r="D927" s="41"/>
      <c r="E927" s="41"/>
      <c r="F927" s="42"/>
      <c r="G927" s="4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40"/>
      <c r="B928" s="40"/>
      <c r="C928" s="40"/>
      <c r="D928" s="41"/>
      <c r="E928" s="41"/>
      <c r="F928" s="42"/>
      <c r="G928" s="4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40"/>
      <c r="B929" s="40"/>
      <c r="C929" s="40"/>
      <c r="D929" s="41"/>
      <c r="E929" s="41"/>
      <c r="F929" s="42"/>
      <c r="G929" s="4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40"/>
      <c r="B930" s="40"/>
      <c r="C930" s="40"/>
      <c r="D930" s="41"/>
      <c r="E930" s="41"/>
      <c r="F930" s="42"/>
      <c r="G930" s="4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40"/>
      <c r="B931" s="40"/>
      <c r="C931" s="40"/>
      <c r="D931" s="41"/>
      <c r="E931" s="41"/>
      <c r="F931" s="42"/>
      <c r="G931" s="4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40"/>
      <c r="B932" s="40"/>
      <c r="C932" s="40"/>
      <c r="D932" s="41"/>
      <c r="E932" s="41"/>
      <c r="F932" s="42"/>
      <c r="G932" s="4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40"/>
      <c r="B933" s="40"/>
      <c r="C933" s="40"/>
      <c r="D933" s="41"/>
      <c r="E933" s="41"/>
      <c r="F933" s="42"/>
      <c r="G933" s="4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40"/>
      <c r="B934" s="40"/>
      <c r="C934" s="40"/>
      <c r="D934" s="41"/>
      <c r="E934" s="41"/>
      <c r="F934" s="42"/>
      <c r="G934" s="4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40"/>
      <c r="B935" s="40"/>
      <c r="C935" s="40"/>
      <c r="D935" s="41"/>
      <c r="E935" s="41"/>
      <c r="F935" s="42"/>
      <c r="G935" s="4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40"/>
      <c r="B936" s="40"/>
      <c r="C936" s="40"/>
      <c r="D936" s="41"/>
      <c r="E936" s="41"/>
      <c r="F936" s="42"/>
      <c r="G936" s="4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40"/>
      <c r="B937" s="40"/>
      <c r="C937" s="40"/>
      <c r="D937" s="41"/>
      <c r="E937" s="41"/>
      <c r="F937" s="42"/>
      <c r="G937" s="4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40"/>
      <c r="B938" s="40"/>
      <c r="C938" s="40"/>
      <c r="D938" s="41"/>
      <c r="E938" s="41"/>
      <c r="F938" s="42"/>
      <c r="G938" s="4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40"/>
      <c r="B939" s="40"/>
      <c r="C939" s="40"/>
      <c r="D939" s="41"/>
      <c r="E939" s="41"/>
      <c r="F939" s="42"/>
      <c r="G939" s="4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40"/>
      <c r="B940" s="40"/>
      <c r="C940" s="40"/>
      <c r="D940" s="41"/>
      <c r="E940" s="41"/>
      <c r="F940" s="42"/>
      <c r="G940" s="4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40"/>
      <c r="B941" s="40"/>
      <c r="C941" s="40"/>
      <c r="D941" s="41"/>
      <c r="E941" s="41"/>
      <c r="F941" s="42"/>
      <c r="G941" s="4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40"/>
      <c r="B942" s="40"/>
      <c r="C942" s="40"/>
      <c r="D942" s="41"/>
      <c r="E942" s="41"/>
      <c r="F942" s="42"/>
      <c r="G942" s="4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40"/>
      <c r="B943" s="40"/>
      <c r="C943" s="40"/>
      <c r="D943" s="41"/>
      <c r="E943" s="41"/>
      <c r="F943" s="42"/>
      <c r="G943" s="4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40"/>
      <c r="B944" s="40"/>
      <c r="C944" s="40"/>
      <c r="D944" s="41"/>
      <c r="E944" s="41"/>
      <c r="F944" s="42"/>
      <c r="G944" s="4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40"/>
      <c r="B945" s="40"/>
      <c r="C945" s="40"/>
      <c r="D945" s="41"/>
      <c r="E945" s="41"/>
      <c r="F945" s="42"/>
      <c r="G945" s="4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40"/>
      <c r="B946" s="40"/>
      <c r="C946" s="40"/>
      <c r="D946" s="41"/>
      <c r="E946" s="41"/>
      <c r="F946" s="42"/>
      <c r="G946" s="4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40"/>
      <c r="B947" s="40"/>
      <c r="C947" s="40"/>
      <c r="D947" s="41"/>
      <c r="E947" s="41"/>
      <c r="F947" s="42"/>
      <c r="G947" s="4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40"/>
      <c r="B948" s="40"/>
      <c r="C948" s="40"/>
      <c r="D948" s="41"/>
      <c r="E948" s="41"/>
      <c r="F948" s="42"/>
      <c r="G948" s="4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40"/>
      <c r="B949" s="40"/>
      <c r="C949" s="40"/>
      <c r="D949" s="41"/>
      <c r="E949" s="41"/>
      <c r="F949" s="42"/>
      <c r="G949" s="4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40"/>
      <c r="B950" s="40"/>
      <c r="C950" s="40"/>
      <c r="D950" s="41"/>
      <c r="E950" s="41"/>
      <c r="F950" s="42"/>
      <c r="G950" s="4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40"/>
      <c r="B951" s="40"/>
      <c r="C951" s="40"/>
      <c r="D951" s="41"/>
      <c r="E951" s="41"/>
      <c r="F951" s="42"/>
      <c r="G951" s="4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40"/>
      <c r="B952" s="40"/>
      <c r="C952" s="40"/>
      <c r="D952" s="41"/>
      <c r="E952" s="41"/>
      <c r="F952" s="42"/>
      <c r="G952" s="4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40"/>
      <c r="B953" s="40"/>
      <c r="C953" s="40"/>
      <c r="D953" s="41"/>
      <c r="E953" s="41"/>
      <c r="F953" s="42"/>
      <c r="G953" s="4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40"/>
      <c r="B954" s="40"/>
      <c r="C954" s="40"/>
      <c r="D954" s="41"/>
      <c r="E954" s="41"/>
      <c r="F954" s="42"/>
      <c r="G954" s="4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40"/>
      <c r="B955" s="40"/>
      <c r="C955" s="40"/>
      <c r="D955" s="41"/>
      <c r="E955" s="41"/>
      <c r="F955" s="42"/>
      <c r="G955" s="4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40"/>
      <c r="B956" s="40"/>
      <c r="C956" s="40"/>
      <c r="D956" s="41"/>
      <c r="E956" s="41"/>
      <c r="F956" s="42"/>
      <c r="G956" s="4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40"/>
      <c r="B957" s="40"/>
      <c r="C957" s="40"/>
      <c r="D957" s="41"/>
      <c r="E957" s="41"/>
      <c r="F957" s="42"/>
      <c r="G957" s="4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40"/>
      <c r="B958" s="40"/>
      <c r="C958" s="40"/>
      <c r="D958" s="41"/>
      <c r="E958" s="41"/>
      <c r="F958" s="42"/>
      <c r="G958" s="4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40"/>
      <c r="B959" s="40"/>
      <c r="C959" s="40"/>
      <c r="D959" s="41"/>
      <c r="E959" s="41"/>
      <c r="F959" s="42"/>
      <c r="G959" s="4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40"/>
      <c r="B960" s="40"/>
      <c r="C960" s="40"/>
      <c r="D960" s="41"/>
      <c r="E960" s="41"/>
      <c r="F960" s="42"/>
      <c r="G960" s="4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40"/>
      <c r="B961" s="40"/>
      <c r="C961" s="40"/>
      <c r="D961" s="41"/>
      <c r="E961" s="41"/>
      <c r="F961" s="42"/>
      <c r="G961" s="4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40"/>
      <c r="B962" s="40"/>
      <c r="C962" s="40"/>
      <c r="D962" s="41"/>
      <c r="E962" s="41"/>
      <c r="F962" s="42"/>
      <c r="G962" s="4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40"/>
      <c r="B963" s="40"/>
      <c r="C963" s="40"/>
      <c r="D963" s="41"/>
      <c r="E963" s="41"/>
      <c r="F963" s="42"/>
      <c r="G963" s="4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40"/>
      <c r="B964" s="40"/>
      <c r="C964" s="40"/>
      <c r="D964" s="41"/>
      <c r="E964" s="41"/>
      <c r="F964" s="42"/>
      <c r="G964" s="4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40"/>
      <c r="B965" s="40"/>
      <c r="C965" s="40"/>
      <c r="D965" s="41"/>
      <c r="E965" s="41"/>
      <c r="F965" s="42"/>
      <c r="G965" s="4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40"/>
      <c r="B966" s="40"/>
      <c r="C966" s="40"/>
      <c r="D966" s="41"/>
      <c r="E966" s="41"/>
      <c r="F966" s="42"/>
      <c r="G966" s="4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40"/>
      <c r="B967" s="40"/>
      <c r="C967" s="40"/>
      <c r="D967" s="41"/>
      <c r="E967" s="41"/>
      <c r="F967" s="42"/>
      <c r="G967" s="4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40"/>
      <c r="B968" s="40"/>
      <c r="C968" s="40"/>
      <c r="D968" s="41"/>
      <c r="E968" s="41"/>
      <c r="F968" s="42"/>
      <c r="G968" s="4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40"/>
      <c r="B969" s="40"/>
      <c r="C969" s="40"/>
      <c r="D969" s="41"/>
      <c r="E969" s="41"/>
      <c r="F969" s="42"/>
      <c r="G969" s="4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40"/>
      <c r="B970" s="40"/>
      <c r="C970" s="40"/>
      <c r="D970" s="41"/>
      <c r="E970" s="41"/>
      <c r="F970" s="42"/>
      <c r="G970" s="4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40"/>
      <c r="B971" s="40"/>
      <c r="C971" s="40"/>
      <c r="D971" s="41"/>
      <c r="E971" s="41"/>
      <c r="F971" s="42"/>
      <c r="G971" s="4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40"/>
      <c r="B972" s="40"/>
      <c r="C972" s="40"/>
      <c r="D972" s="41"/>
      <c r="E972" s="41"/>
      <c r="F972" s="42"/>
      <c r="G972" s="4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40"/>
      <c r="B973" s="40"/>
      <c r="C973" s="40"/>
      <c r="D973" s="41"/>
      <c r="E973" s="41"/>
      <c r="F973" s="42"/>
      <c r="G973" s="4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40"/>
      <c r="B974" s="40"/>
      <c r="C974" s="40"/>
      <c r="D974" s="41"/>
      <c r="E974" s="41"/>
      <c r="F974" s="42"/>
      <c r="G974" s="4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40"/>
      <c r="B975" s="40"/>
      <c r="C975" s="40"/>
      <c r="D975" s="41"/>
      <c r="E975" s="41"/>
      <c r="F975" s="42"/>
      <c r="G975" s="4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40"/>
      <c r="B976" s="40"/>
      <c r="C976" s="40"/>
      <c r="D976" s="41"/>
      <c r="E976" s="41"/>
      <c r="F976" s="42"/>
      <c r="G976" s="4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40"/>
      <c r="B977" s="40"/>
      <c r="C977" s="40"/>
      <c r="D977" s="41"/>
      <c r="E977" s="41"/>
      <c r="F977" s="42"/>
      <c r="G977" s="4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40"/>
      <c r="B978" s="40"/>
      <c r="C978" s="40"/>
      <c r="D978" s="41"/>
      <c r="E978" s="41"/>
      <c r="F978" s="42"/>
      <c r="G978" s="4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40"/>
      <c r="B979" s="40"/>
      <c r="C979" s="40"/>
      <c r="D979" s="41"/>
      <c r="E979" s="41"/>
      <c r="F979" s="42"/>
      <c r="G979" s="4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40"/>
      <c r="B980" s="40"/>
      <c r="C980" s="40"/>
      <c r="D980" s="41"/>
      <c r="E980" s="41"/>
      <c r="F980" s="42"/>
      <c r="G980" s="4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40"/>
      <c r="B981" s="40"/>
      <c r="C981" s="40"/>
      <c r="D981" s="41"/>
      <c r="E981" s="41"/>
      <c r="F981" s="42"/>
      <c r="G981" s="4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40"/>
      <c r="B982" s="40"/>
      <c r="C982" s="40"/>
      <c r="D982" s="41"/>
      <c r="E982" s="41"/>
      <c r="F982" s="42"/>
      <c r="G982" s="4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40"/>
      <c r="B983" s="40"/>
      <c r="C983" s="40"/>
      <c r="D983" s="41"/>
      <c r="E983" s="41"/>
      <c r="F983" s="42"/>
      <c r="G983" s="4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40"/>
      <c r="B984" s="40"/>
      <c r="C984" s="40"/>
      <c r="D984" s="41"/>
      <c r="E984" s="41"/>
      <c r="F984" s="42"/>
      <c r="G984" s="4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40"/>
      <c r="B985" s="40"/>
      <c r="C985" s="40"/>
      <c r="D985" s="41"/>
      <c r="E985" s="41"/>
      <c r="F985" s="42"/>
      <c r="G985" s="4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40"/>
      <c r="B986" s="40"/>
      <c r="C986" s="40"/>
      <c r="D986" s="41"/>
      <c r="E986" s="41"/>
      <c r="F986" s="42"/>
      <c r="G986" s="4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40"/>
      <c r="B987" s="40"/>
      <c r="C987" s="40"/>
      <c r="D987" s="41"/>
      <c r="E987" s="41"/>
      <c r="F987" s="42"/>
      <c r="G987" s="4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40"/>
      <c r="B988" s="40"/>
      <c r="C988" s="40"/>
      <c r="D988" s="41"/>
      <c r="E988" s="41"/>
      <c r="F988" s="42"/>
      <c r="G988" s="4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40"/>
      <c r="B989" s="40"/>
      <c r="C989" s="40"/>
      <c r="D989" s="41"/>
      <c r="E989" s="41"/>
      <c r="F989" s="42"/>
      <c r="G989" s="4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40"/>
      <c r="B990" s="40"/>
      <c r="C990" s="40"/>
      <c r="D990" s="41"/>
      <c r="E990" s="41"/>
      <c r="F990" s="42"/>
      <c r="G990" s="4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40"/>
      <c r="B991" s="40"/>
      <c r="C991" s="40"/>
      <c r="D991" s="41"/>
      <c r="E991" s="41"/>
      <c r="F991" s="42"/>
      <c r="G991" s="4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40"/>
      <c r="B992" s="40"/>
      <c r="C992" s="40"/>
      <c r="D992" s="41"/>
      <c r="E992" s="41"/>
      <c r="F992" s="42"/>
      <c r="G992" s="4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40"/>
      <c r="B993" s="40"/>
      <c r="C993" s="40"/>
      <c r="D993" s="41"/>
      <c r="E993" s="41"/>
      <c r="F993" s="42"/>
      <c r="G993" s="4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40"/>
      <c r="B994" s="40"/>
      <c r="C994" s="40"/>
      <c r="D994" s="41"/>
      <c r="E994" s="41"/>
      <c r="F994" s="42"/>
      <c r="G994" s="4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40"/>
      <c r="B995" s="40"/>
      <c r="C995" s="40"/>
      <c r="D995" s="41"/>
      <c r="E995" s="41"/>
      <c r="F995" s="42"/>
      <c r="G995" s="4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40"/>
      <c r="B996" s="40"/>
      <c r="C996" s="40"/>
      <c r="D996" s="41"/>
      <c r="E996" s="41"/>
      <c r="F996" s="42"/>
      <c r="G996" s="4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40"/>
      <c r="B997" s="40"/>
      <c r="C997" s="40"/>
      <c r="D997" s="41"/>
      <c r="E997" s="41"/>
      <c r="F997" s="42"/>
      <c r="G997" s="4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40"/>
      <c r="B998" s="40"/>
      <c r="C998" s="40"/>
      <c r="D998" s="41"/>
      <c r="E998" s="41"/>
      <c r="F998" s="42"/>
      <c r="G998" s="4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40"/>
      <c r="B999" s="40"/>
      <c r="C999" s="40"/>
      <c r="D999" s="41"/>
      <c r="E999" s="41"/>
      <c r="F999" s="42"/>
      <c r="G999" s="4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40"/>
      <c r="B1000" s="40"/>
      <c r="C1000" s="40"/>
      <c r="D1000" s="41"/>
      <c r="E1000" s="41"/>
      <c r="F1000" s="42"/>
      <c r="G1000" s="4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 outlineLevelRow="1"/>
  <cols>
    <col customWidth="1" min="1" max="1" width="2.0"/>
    <col customWidth="1" hidden="1" min="2" max="2" width="15.13"/>
    <col customWidth="1" min="3" max="3" width="37.38"/>
    <col customWidth="1" min="4" max="6" width="12.13"/>
    <col customWidth="1" min="7" max="7" width="11.5"/>
    <col customWidth="1" hidden="1" min="8" max="8" width="11.5"/>
    <col customWidth="1" min="9" max="9" width="1.5"/>
    <col customWidth="1" min="10" max="13" width="14.5"/>
    <col customWidth="1" hidden="1" min="14" max="14" width="14.5"/>
    <col customWidth="1" min="15" max="15" width="2.0"/>
    <col customWidth="1" min="16" max="19" width="14.5"/>
    <col customWidth="1" hidden="1" min="20" max="20" width="14.5"/>
    <col customWidth="1" min="21" max="21" width="2.0"/>
    <col customWidth="1" min="22" max="25" width="14.5"/>
    <col customWidth="1" hidden="1" min="26" max="26" width="14.5"/>
  </cols>
  <sheetData>
    <row r="1" ht="15.0" customHeight="1">
      <c r="A1" s="40"/>
      <c r="B1" s="40"/>
      <c r="C1" s="40"/>
      <c r="D1" s="44" t="s">
        <v>34</v>
      </c>
      <c r="E1" s="45"/>
      <c r="F1" s="45"/>
      <c r="G1" s="45"/>
      <c r="H1" s="45"/>
      <c r="I1" s="40"/>
      <c r="J1" s="44" t="s">
        <v>35</v>
      </c>
      <c r="K1" s="45"/>
      <c r="L1" s="45"/>
      <c r="M1" s="45"/>
      <c r="N1" s="45"/>
      <c r="O1" s="40"/>
      <c r="P1" s="44" t="s">
        <v>36</v>
      </c>
      <c r="Q1" s="45"/>
      <c r="R1" s="45"/>
      <c r="S1" s="45"/>
      <c r="T1" s="45"/>
      <c r="U1" s="40"/>
      <c r="V1" s="44" t="s">
        <v>37</v>
      </c>
      <c r="W1" s="45"/>
      <c r="X1" s="45"/>
      <c r="Y1" s="45"/>
      <c r="Z1" s="45"/>
    </row>
    <row r="2" ht="39.0" customHeight="1">
      <c r="A2" s="46"/>
      <c r="B2" s="47"/>
      <c r="C2" s="48"/>
      <c r="D2" s="2" t="s">
        <v>38</v>
      </c>
      <c r="E2" s="48" t="s">
        <v>39</v>
      </c>
      <c r="F2" s="48" t="s">
        <v>40</v>
      </c>
      <c r="G2" s="2" t="s">
        <v>4</v>
      </c>
      <c r="H2" s="3" t="s">
        <v>5</v>
      </c>
      <c r="I2" s="46"/>
      <c r="J2" s="2" t="s">
        <v>38</v>
      </c>
      <c r="K2" s="48" t="s">
        <v>39</v>
      </c>
      <c r="L2" s="48" t="s">
        <v>40</v>
      </c>
      <c r="M2" s="2" t="s">
        <v>4</v>
      </c>
      <c r="N2" s="3" t="s">
        <v>5</v>
      </c>
      <c r="O2" s="46"/>
      <c r="P2" s="2" t="s">
        <v>38</v>
      </c>
      <c r="Q2" s="48" t="s">
        <v>39</v>
      </c>
      <c r="R2" s="48" t="s">
        <v>40</v>
      </c>
      <c r="S2" s="2" t="s">
        <v>4</v>
      </c>
      <c r="T2" s="3" t="s">
        <v>5</v>
      </c>
      <c r="U2" s="46"/>
      <c r="V2" s="2" t="s">
        <v>38</v>
      </c>
      <c r="W2" s="48" t="s">
        <v>39</v>
      </c>
      <c r="X2" s="48" t="s">
        <v>40</v>
      </c>
      <c r="Y2" s="2" t="s">
        <v>4</v>
      </c>
      <c r="Z2" s="3" t="s">
        <v>5</v>
      </c>
    </row>
    <row r="3" ht="6.75" customHeight="1">
      <c r="A3" s="40"/>
      <c r="B3" s="49"/>
      <c r="C3" s="50"/>
      <c r="D3" s="51"/>
      <c r="E3" s="50"/>
      <c r="F3" s="52"/>
      <c r="G3" s="53"/>
      <c r="H3" s="54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0"/>
      <c r="B4" s="40"/>
      <c r="C4" s="55" t="s">
        <v>41</v>
      </c>
      <c r="D4" s="56">
        <f t="shared" ref="D4:F4" si="1">SUM(D5,D8,D11,D16,D14)</f>
        <v>64619513.62</v>
      </c>
      <c r="E4" s="56">
        <f t="shared" si="1"/>
        <v>71683975.9</v>
      </c>
      <c r="F4" s="56">
        <f t="shared" si="1"/>
        <v>62529781.98</v>
      </c>
      <c r="G4" s="57">
        <f t="shared" ref="G4:G66" si="6">IF((IFERROR(E4/D4,0))=0,0,(IFERROR(E4/D4,0)-1))</f>
        <v>0.1093239778</v>
      </c>
      <c r="H4" s="57">
        <f t="shared" ref="H4:H66" si="7">IF((IFERROR(E4/F4,0))=0,0,(IFERROR(E4/F4,0)-1))</f>
        <v>0.1463973425</v>
      </c>
      <c r="I4" s="40"/>
      <c r="J4" s="56">
        <f t="shared" ref="J4:L4" si="2">J5+J8+J11+J14+J16</f>
        <v>14195972.86</v>
      </c>
      <c r="K4" s="56">
        <f t="shared" si="2"/>
        <v>17961606.14</v>
      </c>
      <c r="L4" s="56">
        <f t="shared" si="2"/>
        <v>17294315.88</v>
      </c>
      <c r="M4" s="57">
        <f t="shared" ref="M4:M5" si="8">IF((IFERROR(K4/J4,0))=0,0,(IFERROR(K4/J4,0)-1))</f>
        <v>0.2652606706</v>
      </c>
      <c r="N4" s="57">
        <f t="shared" ref="N4:N5" si="9">IF((IFERROR(K4/L4,0))=0,0,(IFERROR(K4/L4,0)-1))</f>
        <v>0.03858436868</v>
      </c>
      <c r="O4" s="40"/>
      <c r="P4" s="56">
        <f t="shared" ref="P4:R4" si="3">P5+P8+P11+P14+P16</f>
        <v>32744832.87</v>
      </c>
      <c r="Q4" s="56">
        <f t="shared" si="3"/>
        <v>36605250.95</v>
      </c>
      <c r="R4" s="56">
        <f t="shared" si="3"/>
        <v>34972433.33</v>
      </c>
      <c r="S4" s="57">
        <f t="shared" ref="S4:S5" si="10">IF((IFERROR(Q4/P4,0))=0,0,(IFERROR(Q4/P4,0)-1))</f>
        <v>0.1178939619</v>
      </c>
      <c r="T4" s="57">
        <f t="shared" ref="T4:T5" si="11">IF((IFERROR(Q4/R4,0))=0,0,(IFERROR(Q4/R4,0)-1))</f>
        <v>0.04668870492</v>
      </c>
      <c r="U4" s="40"/>
      <c r="V4" s="56">
        <f t="shared" ref="V4:X4" si="4">V5+V8+V11+V14+V16</f>
        <v>5116359.76</v>
      </c>
      <c r="W4" s="56">
        <f t="shared" si="4"/>
        <v>6765685</v>
      </c>
      <c r="X4" s="56">
        <f t="shared" si="4"/>
        <v>8173413.67</v>
      </c>
      <c r="Y4" s="57">
        <f t="shared" ref="Y4:Y5" si="12">IF((IFERROR(W4/V4,0))=0,0,(IFERROR(W4/V4,0)-1))</f>
        <v>0.322363031</v>
      </c>
      <c r="Z4" s="57">
        <f t="shared" ref="Z4:Z5" si="13">IF((IFERROR(W4/X4,0))=0,0,(IFERROR(W4/X4,0)-1))</f>
        <v>-0.1722326468</v>
      </c>
    </row>
    <row r="5">
      <c r="A5" s="40"/>
      <c r="B5" s="40"/>
      <c r="C5" s="58" t="s">
        <v>42</v>
      </c>
      <c r="D5" s="59">
        <f t="shared" ref="D5:F5" si="5">D6+D7</f>
        <v>42611317.83</v>
      </c>
      <c r="E5" s="59">
        <f t="shared" si="5"/>
        <v>46872449.63</v>
      </c>
      <c r="F5" s="59">
        <f t="shared" si="5"/>
        <v>37282029.81</v>
      </c>
      <c r="G5" s="60">
        <f t="shared" si="6"/>
        <v>0.1000000005</v>
      </c>
      <c r="H5" s="60">
        <f t="shared" si="7"/>
        <v>0.2572397446</v>
      </c>
      <c r="I5" s="40"/>
      <c r="J5" s="61">
        <v>1.054307694E7</v>
      </c>
      <c r="K5" s="61">
        <v>1.178279842E7</v>
      </c>
      <c r="L5" s="61">
        <v>1.090908908E7</v>
      </c>
      <c r="M5" s="60">
        <f t="shared" si="8"/>
        <v>0.1175863068</v>
      </c>
      <c r="N5" s="60">
        <f t="shared" si="9"/>
        <v>0.08009003626</v>
      </c>
      <c r="O5" s="40"/>
      <c r="P5" s="61">
        <v>2.532316953E7</v>
      </c>
      <c r="Q5" s="61">
        <v>2.894777019E7</v>
      </c>
      <c r="R5" s="61">
        <f>24786483.33</f>
        <v>24786483.33</v>
      </c>
      <c r="S5" s="60">
        <f t="shared" si="10"/>
        <v>0.1431337675</v>
      </c>
      <c r="T5" s="60">
        <f t="shared" si="11"/>
        <v>0.167885327</v>
      </c>
      <c r="U5" s="40"/>
      <c r="V5" s="61">
        <v>4754009.76</v>
      </c>
      <c r="W5" s="61">
        <v>5828618.0</v>
      </c>
      <c r="X5" s="61">
        <v>7502413.67</v>
      </c>
      <c r="Y5" s="60">
        <f t="shared" si="12"/>
        <v>0.2260424976</v>
      </c>
      <c r="Z5" s="60">
        <f t="shared" si="13"/>
        <v>-0.2231009571</v>
      </c>
    </row>
    <row r="6" hidden="1" outlineLevel="1">
      <c r="A6" s="40"/>
      <c r="B6" s="40" t="s">
        <v>43</v>
      </c>
      <c r="C6" s="62" t="s">
        <v>44</v>
      </c>
      <c r="D6" s="63">
        <f>Resumen!I7</f>
        <v>41346034.5</v>
      </c>
      <c r="E6" s="63">
        <f>SUMIF('México Summary'!$C:$C,'Resumen (Caps)'!B6,'México Summary'!$AC:$AC)</f>
        <v>45370058.25</v>
      </c>
      <c r="F6" s="63">
        <v>3.6117362028E7</v>
      </c>
      <c r="G6" s="64">
        <f t="shared" si="6"/>
        <v>0.09732550646</v>
      </c>
      <c r="H6" s="65">
        <f t="shared" si="7"/>
        <v>0.2561841646</v>
      </c>
      <c r="I6" s="40"/>
      <c r="J6" s="40"/>
      <c r="K6" s="40"/>
      <c r="L6" s="40"/>
      <c r="M6" s="40"/>
      <c r="N6" s="40"/>
      <c r="O6" s="40"/>
      <c r="P6" s="66">
        <v>2.441665254E7</v>
      </c>
      <c r="Q6" s="67">
        <v>2.870576028E7</v>
      </c>
      <c r="R6" s="66">
        <v>2.287798333E7</v>
      </c>
      <c r="S6" s="40"/>
      <c r="T6" s="40"/>
      <c r="U6" s="40"/>
      <c r="V6" s="66">
        <v>4420176.43</v>
      </c>
      <c r="W6" s="66">
        <v>6426568.2</v>
      </c>
      <c r="X6" s="66">
        <v>6677913.67</v>
      </c>
      <c r="Y6" s="40"/>
      <c r="Z6" s="40"/>
    </row>
    <row r="7" hidden="1" outlineLevel="1">
      <c r="A7" s="40"/>
      <c r="B7" s="40" t="s">
        <v>45</v>
      </c>
      <c r="C7" s="62" t="s">
        <v>46</v>
      </c>
      <c r="D7" s="63">
        <f>Resumen!I8</f>
        <v>1265283.33</v>
      </c>
      <c r="E7" s="63">
        <f>SUMIF('México Summary'!$C:$C,'Resumen (Caps)'!B7,'México Summary'!$AC:$AC)</f>
        <v>1502391.384</v>
      </c>
      <c r="F7" s="63">
        <v>1164667.780032</v>
      </c>
      <c r="G7" s="64">
        <f t="shared" si="6"/>
        <v>0.1873952251</v>
      </c>
      <c r="H7" s="65">
        <f t="shared" si="7"/>
        <v>0.2899741971</v>
      </c>
      <c r="I7" s="40"/>
      <c r="J7" s="40"/>
      <c r="K7" s="40"/>
      <c r="L7" s="40"/>
      <c r="M7" s="40"/>
      <c r="N7" s="40"/>
      <c r="O7" s="40"/>
      <c r="P7" s="66">
        <v>906516.99</v>
      </c>
      <c r="Q7" s="67">
        <v>1242009.99</v>
      </c>
      <c r="R7" s="66">
        <v>1908500.0</v>
      </c>
      <c r="S7" s="40"/>
      <c r="T7" s="40"/>
      <c r="U7" s="40"/>
      <c r="V7" s="66">
        <v>333833.33</v>
      </c>
      <c r="W7" s="66">
        <v>402050.0</v>
      </c>
      <c r="X7" s="66">
        <v>824500.0</v>
      </c>
      <c r="Y7" s="40"/>
      <c r="Z7" s="40"/>
    </row>
    <row r="8" collapsed="1">
      <c r="A8" s="40"/>
      <c r="B8" s="40"/>
      <c r="C8" s="58" t="s">
        <v>47</v>
      </c>
      <c r="D8" s="59">
        <f t="shared" ref="D8:F8" si="14">D9+D10</f>
        <v>12859604.84</v>
      </c>
      <c r="E8" s="59">
        <f t="shared" si="14"/>
        <v>11511191.26</v>
      </c>
      <c r="F8" s="59">
        <f t="shared" si="14"/>
        <v>12957002.18</v>
      </c>
      <c r="G8" s="60">
        <f t="shared" si="6"/>
        <v>-0.1048565328</v>
      </c>
      <c r="H8" s="60">
        <f t="shared" si="7"/>
        <v>-0.1115852952</v>
      </c>
      <c r="I8" s="40"/>
      <c r="J8" s="61">
        <v>2311332.76</v>
      </c>
      <c r="K8" s="61">
        <v>3820000.0</v>
      </c>
      <c r="L8" s="61">
        <v>4100000.0</v>
      </c>
      <c r="M8" s="60">
        <f>IF((IFERROR(K8/J8,0))=0,0,(IFERROR(K8/J8,0)-1))</f>
        <v>0.6527261094</v>
      </c>
      <c r="N8" s="60">
        <f>IF((IFERROR(K8/L8,0))=0,0,(IFERROR(K8/L8,0)-1))</f>
        <v>-0.06829268293</v>
      </c>
      <c r="O8" s="40"/>
      <c r="P8" s="61">
        <v>3788994.6</v>
      </c>
      <c r="Q8" s="61">
        <v>4070000.0</v>
      </c>
      <c r="R8" s="61">
        <v>5632000.0</v>
      </c>
      <c r="S8" s="60">
        <f>IF((IFERROR(Q8/P8,0))=0,0,(IFERROR(Q8/P8,0)-1))</f>
        <v>0.07416357891</v>
      </c>
      <c r="T8" s="60">
        <f>IF((IFERROR(Q8/R8,0))=0,0,(IFERROR(Q8/R8,0)-1))</f>
        <v>-0.27734375</v>
      </c>
      <c r="U8" s="40"/>
      <c r="V8" s="61">
        <v>294450.0</v>
      </c>
      <c r="W8" s="61">
        <v>710000.0</v>
      </c>
      <c r="X8" s="61">
        <v>440000.0</v>
      </c>
      <c r="Y8" s="60">
        <f>IF((IFERROR(W8/V8,0))=0,0,(IFERROR(W8/V8,0)-1))</f>
        <v>1.411275259</v>
      </c>
      <c r="Z8" s="60">
        <f>IF((IFERROR(W8/X8,0))=0,0,(IFERROR(W8/X8,0)-1))</f>
        <v>0.6136363636</v>
      </c>
    </row>
    <row r="9" hidden="1" outlineLevel="1">
      <c r="A9" s="40"/>
      <c r="B9" s="40" t="s">
        <v>48</v>
      </c>
      <c r="C9" s="68" t="s">
        <v>49</v>
      </c>
      <c r="D9" s="69">
        <f>Resumen!I10</f>
        <v>1856490.16</v>
      </c>
      <c r="E9" s="69">
        <f>SUMIF('México Summary'!$C:$C,'Resumen (Caps)'!B9,'México Summary'!$AC:$AC)</f>
        <v>1460000</v>
      </c>
      <c r="F9" s="69">
        <v>2250000.0</v>
      </c>
      <c r="G9" s="65">
        <f t="shared" si="6"/>
        <v>-0.2135697611</v>
      </c>
      <c r="H9" s="65">
        <f t="shared" si="7"/>
        <v>-0.3511111111</v>
      </c>
      <c r="I9" s="40"/>
      <c r="J9" s="40"/>
      <c r="K9" s="40"/>
      <c r="L9" s="40"/>
      <c r="M9" s="40"/>
      <c r="N9" s="40"/>
      <c r="O9" s="40"/>
      <c r="P9" s="66">
        <v>3788994.6</v>
      </c>
      <c r="Q9" s="67">
        <v>1476239.83</v>
      </c>
      <c r="R9" s="66">
        <v>5632000.0</v>
      </c>
      <c r="S9" s="40"/>
      <c r="T9" s="40"/>
      <c r="U9" s="40"/>
      <c r="V9" s="66">
        <v>294450.0</v>
      </c>
      <c r="W9" s="66">
        <v>208395.0</v>
      </c>
      <c r="X9" s="66">
        <v>440000.0</v>
      </c>
      <c r="Y9" s="40"/>
      <c r="Z9" s="40"/>
    </row>
    <row r="10" hidden="1" outlineLevel="1">
      <c r="A10" s="40"/>
      <c r="B10" s="40" t="s">
        <v>50</v>
      </c>
      <c r="C10" s="68" t="s">
        <v>51</v>
      </c>
      <c r="D10" s="69">
        <f>Resumen!I11</f>
        <v>11003114.68</v>
      </c>
      <c r="E10" s="69">
        <f>SUMIF('México Summary'!$C:$C,'Resumen (Caps)'!B10,'México Summary'!$AC:$AC)</f>
        <v>10051191.26</v>
      </c>
      <c r="F10" s="69">
        <v>1.0707002175999999E7</v>
      </c>
      <c r="G10" s="65">
        <f t="shared" si="6"/>
        <v>-0.0865139958</v>
      </c>
      <c r="H10" s="65">
        <f t="shared" si="7"/>
        <v>-0.06125065657</v>
      </c>
      <c r="I10" s="40"/>
      <c r="J10" s="40"/>
      <c r="K10" s="40"/>
      <c r="L10" s="40"/>
      <c r="M10" s="40"/>
      <c r="N10" s="40"/>
      <c r="O10" s="40"/>
      <c r="P10" s="70">
        <v>0.0</v>
      </c>
      <c r="Q10" s="67">
        <v>4898758.1</v>
      </c>
      <c r="R10" s="70">
        <v>0.0</v>
      </c>
      <c r="S10" s="40"/>
      <c r="T10" s="40"/>
      <c r="U10" s="40"/>
      <c r="V10" s="70">
        <v>0.0</v>
      </c>
      <c r="W10" s="66">
        <v>352000.0</v>
      </c>
      <c r="X10" s="70">
        <v>0.0</v>
      </c>
      <c r="Y10" s="40"/>
      <c r="Z10" s="40"/>
    </row>
    <row r="11" collapsed="1">
      <c r="A11" s="40"/>
      <c r="B11" s="40"/>
      <c r="C11" s="58" t="s">
        <v>52</v>
      </c>
      <c r="D11" s="59">
        <f t="shared" ref="D11:F11" si="15">D12+D13</f>
        <v>6702990.95</v>
      </c>
      <c r="E11" s="59">
        <f t="shared" si="15"/>
        <v>9775090</v>
      </c>
      <c r="F11" s="59">
        <f t="shared" si="15"/>
        <v>11450750</v>
      </c>
      <c r="G11" s="60">
        <f t="shared" si="6"/>
        <v>0.4583176485</v>
      </c>
      <c r="H11" s="60">
        <f t="shared" si="7"/>
        <v>-0.1463362662</v>
      </c>
      <c r="I11" s="40"/>
      <c r="J11" s="61">
        <v>756663.16</v>
      </c>
      <c r="K11" s="61">
        <v>1594590.68</v>
      </c>
      <c r="L11" s="61">
        <v>1718000.0</v>
      </c>
      <c r="M11" s="60">
        <f>IF((IFERROR(K11/J11,0))=0,0,(IFERROR(K11/J11,0)-1))</f>
        <v>1.10739833</v>
      </c>
      <c r="N11" s="60">
        <f>IF((IFERROR(K11/L11,0))=0,0,(IFERROR(K11/L11,0)-1))</f>
        <v>-0.07183313155</v>
      </c>
      <c r="O11" s="40"/>
      <c r="P11" s="61">
        <v>1740806.74</v>
      </c>
      <c r="Q11" s="61">
        <v>2209360.76</v>
      </c>
      <c r="R11" s="61">
        <v>2593050.0</v>
      </c>
      <c r="S11" s="60">
        <f>IF((IFERROR(Q11/P11,0))=0,0,(IFERROR(Q11/P11,0)-1))</f>
        <v>0.2691591256</v>
      </c>
      <c r="T11" s="60">
        <f>IF((IFERROR(Q11/R11,0))=0,0,(IFERROR(Q11/R11,0)-1))</f>
        <v>-0.1479683153</v>
      </c>
      <c r="U11" s="40"/>
      <c r="V11" s="61">
        <v>0.0</v>
      </c>
      <c r="W11" s="61">
        <v>48000.0</v>
      </c>
      <c r="X11" s="61">
        <v>100000.0</v>
      </c>
      <c r="Y11" s="60">
        <f>IF((IFERROR(W11/V11,0))=0,0,(IFERROR(W11/V11,0)-1))</f>
        <v>0</v>
      </c>
      <c r="Z11" s="60">
        <f>IF((IFERROR(W11/X11,0))=0,0,(IFERROR(W11/X11,0)-1))</f>
        <v>-0.52</v>
      </c>
    </row>
    <row r="12" hidden="1" outlineLevel="1">
      <c r="A12" s="40"/>
      <c r="B12" s="40" t="s">
        <v>53</v>
      </c>
      <c r="C12" s="68" t="s">
        <v>54</v>
      </c>
      <c r="D12" s="69">
        <f>Resumen!I13</f>
        <v>5748342.63</v>
      </c>
      <c r="E12" s="69">
        <f>SUMIF('México Summary'!$C:$C,'Resumen (Caps)'!B12,'México Summary'!$AC:$AC)</f>
        <v>8675090</v>
      </c>
      <c r="F12" s="69">
        <v>1.0800750000000002E7</v>
      </c>
      <c r="G12" s="65">
        <f t="shared" si="6"/>
        <v>0.5091462981</v>
      </c>
      <c r="H12" s="65">
        <f t="shared" si="7"/>
        <v>-0.1968067032</v>
      </c>
      <c r="I12" s="40"/>
      <c r="J12" s="40"/>
      <c r="K12" s="40"/>
      <c r="L12" s="40"/>
      <c r="M12" s="40"/>
      <c r="N12" s="40"/>
      <c r="O12" s="40"/>
      <c r="P12" s="66">
        <v>1740806.74</v>
      </c>
      <c r="Q12" s="67">
        <v>1663666.88</v>
      </c>
      <c r="R12" s="66">
        <v>2593050.0</v>
      </c>
      <c r="S12" s="40"/>
      <c r="T12" s="40"/>
      <c r="U12" s="40"/>
      <c r="V12" s="70">
        <v>0.0</v>
      </c>
      <c r="W12" s="66">
        <v>22000.0</v>
      </c>
      <c r="X12" s="66">
        <v>100000.0</v>
      </c>
      <c r="Y12" s="40"/>
      <c r="Z12" s="40"/>
    </row>
    <row r="13" hidden="1" outlineLevel="1">
      <c r="A13" s="40"/>
      <c r="B13" s="40" t="s">
        <v>55</v>
      </c>
      <c r="C13" s="68" t="s">
        <v>56</v>
      </c>
      <c r="D13" s="69">
        <f>Resumen!I14</f>
        <v>954648.32</v>
      </c>
      <c r="E13" s="69">
        <f>SUMIF('México Summary'!$C:$C,'Resumen (Caps)'!B13,'México Summary'!$AC:$AC)</f>
        <v>1100000</v>
      </c>
      <c r="F13" s="69">
        <v>650000.0</v>
      </c>
      <c r="G13" s="65">
        <f t="shared" si="6"/>
        <v>0.1522567808</v>
      </c>
      <c r="H13" s="65">
        <f t="shared" si="7"/>
        <v>0.6923076923</v>
      </c>
      <c r="I13" s="40"/>
      <c r="J13" s="40"/>
      <c r="K13" s="40"/>
      <c r="L13" s="40"/>
      <c r="M13" s="40"/>
      <c r="N13" s="40"/>
      <c r="O13" s="40"/>
      <c r="P13" s="66">
        <v>1001862.07</v>
      </c>
      <c r="Q13" s="67">
        <v>403754.0</v>
      </c>
      <c r="R13" s="66">
        <v>1450000.0</v>
      </c>
      <c r="S13" s="40"/>
      <c r="T13" s="40"/>
      <c r="U13" s="40"/>
      <c r="V13" s="70">
        <v>0.0</v>
      </c>
      <c r="W13" s="66">
        <v>74539.2</v>
      </c>
      <c r="X13" s="70">
        <v>0.0</v>
      </c>
      <c r="Y13" s="40"/>
      <c r="Z13" s="40"/>
    </row>
    <row r="14" collapsed="1">
      <c r="A14" s="40"/>
      <c r="B14" s="40"/>
      <c r="C14" s="58" t="s">
        <v>57</v>
      </c>
      <c r="D14" s="59">
        <f t="shared" ref="D14:F14" si="16">D15</f>
        <v>0</v>
      </c>
      <c r="E14" s="59">
        <f t="shared" si="16"/>
        <v>840000</v>
      </c>
      <c r="F14" s="59">
        <f t="shared" si="16"/>
        <v>0</v>
      </c>
      <c r="G14" s="60">
        <f t="shared" si="6"/>
        <v>0</v>
      </c>
      <c r="H14" s="60">
        <f t="shared" si="7"/>
        <v>0</v>
      </c>
      <c r="I14" s="40"/>
      <c r="J14" s="59">
        <v>0.0</v>
      </c>
      <c r="K14" s="61">
        <v>50000.0</v>
      </c>
      <c r="L14" s="59">
        <v>0.0</v>
      </c>
      <c r="M14" s="71">
        <v>1.0</v>
      </c>
      <c r="N14" s="60">
        <f>IF((IFERROR(K14/L14,0))=0,0,(IFERROR(K14/L14,0)-1))</f>
        <v>0</v>
      </c>
      <c r="O14" s="40"/>
      <c r="P14" s="61">
        <v>1001862.0</v>
      </c>
      <c r="Q14" s="61">
        <v>460000.0</v>
      </c>
      <c r="R14" s="61">
        <v>1450000.0</v>
      </c>
      <c r="S14" s="60">
        <f>IF((IFERROR(Q14/P14,0))=0,0,(IFERROR(Q14/P14,0)-1))</f>
        <v>-0.5408549281</v>
      </c>
      <c r="T14" s="60">
        <f>IF((IFERROR(Q14/R14,0))=0,0,(IFERROR(Q14/R14,0)-1))</f>
        <v>-0.6827586207</v>
      </c>
      <c r="U14" s="40"/>
      <c r="V14" s="61">
        <v>0.0</v>
      </c>
      <c r="W14" s="61">
        <v>80000.0</v>
      </c>
      <c r="X14" s="61">
        <v>0.0</v>
      </c>
      <c r="Y14" s="60">
        <f>IF((IFERROR(W14/V14,0))=0,0,(IFERROR(W14/V14,0)-1))</f>
        <v>0</v>
      </c>
      <c r="Z14" s="60">
        <f>IF((IFERROR(W14/X14,0))=0,0,(IFERROR(W14/X14,0)-1))</f>
        <v>0</v>
      </c>
    </row>
    <row r="15" hidden="1" outlineLevel="1">
      <c r="A15" s="40"/>
      <c r="B15" s="40" t="s">
        <v>58</v>
      </c>
      <c r="C15" s="68" t="s">
        <v>59</v>
      </c>
      <c r="D15" s="69">
        <f>Resumen!I16</f>
        <v>0</v>
      </c>
      <c r="E15" s="69">
        <f>SUMIF('México Summary'!$C:$C,'Resumen (Caps)'!B15,'México Summary'!$AC:$AC)</f>
        <v>840000</v>
      </c>
      <c r="F15" s="69">
        <v>0.0</v>
      </c>
      <c r="G15" s="65">
        <f t="shared" si="6"/>
        <v>0</v>
      </c>
      <c r="H15" s="65">
        <f t="shared" si="7"/>
        <v>0</v>
      </c>
      <c r="I15" s="40"/>
      <c r="J15" s="40"/>
      <c r="K15" s="40"/>
      <c r="L15" s="40"/>
      <c r="M15" s="40"/>
      <c r="N15" s="40"/>
      <c r="O15" s="40"/>
      <c r="P15" s="40"/>
      <c r="Q15" s="41"/>
      <c r="R15" s="40"/>
      <c r="S15" s="40"/>
      <c r="T15" s="40"/>
      <c r="U15" s="40"/>
      <c r="V15" s="66"/>
      <c r="W15" s="66"/>
      <c r="X15" s="66"/>
      <c r="Y15" s="40"/>
      <c r="Z15" s="40"/>
    </row>
    <row r="16" collapsed="1">
      <c r="A16" s="40"/>
      <c r="B16" s="40"/>
      <c r="C16" s="72" t="s">
        <v>60</v>
      </c>
      <c r="D16" s="59">
        <f t="shared" ref="D16:F16" si="17">D17+D19+D18</f>
        <v>2445600</v>
      </c>
      <c r="E16" s="59">
        <f t="shared" si="17"/>
        <v>2685245</v>
      </c>
      <c r="F16" s="59">
        <f t="shared" si="17"/>
        <v>840000</v>
      </c>
      <c r="G16" s="60">
        <f t="shared" si="6"/>
        <v>0.09799026824</v>
      </c>
      <c r="H16" s="60">
        <f t="shared" si="7"/>
        <v>2.196720238</v>
      </c>
      <c r="I16" s="40"/>
      <c r="J16" s="61">
        <v>584900.0</v>
      </c>
      <c r="K16" s="61">
        <v>714217.04</v>
      </c>
      <c r="L16" s="61">
        <v>567226.8</v>
      </c>
      <c r="M16" s="60">
        <f>IF((IFERROR(K16/J16,0))=0,0,(IFERROR(K16/J16,0)-1))</f>
        <v>0.2210925628</v>
      </c>
      <c r="N16" s="60">
        <f>IF((IFERROR(K16/L16,0))=0,0,(IFERROR(K16/L16,0)-1))</f>
        <v>0.2591383905</v>
      </c>
      <c r="O16" s="40"/>
      <c r="P16" s="61">
        <v>890000.0</v>
      </c>
      <c r="Q16" s="61">
        <v>918120.0</v>
      </c>
      <c r="R16" s="61">
        <v>510900.0</v>
      </c>
      <c r="S16" s="60">
        <f>IF((IFERROR(Q16/P16,0))=0,0,(IFERROR(Q16/P16,0)-1))</f>
        <v>0.03159550562</v>
      </c>
      <c r="T16" s="60">
        <f>IF((IFERROR(Q16/R16,0))=0,0,(IFERROR(Q16/R16,0)-1))</f>
        <v>0.7970640047</v>
      </c>
      <c r="U16" s="40"/>
      <c r="V16" s="61">
        <v>67900.0</v>
      </c>
      <c r="W16" s="61">
        <v>99067.0</v>
      </c>
      <c r="X16" s="61">
        <v>131000.0</v>
      </c>
      <c r="Y16" s="60">
        <f>IF((IFERROR(W16/V16,0))=0,0,(IFERROR(W16/V16,0)-1))</f>
        <v>0.4590132548</v>
      </c>
      <c r="Z16" s="60">
        <f>IF((IFERROR(W16/X16,0))=0,0,(IFERROR(W16/X16,0)-1))</f>
        <v>-0.2437633588</v>
      </c>
    </row>
    <row r="17" hidden="1" outlineLevel="1">
      <c r="A17" s="40"/>
      <c r="B17" s="40" t="s">
        <v>61</v>
      </c>
      <c r="C17" s="68" t="s">
        <v>62</v>
      </c>
      <c r="D17" s="69">
        <f>Resumen!I18</f>
        <v>1292600</v>
      </c>
      <c r="E17" s="69">
        <f>SUMIF('México Summary'!$C:$C,'Resumen (Caps)'!B17,'México Summary'!$AC:$AC)</f>
        <v>1232595</v>
      </c>
      <c r="F17" s="69">
        <v>840000.0</v>
      </c>
      <c r="G17" s="65">
        <f t="shared" si="6"/>
        <v>-0.04642194028</v>
      </c>
      <c r="H17" s="65">
        <f t="shared" si="7"/>
        <v>0.467375</v>
      </c>
      <c r="I17" s="40"/>
      <c r="J17" s="40"/>
      <c r="K17" s="40"/>
      <c r="L17" s="40"/>
      <c r="M17" s="40"/>
      <c r="N17" s="40"/>
      <c r="O17" s="40"/>
      <c r="P17" s="40"/>
      <c r="Q17" s="41"/>
      <c r="R17" s="40"/>
      <c r="S17" s="40"/>
      <c r="T17" s="40"/>
      <c r="U17" s="40"/>
      <c r="V17" s="40"/>
      <c r="W17" s="40"/>
      <c r="X17" s="40"/>
      <c r="Y17" s="40"/>
      <c r="Z17" s="40"/>
    </row>
    <row r="18" hidden="1" outlineLevel="1">
      <c r="A18" s="40"/>
      <c r="B18" s="40" t="s">
        <v>63</v>
      </c>
      <c r="C18" s="68" t="s">
        <v>64</v>
      </c>
      <c r="D18" s="69">
        <f>Resumen!I19</f>
        <v>1153000</v>
      </c>
      <c r="E18" s="69">
        <f>SUMIF('México Summary'!$C:$C,'Resumen (Caps)'!B18,'México Summary'!$AC:$AC)</f>
        <v>1452650</v>
      </c>
      <c r="F18" s="69">
        <v>0.0</v>
      </c>
      <c r="G18" s="65">
        <f t="shared" si="6"/>
        <v>0.2598872507</v>
      </c>
      <c r="H18" s="65">
        <f t="shared" si="7"/>
        <v>0</v>
      </c>
      <c r="I18" s="40"/>
      <c r="J18" s="40"/>
      <c r="K18" s="40"/>
      <c r="L18" s="40"/>
      <c r="M18" s="40"/>
      <c r="N18" s="40"/>
      <c r="O18" s="40"/>
      <c r="P18" s="40"/>
      <c r="Q18" s="41"/>
      <c r="R18" s="40"/>
      <c r="S18" s="40"/>
      <c r="T18" s="40"/>
      <c r="U18" s="40"/>
      <c r="V18" s="40"/>
      <c r="W18" s="40"/>
      <c r="X18" s="40"/>
      <c r="Y18" s="40"/>
      <c r="Z18" s="40"/>
    </row>
    <row r="19" hidden="1" outlineLevel="1">
      <c r="A19" s="40"/>
      <c r="B19" s="40" t="s">
        <v>65</v>
      </c>
      <c r="C19" s="68" t="s">
        <v>66</v>
      </c>
      <c r="D19" s="69">
        <f>Resumen!I20</f>
        <v>0</v>
      </c>
      <c r="E19" s="69">
        <f>SUMIF('México Summary'!$C:$C,'Resumen (Caps)'!B19,'México Summary'!$AC:$AC)</f>
        <v>0</v>
      </c>
      <c r="F19" s="69">
        <v>0.0</v>
      </c>
      <c r="G19" s="65">
        <f t="shared" si="6"/>
        <v>0</v>
      </c>
      <c r="H19" s="65">
        <f t="shared" si="7"/>
        <v>0</v>
      </c>
      <c r="I19" s="40"/>
      <c r="J19" s="40"/>
      <c r="K19" s="40"/>
      <c r="L19" s="40"/>
      <c r="M19" s="40"/>
      <c r="N19" s="40"/>
      <c r="O19" s="40"/>
      <c r="P19" s="40"/>
      <c r="Q19" s="41"/>
      <c r="R19" s="40"/>
      <c r="S19" s="40"/>
      <c r="T19" s="40"/>
      <c r="U19" s="40"/>
      <c r="V19" s="40"/>
      <c r="W19" s="40"/>
      <c r="X19" s="40"/>
      <c r="Y19" s="40"/>
      <c r="Z19" s="40"/>
    </row>
    <row r="20" hidden="1" outlineLevel="1">
      <c r="A20" s="40"/>
      <c r="B20" s="40" t="s">
        <v>67</v>
      </c>
      <c r="C20" s="58" t="s">
        <v>7</v>
      </c>
      <c r="D20" s="59">
        <f>Resumen!I21</f>
        <v>14196188.67</v>
      </c>
      <c r="E20" s="59">
        <f>SUMIF('México Summary'!$C:$C,'Resumen (Caps)'!B20,'México Summary'!$AC:$AC)</f>
        <v>0</v>
      </c>
      <c r="F20" s="59">
        <v>0.0</v>
      </c>
      <c r="G20" s="60">
        <f t="shared" si="6"/>
        <v>0</v>
      </c>
      <c r="H20" s="60">
        <f t="shared" si="7"/>
        <v>0</v>
      </c>
      <c r="I20" s="40"/>
      <c r="J20" s="40"/>
      <c r="K20" s="40"/>
      <c r="L20" s="40"/>
      <c r="M20" s="40"/>
      <c r="N20" s="40"/>
      <c r="O20" s="40"/>
      <c r="P20" s="40"/>
      <c r="Q20" s="41"/>
      <c r="R20" s="40"/>
      <c r="S20" s="40"/>
      <c r="T20" s="40"/>
      <c r="U20" s="40"/>
      <c r="V20" s="40"/>
      <c r="W20" s="40"/>
      <c r="X20" s="40"/>
      <c r="Y20" s="40"/>
      <c r="Z20" s="40"/>
    </row>
    <row r="21" ht="15.75" hidden="1" customHeight="1" outlineLevel="1">
      <c r="A21" s="40"/>
      <c r="B21" s="40" t="s">
        <v>68</v>
      </c>
      <c r="C21" s="58" t="s">
        <v>69</v>
      </c>
      <c r="D21" s="59">
        <f>Resumen!I22</f>
        <v>32894974.61</v>
      </c>
      <c r="E21" s="59">
        <f>SUMIF('México Summary'!$C:$C,'Resumen (Caps)'!B21,'México Summary'!$AC:$AC)</f>
        <v>0</v>
      </c>
      <c r="F21" s="59">
        <v>0.0</v>
      </c>
      <c r="G21" s="60">
        <f t="shared" si="6"/>
        <v>0</v>
      </c>
      <c r="H21" s="60">
        <f t="shared" si="7"/>
        <v>0</v>
      </c>
      <c r="I21" s="40"/>
      <c r="J21" s="40"/>
      <c r="K21" s="40"/>
      <c r="L21" s="40"/>
      <c r="M21" s="40"/>
      <c r="N21" s="40"/>
      <c r="O21" s="40"/>
      <c r="P21" s="40"/>
      <c r="Q21" s="41"/>
      <c r="R21" s="40"/>
      <c r="S21" s="40"/>
      <c r="T21" s="40"/>
      <c r="U21" s="40"/>
      <c r="V21" s="40"/>
      <c r="W21" s="40"/>
      <c r="X21" s="40"/>
      <c r="Y21" s="40"/>
      <c r="Z21" s="40"/>
    </row>
    <row r="22" ht="15.75" hidden="1" customHeight="1" outlineLevel="1">
      <c r="A22" s="40"/>
      <c r="B22" s="40" t="s">
        <v>70</v>
      </c>
      <c r="C22" s="58" t="s">
        <v>71</v>
      </c>
      <c r="D22" s="59">
        <f>Resumen!I23</f>
        <v>5116359.76</v>
      </c>
      <c r="E22" s="59">
        <f>SUMIF('México Summary'!$C:$C,'Resumen (Caps)'!B22,'México Summary'!$AC:$AC)</f>
        <v>0</v>
      </c>
      <c r="F22" s="59">
        <v>0.0</v>
      </c>
      <c r="G22" s="60">
        <f t="shared" si="6"/>
        <v>0</v>
      </c>
      <c r="H22" s="60">
        <f t="shared" si="7"/>
        <v>0</v>
      </c>
      <c r="I22" s="40"/>
      <c r="J22" s="40"/>
      <c r="K22" s="40"/>
      <c r="L22" s="40"/>
      <c r="M22" s="40"/>
      <c r="N22" s="40"/>
      <c r="O22" s="40"/>
      <c r="P22" s="40"/>
      <c r="Q22" s="41"/>
      <c r="R22" s="40"/>
      <c r="S22" s="40"/>
      <c r="T22" s="40"/>
      <c r="U22" s="40"/>
      <c r="V22" s="40"/>
      <c r="W22" s="40"/>
      <c r="X22" s="40"/>
      <c r="Y22" s="40"/>
      <c r="Z22" s="40"/>
    </row>
    <row r="23" ht="15.75" hidden="1" customHeight="1" outlineLevel="1">
      <c r="A23" s="40"/>
      <c r="B23" s="40"/>
      <c r="C23" s="73" t="s">
        <v>10</v>
      </c>
      <c r="D23" s="59">
        <f t="shared" ref="D23:F23" si="18">D22+D21+D20+D4</f>
        <v>116827036.7</v>
      </c>
      <c r="E23" s="59">
        <f t="shared" si="18"/>
        <v>71683975.9</v>
      </c>
      <c r="F23" s="59">
        <f t="shared" si="18"/>
        <v>62529781.98</v>
      </c>
      <c r="G23" s="60">
        <f t="shared" si="6"/>
        <v>-0.3864093626</v>
      </c>
      <c r="H23" s="60">
        <f t="shared" si="7"/>
        <v>0.1463973425</v>
      </c>
      <c r="I23" s="40"/>
      <c r="J23" s="40"/>
      <c r="K23" s="40"/>
      <c r="L23" s="40"/>
      <c r="M23" s="40"/>
      <c r="N23" s="40"/>
      <c r="O23" s="40"/>
      <c r="P23" s="40"/>
      <c r="Q23" s="41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 collapsed="1">
      <c r="A24" s="40"/>
      <c r="B24" s="40"/>
      <c r="C24" s="74" t="s">
        <v>72</v>
      </c>
      <c r="D24" s="75">
        <f>D25+D28+D30+D36+D39+D53+D54+D62</f>
        <v>61247285.29</v>
      </c>
      <c r="E24" s="56">
        <f>E25+E28+E30+E36+E39+E53+E54+E62+E34</f>
        <v>69120006.12</v>
      </c>
      <c r="F24" s="56">
        <f>F25+F28+F30+F36+F39+F53+F54+F62</f>
        <v>61625391.37</v>
      </c>
      <c r="G24" s="57">
        <f t="shared" si="6"/>
        <v>0.1285399148</v>
      </c>
      <c r="H24" s="57">
        <f t="shared" si="7"/>
        <v>0.1216156943</v>
      </c>
      <c r="I24" s="40"/>
      <c r="J24" s="56">
        <f t="shared" ref="J24:L24" si="19">J25+J28+J30+J34+J36+J39+J53+J54+J62</f>
        <v>14658996.46</v>
      </c>
      <c r="K24" s="56">
        <f t="shared" si="19"/>
        <v>17851584.55</v>
      </c>
      <c r="L24" s="56">
        <f t="shared" si="19"/>
        <v>16453320.18</v>
      </c>
      <c r="M24" s="57">
        <f t="shared" ref="M24:M25" si="23">IF((IFERROR(K24/J24,0))=0,0,(IFERROR(K24/J24,0)-1))</f>
        <v>0.2177903582</v>
      </c>
      <c r="N24" s="57">
        <f t="shared" ref="N24:N25" si="24">IF((IFERROR(K24/L24,0))=0,0,(IFERROR(K24/L24,0)-1))</f>
        <v>0.0849837209</v>
      </c>
      <c r="O24" s="40"/>
      <c r="P24" s="56">
        <f t="shared" ref="P24:R24" si="20">P25+P28+P30+P34+P36+P39+P53+P54+P62</f>
        <v>32320734.68</v>
      </c>
      <c r="Q24" s="56">
        <f t="shared" si="20"/>
        <v>35744173.5</v>
      </c>
      <c r="R24" s="56">
        <f t="shared" si="20"/>
        <v>33410427.57</v>
      </c>
      <c r="S24" s="57">
        <f t="shared" ref="S24:S25" si="25">IF((IFERROR(Q24/P24,0))=0,0,(IFERROR(Q24/P24,0)-1))</f>
        <v>0.1059208231</v>
      </c>
      <c r="T24" s="57">
        <f t="shared" ref="T24:T25" si="26">IF((IFERROR(Q24/R24,0))=0,0,(IFERROR(Q24/R24,0)-1))</f>
        <v>0.06985082502</v>
      </c>
      <c r="U24" s="40"/>
      <c r="V24" s="56">
        <f t="shared" ref="V24:X24" si="21">V25+V28+V30+V34+V36+V39+V53+V54+V62</f>
        <v>4574611.74</v>
      </c>
      <c r="W24" s="56">
        <f t="shared" si="21"/>
        <v>6026890.02</v>
      </c>
      <c r="X24" s="56">
        <f t="shared" si="21"/>
        <v>5864476.44</v>
      </c>
      <c r="Y24" s="57">
        <f t="shared" ref="Y24:Y25" si="27">IF((IFERROR(W24/V24,0))=0,0,(IFERROR(W24/V24,0)-1))</f>
        <v>0.3174648172</v>
      </c>
      <c r="Z24" s="57">
        <f t="shared" ref="Z24:Z25" si="28">IF((IFERROR(W24/X24,0))=0,0,(IFERROR(W24/X24,0)-1))</f>
        <v>0.02769447225</v>
      </c>
    </row>
    <row r="25" ht="15.75" customHeight="1">
      <c r="A25" s="40"/>
      <c r="B25" s="40"/>
      <c r="C25" s="76" t="s">
        <v>42</v>
      </c>
      <c r="D25" s="59">
        <f t="shared" ref="D25:F25" si="22">D26+D27</f>
        <v>2207503.28</v>
      </c>
      <c r="E25" s="59">
        <f t="shared" si="22"/>
        <v>2949107.881</v>
      </c>
      <c r="F25" s="59">
        <f t="shared" si="22"/>
        <v>2584139.32</v>
      </c>
      <c r="G25" s="60">
        <f t="shared" si="6"/>
        <v>0.335947225</v>
      </c>
      <c r="H25" s="60">
        <f t="shared" si="7"/>
        <v>0.1412340883</v>
      </c>
      <c r="I25" s="40"/>
      <c r="J25" s="61">
        <v>567446.96</v>
      </c>
      <c r="K25" s="61">
        <v>493042.52</v>
      </c>
      <c r="L25" s="61">
        <v>675870.6</v>
      </c>
      <c r="M25" s="60">
        <f t="shared" si="23"/>
        <v>-0.1311214003</v>
      </c>
      <c r="N25" s="60">
        <f t="shared" si="24"/>
        <v>-0.2705075202</v>
      </c>
      <c r="O25" s="40"/>
      <c r="P25" s="61">
        <v>1650853.21</v>
      </c>
      <c r="Q25" s="61">
        <v>1901079.65</v>
      </c>
      <c r="R25" s="61">
        <v>2224320.0</v>
      </c>
      <c r="S25" s="60">
        <f t="shared" si="25"/>
        <v>0.1515740094</v>
      </c>
      <c r="T25" s="60">
        <f t="shared" si="26"/>
        <v>-0.1453209745</v>
      </c>
      <c r="U25" s="40"/>
      <c r="V25" s="61">
        <v>398459.21</v>
      </c>
      <c r="W25" s="61">
        <v>369485.92</v>
      </c>
      <c r="X25" s="61">
        <v>618375.0</v>
      </c>
      <c r="Y25" s="60">
        <f t="shared" si="27"/>
        <v>-0.07271331487</v>
      </c>
      <c r="Z25" s="60">
        <f t="shared" si="28"/>
        <v>-0.4024889105</v>
      </c>
    </row>
    <row r="26" ht="15.75" hidden="1" customHeight="1" outlineLevel="1">
      <c r="A26" s="40"/>
      <c r="B26" s="40" t="s">
        <v>73</v>
      </c>
      <c r="C26" s="68" t="s">
        <v>74</v>
      </c>
      <c r="D26" s="69">
        <f>Resumen!I27</f>
        <v>225000</v>
      </c>
      <c r="E26" s="69">
        <f>SUMIF('México Summary'!$C:$C,'Resumen (Caps)'!B26,'México Summary'!$AC:$AC)</f>
        <v>887380</v>
      </c>
      <c r="F26" s="69">
        <v>863500.0</v>
      </c>
      <c r="G26" s="65">
        <f t="shared" si="6"/>
        <v>2.943911111</v>
      </c>
      <c r="H26" s="65">
        <f t="shared" si="7"/>
        <v>0.02765489288</v>
      </c>
      <c r="I26" s="40"/>
      <c r="J26" s="40"/>
      <c r="K26" s="40"/>
      <c r="L26" s="40"/>
      <c r="M26" s="40"/>
      <c r="N26" s="40"/>
      <c r="O26" s="40"/>
      <c r="P26" s="66">
        <v>1215514.12</v>
      </c>
      <c r="Q26" s="67">
        <v>1447993.76</v>
      </c>
      <c r="R26" s="66">
        <v>1804320.0</v>
      </c>
      <c r="S26" s="40"/>
      <c r="T26" s="40"/>
      <c r="U26" s="40"/>
      <c r="V26" s="40"/>
      <c r="W26" s="40"/>
      <c r="X26" s="40"/>
      <c r="Y26" s="40"/>
      <c r="Z26" s="40"/>
    </row>
    <row r="27" ht="15.75" hidden="1" customHeight="1" outlineLevel="1">
      <c r="A27" s="40"/>
      <c r="B27" s="40" t="s">
        <v>75</v>
      </c>
      <c r="C27" s="77" t="s">
        <v>76</v>
      </c>
      <c r="D27" s="69">
        <f>Resumen!I28</f>
        <v>1982503.28</v>
      </c>
      <c r="E27" s="69">
        <f>SUMIF('México Summary'!$C:$C,'Resumen (Caps)'!B27,'México Summary'!$AC:$AC)</f>
        <v>2061727.881</v>
      </c>
      <c r="F27" s="69">
        <v>1720639.3199999994</v>
      </c>
      <c r="G27" s="65">
        <f t="shared" si="6"/>
        <v>0.0399619016</v>
      </c>
      <c r="H27" s="65">
        <f t="shared" si="7"/>
        <v>0.1982336199</v>
      </c>
      <c r="I27" s="40"/>
      <c r="J27" s="40"/>
      <c r="K27" s="40"/>
      <c r="L27" s="40"/>
      <c r="M27" s="40"/>
      <c r="N27" s="40"/>
      <c r="O27" s="40"/>
      <c r="P27" s="66">
        <v>435339.09</v>
      </c>
      <c r="Q27" s="67">
        <v>453085.89</v>
      </c>
      <c r="R27" s="66">
        <v>420000.0</v>
      </c>
      <c r="S27" s="40"/>
      <c r="T27" s="40"/>
      <c r="U27" s="40"/>
      <c r="V27" s="40"/>
      <c r="W27" s="40"/>
      <c r="X27" s="40"/>
      <c r="Y27" s="40"/>
      <c r="Z27" s="40"/>
    </row>
    <row r="28" ht="15.75" customHeight="1" collapsed="1">
      <c r="A28" s="40"/>
      <c r="B28" s="40"/>
      <c r="C28" s="58" t="s">
        <v>47</v>
      </c>
      <c r="D28" s="78">
        <f t="shared" ref="D28:F28" si="29">D29</f>
        <v>8546422.2</v>
      </c>
      <c r="E28" s="59">
        <f t="shared" si="29"/>
        <v>6727036.835</v>
      </c>
      <c r="F28" s="59">
        <f t="shared" si="29"/>
        <v>9107000</v>
      </c>
      <c r="G28" s="60">
        <f t="shared" si="6"/>
        <v>-0.2128826921</v>
      </c>
      <c r="H28" s="60">
        <f t="shared" si="7"/>
        <v>-0.2613333881</v>
      </c>
      <c r="I28" s="40"/>
      <c r="J28" s="61">
        <v>1496260.25</v>
      </c>
      <c r="K28" s="61">
        <v>2660000.0</v>
      </c>
      <c r="L28" s="61">
        <v>2956045.0</v>
      </c>
      <c r="M28" s="60">
        <f>IF((IFERROR(K28/J28,0))=0,0,(IFERROR(K28/J28,0)-1))</f>
        <v>0.7777655993</v>
      </c>
      <c r="N28" s="60">
        <f>IF((IFERROR(K28/L28,0))=0,0,(IFERROR(K28/L28,0)-1))</f>
        <v>-0.1001490167</v>
      </c>
      <c r="O28" s="40"/>
      <c r="P28" s="61">
        <v>3151924.32</v>
      </c>
      <c r="Q28" s="61">
        <v>3015000.0</v>
      </c>
      <c r="R28" s="61">
        <v>4450000.0</v>
      </c>
      <c r="S28" s="60">
        <f>IF((IFERROR(Q28/P28,0))=0,0,(IFERROR(Q28/P28,0)-1))</f>
        <v>-0.04344149989</v>
      </c>
      <c r="T28" s="60">
        <f>IF((IFERROR(Q28/R28,0))=0,0,(IFERROR(Q28/R28,0)-1))</f>
        <v>-0.3224719101</v>
      </c>
      <c r="U28" s="40"/>
      <c r="V28" s="61">
        <v>129166.8</v>
      </c>
      <c r="W28" s="61">
        <v>442000.0</v>
      </c>
      <c r="X28" s="61">
        <v>270000.0</v>
      </c>
      <c r="Y28" s="60">
        <f>IF((IFERROR(W28/V28,0))=0,0,(IFERROR(W28/V28,0)-1))</f>
        <v>2.421931952</v>
      </c>
      <c r="Z28" s="60">
        <f>IF((IFERROR(W28/X28,0))=0,0,(IFERROR(W28/X28,0)-1))</f>
        <v>0.637037037</v>
      </c>
    </row>
    <row r="29" ht="15.75" hidden="1" customHeight="1" outlineLevel="1">
      <c r="A29" s="40"/>
      <c r="B29" s="40" t="s">
        <v>77</v>
      </c>
      <c r="C29" s="79" t="s">
        <v>78</v>
      </c>
      <c r="D29" s="69">
        <f>Resumen!I30</f>
        <v>8546422.2</v>
      </c>
      <c r="E29" s="69">
        <f>SUMIF('México Summary'!$C:$C,'Resumen (Caps)'!B29,'México Summary'!$AC:$AC)</f>
        <v>6727036.835</v>
      </c>
      <c r="F29" s="69">
        <v>9107000.0</v>
      </c>
      <c r="G29" s="65">
        <f t="shared" si="6"/>
        <v>-0.2128826921</v>
      </c>
      <c r="H29" s="65">
        <f t="shared" si="7"/>
        <v>-0.2613333881</v>
      </c>
      <c r="I29" s="40"/>
      <c r="J29" s="40"/>
      <c r="K29" s="40"/>
      <c r="L29" s="40"/>
      <c r="M29" s="40"/>
      <c r="N29" s="40"/>
      <c r="O29" s="40"/>
      <c r="P29" s="66">
        <v>3151924.32</v>
      </c>
      <c r="Q29" s="67">
        <v>4244536.5</v>
      </c>
      <c r="R29" s="66">
        <v>4450000.0</v>
      </c>
      <c r="S29" s="40"/>
      <c r="T29" s="40"/>
      <c r="U29" s="40"/>
      <c r="V29" s="40"/>
      <c r="W29" s="40"/>
      <c r="X29" s="40"/>
      <c r="Y29" s="40"/>
      <c r="Z29" s="40"/>
    </row>
    <row r="30" ht="15.75" customHeight="1" collapsed="1">
      <c r="A30" s="40"/>
      <c r="B30" s="40"/>
      <c r="C30" s="58" t="s">
        <v>52</v>
      </c>
      <c r="D30" s="59">
        <f t="shared" ref="D30:F30" si="30">SUM(D31:D33)</f>
        <v>4258755.33</v>
      </c>
      <c r="E30" s="59">
        <f t="shared" si="30"/>
        <v>6940491.443</v>
      </c>
      <c r="F30" s="59">
        <f t="shared" si="30"/>
        <v>8604867.072</v>
      </c>
      <c r="G30" s="60">
        <f t="shared" si="6"/>
        <v>0.6296995026</v>
      </c>
      <c r="H30" s="60">
        <f t="shared" si="7"/>
        <v>-0.1934225846</v>
      </c>
      <c r="I30" s="40"/>
      <c r="J30" s="61">
        <v>644237.57</v>
      </c>
      <c r="K30" s="61">
        <v>1004784.88</v>
      </c>
      <c r="L30" s="61">
        <v>896480.0</v>
      </c>
      <c r="M30" s="60">
        <f>IF((IFERROR(K30/J30,0))=0,0,(IFERROR(K30/J30,0)-1))</f>
        <v>0.5596496181</v>
      </c>
      <c r="N30" s="60">
        <f>IF((IFERROR(K30/L30,0))=0,0,(IFERROR(K30/L30,0)-1))</f>
        <v>0.1208112618</v>
      </c>
      <c r="O30" s="40"/>
      <c r="P30" s="61">
        <v>1200608.38</v>
      </c>
      <c r="Q30" s="61">
        <v>1537330.24</v>
      </c>
      <c r="R30" s="61">
        <v>1744550.0</v>
      </c>
      <c r="S30" s="60">
        <f>IF((IFERROR(Q30/P30,0))=0,0,(IFERROR(Q30/P30,0)-1))</f>
        <v>0.2804593618</v>
      </c>
      <c r="T30" s="60">
        <f>IF((IFERROR(Q30/R30,0))=0,0,(IFERROR(Q30/R30,0)-1))</f>
        <v>-0.1187812101</v>
      </c>
      <c r="U30" s="40"/>
      <c r="V30" s="61">
        <v>0.0</v>
      </c>
      <c r="W30" s="61">
        <v>24000.0</v>
      </c>
      <c r="X30" s="61">
        <v>60000.0</v>
      </c>
      <c r="Y30" s="60">
        <f>IF((IFERROR(W30/V30,0))=0,0,(IFERROR(W30/V30,0)-1))</f>
        <v>0</v>
      </c>
      <c r="Z30" s="60">
        <f>IF((IFERROR(W30/X30,0))=0,0,(IFERROR(W30/X30,0)-1))</f>
        <v>-0.6</v>
      </c>
    </row>
    <row r="31" ht="15.75" hidden="1" customHeight="1" outlineLevel="1">
      <c r="A31" s="40"/>
      <c r="B31" s="40" t="s">
        <v>79</v>
      </c>
      <c r="C31" s="68" t="s">
        <v>80</v>
      </c>
      <c r="D31" s="69">
        <f>Resumen!I32</f>
        <v>3073058.14</v>
      </c>
      <c r="E31" s="69">
        <f>SUMIF('México Summary'!$C:$C,'Resumen (Caps)'!B31,'México Summary'!$AC:$AC)</f>
        <v>5438618.243</v>
      </c>
      <c r="F31" s="69">
        <v>7363267.071999999</v>
      </c>
      <c r="G31" s="65">
        <f t="shared" si="6"/>
        <v>0.7697739501</v>
      </c>
      <c r="H31" s="65">
        <f t="shared" si="7"/>
        <v>-0.2613851718</v>
      </c>
      <c r="I31" s="40"/>
      <c r="J31" s="40"/>
      <c r="K31" s="40"/>
      <c r="L31" s="40"/>
      <c r="M31" s="40"/>
      <c r="N31" s="40"/>
      <c r="O31" s="40"/>
      <c r="P31" s="66">
        <v>1200608.38</v>
      </c>
      <c r="Q31" s="67">
        <v>1495707.25</v>
      </c>
      <c r="R31" s="66">
        <v>1744550.0</v>
      </c>
      <c r="S31" s="40"/>
      <c r="T31" s="40"/>
      <c r="U31" s="40"/>
      <c r="V31" s="40"/>
      <c r="W31" s="40"/>
      <c r="X31" s="40"/>
      <c r="Y31" s="40"/>
      <c r="Z31" s="40"/>
    </row>
    <row r="32" ht="15.75" hidden="1" customHeight="1" outlineLevel="1">
      <c r="A32" s="40"/>
      <c r="B32" s="40" t="s">
        <v>81</v>
      </c>
      <c r="C32" s="68" t="s">
        <v>82</v>
      </c>
      <c r="D32" s="69">
        <f>Resumen!I33</f>
        <v>1050317.16</v>
      </c>
      <c r="E32" s="69">
        <f>SUMIF('México Summary'!$C:$C,'Resumen (Caps)'!B32,'México Summary'!$AC:$AC)</f>
        <v>1299254</v>
      </c>
      <c r="F32" s="69">
        <v>1081600.0</v>
      </c>
      <c r="G32" s="65">
        <f t="shared" si="6"/>
        <v>0.2370111139</v>
      </c>
      <c r="H32" s="65">
        <f t="shared" si="7"/>
        <v>0.201233358</v>
      </c>
      <c r="I32" s="40"/>
      <c r="J32" s="40"/>
      <c r="K32" s="40"/>
      <c r="L32" s="40"/>
      <c r="M32" s="40"/>
      <c r="N32" s="40"/>
      <c r="O32" s="40"/>
      <c r="P32" s="70">
        <v>0.0</v>
      </c>
      <c r="Q32" s="67">
        <v>0.0</v>
      </c>
      <c r="R32" s="70">
        <v>0.0</v>
      </c>
      <c r="S32" s="40"/>
      <c r="T32" s="40"/>
      <c r="U32" s="40"/>
      <c r="V32" s="40"/>
      <c r="W32" s="40"/>
      <c r="X32" s="40"/>
      <c r="Y32" s="40"/>
      <c r="Z32" s="40"/>
    </row>
    <row r="33" ht="15.75" hidden="1" customHeight="1" outlineLevel="1">
      <c r="A33" s="40"/>
      <c r="B33" s="40" t="s">
        <v>83</v>
      </c>
      <c r="C33" s="68" t="s">
        <v>84</v>
      </c>
      <c r="D33" s="69">
        <f>Resumen!I34</f>
        <v>135380.03</v>
      </c>
      <c r="E33" s="69">
        <f>SUMIF('México Summary'!$C:$C,'Resumen (Caps)'!B33,'México Summary'!$AC:$AC)</f>
        <v>202619.2</v>
      </c>
      <c r="F33" s="69">
        <v>160000.0</v>
      </c>
      <c r="G33" s="65">
        <f t="shared" si="6"/>
        <v>0.4966697821</v>
      </c>
      <c r="H33" s="65">
        <f t="shared" si="7"/>
        <v>0.26637</v>
      </c>
      <c r="I33" s="40"/>
      <c r="J33" s="40"/>
      <c r="K33" s="40"/>
      <c r="L33" s="40"/>
      <c r="M33" s="40"/>
      <c r="N33" s="40"/>
      <c r="O33" s="40"/>
      <c r="P33" s="66">
        <v>412057.39</v>
      </c>
      <c r="Q33" s="67">
        <v>144690.0</v>
      </c>
      <c r="R33" s="66">
        <v>1250000.0</v>
      </c>
      <c r="S33" s="40"/>
      <c r="T33" s="40"/>
      <c r="U33" s="40"/>
      <c r="V33" s="40"/>
      <c r="W33" s="40"/>
      <c r="X33" s="40"/>
      <c r="Y33" s="40"/>
      <c r="Z33" s="40"/>
    </row>
    <row r="34" ht="15.75" customHeight="1" collapsed="1">
      <c r="A34" s="40"/>
      <c r="B34" s="40"/>
      <c r="C34" s="58" t="s">
        <v>57</v>
      </c>
      <c r="D34" s="78">
        <f t="shared" ref="D34:F34" si="31">D35</f>
        <v>0</v>
      </c>
      <c r="E34" s="59">
        <f t="shared" si="31"/>
        <v>340000</v>
      </c>
      <c r="F34" s="59">
        <f t="shared" si="31"/>
        <v>0</v>
      </c>
      <c r="G34" s="60">
        <f t="shared" si="6"/>
        <v>0</v>
      </c>
      <c r="H34" s="60">
        <f t="shared" si="7"/>
        <v>0</v>
      </c>
      <c r="I34" s="40"/>
      <c r="J34" s="59">
        <v>0.0</v>
      </c>
      <c r="K34" s="61">
        <v>25000.0</v>
      </c>
      <c r="L34" s="59">
        <v>0.0</v>
      </c>
      <c r="M34" s="71">
        <v>1.0</v>
      </c>
      <c r="N34" s="60">
        <f>IF((IFERROR(K34/L34,0))=0,0,(IFERROR(K34/L34,0)-1))</f>
        <v>0</v>
      </c>
      <c r="O34" s="40"/>
      <c r="P34" s="61">
        <v>412057.39</v>
      </c>
      <c r="Q34" s="61">
        <v>230000.0</v>
      </c>
      <c r="R34" s="61">
        <v>1250000.0</v>
      </c>
      <c r="S34" s="60">
        <f>IF((IFERROR(Q34/P34,0))=0,0,(IFERROR(Q34/P34,0)-1))</f>
        <v>-0.4418253244</v>
      </c>
      <c r="T34" s="60">
        <f>IF((IFERROR(Q34/R34,0))=0,0,(IFERROR(Q34/R34,0)-1))</f>
        <v>-0.816</v>
      </c>
      <c r="U34" s="40"/>
      <c r="V34" s="59">
        <v>0.0</v>
      </c>
      <c r="W34" s="61">
        <v>40000.0</v>
      </c>
      <c r="X34" s="59">
        <v>0.0</v>
      </c>
      <c r="Y34" s="60">
        <f>IF((IFERROR(W34/V34,0))=0,0,(IFERROR(W34/V34,0)-1))</f>
        <v>0</v>
      </c>
      <c r="Z34" s="60">
        <f>IF((IFERROR(W34/X34,0))=0,0,(IFERROR(W34/X34,0)-1))</f>
        <v>0</v>
      </c>
    </row>
    <row r="35" ht="15.75" hidden="1" customHeight="1" outlineLevel="1">
      <c r="A35" s="40"/>
      <c r="B35" s="40" t="s">
        <v>85</v>
      </c>
      <c r="C35" s="68" t="s">
        <v>86</v>
      </c>
      <c r="D35" s="69">
        <f>Resumen!I36</f>
        <v>0</v>
      </c>
      <c r="E35" s="69">
        <f>SUMIF('México Summary'!$C:$C,'Resumen (Caps)'!B35,'México Summary'!$AC:$AC)</f>
        <v>340000</v>
      </c>
      <c r="F35" s="69">
        <v>0.0</v>
      </c>
      <c r="G35" s="65">
        <f t="shared" si="6"/>
        <v>0</v>
      </c>
      <c r="H35" s="65">
        <f t="shared" si="7"/>
        <v>0</v>
      </c>
      <c r="I35" s="40"/>
      <c r="J35" s="40"/>
      <c r="K35" s="40"/>
      <c r="L35" s="40"/>
      <c r="M35" s="40"/>
      <c r="N35" s="40"/>
      <c r="O35" s="40"/>
      <c r="P35" s="66">
        <v>440250.0</v>
      </c>
      <c r="Q35" s="67">
        <v>459060.0</v>
      </c>
      <c r="R35" s="66">
        <v>286104.0</v>
      </c>
      <c r="S35" s="40"/>
      <c r="T35" s="40"/>
      <c r="U35" s="40"/>
      <c r="V35" s="40"/>
      <c r="W35" s="40"/>
      <c r="X35" s="40"/>
      <c r="Y35" s="40"/>
      <c r="Z35" s="40"/>
    </row>
    <row r="36" ht="15.75" customHeight="1" collapsed="1">
      <c r="A36" s="40"/>
      <c r="B36" s="40"/>
      <c r="C36" s="58" t="s">
        <v>60</v>
      </c>
      <c r="D36" s="59">
        <f t="shared" ref="D36:F36" si="32">D37+D38</f>
        <v>1151300.27</v>
      </c>
      <c r="E36" s="59">
        <f t="shared" si="32"/>
        <v>1268666.8</v>
      </c>
      <c r="F36" s="59">
        <f t="shared" si="32"/>
        <v>420000</v>
      </c>
      <c r="G36" s="60">
        <f t="shared" si="6"/>
        <v>0.1019425888</v>
      </c>
      <c r="H36" s="60">
        <f t="shared" si="7"/>
        <v>2.020635238</v>
      </c>
      <c r="I36" s="40"/>
      <c r="J36" s="61">
        <v>292450.0</v>
      </c>
      <c r="K36" s="61">
        <v>357108.52</v>
      </c>
      <c r="L36" s="61">
        <v>283613.4</v>
      </c>
      <c r="M36" s="60">
        <f>IF((IFERROR(K36/J36,0))=0,0,(IFERROR(K36/J36,0)-1))</f>
        <v>0.2210925628</v>
      </c>
      <c r="N36" s="60">
        <f>IF((IFERROR(K36/L36,0))=0,0,(IFERROR(K36/L36,0)-1))</f>
        <v>0.2591383905</v>
      </c>
      <c r="O36" s="80"/>
      <c r="P36" s="61">
        <v>440250.0</v>
      </c>
      <c r="Q36" s="61">
        <v>459060.0</v>
      </c>
      <c r="R36" s="61">
        <v>286104.0</v>
      </c>
      <c r="S36" s="60">
        <f>IF((IFERROR(Q36/P36,0))=0,0,(IFERROR(Q36/P36,0)-1))</f>
        <v>0.04272572402</v>
      </c>
      <c r="T36" s="60">
        <f>IF((IFERROR(Q36/R36,0))=0,0,(IFERROR(Q36/R36,0)-1))</f>
        <v>0.6045214328</v>
      </c>
      <c r="U36" s="80"/>
      <c r="V36" s="61">
        <v>33950.0</v>
      </c>
      <c r="W36" s="61">
        <v>49533.5</v>
      </c>
      <c r="X36" s="61">
        <v>65500.0</v>
      </c>
      <c r="Y36" s="60">
        <f>IF((IFERROR(W36/V36,0))=0,0,(IFERROR(W36/V36,0)-1))</f>
        <v>0.4590132548</v>
      </c>
      <c r="Z36" s="60">
        <f>IF((IFERROR(W36/X36,0))=0,0,(IFERROR(W36/X36,0)-1))</f>
        <v>-0.2437633588</v>
      </c>
    </row>
    <row r="37" ht="15.75" hidden="1" customHeight="1" outlineLevel="1">
      <c r="A37" s="40"/>
      <c r="B37" s="40" t="s">
        <v>87</v>
      </c>
      <c r="C37" s="68" t="s">
        <v>88</v>
      </c>
      <c r="D37" s="69">
        <f>Resumen!I38</f>
        <v>574300</v>
      </c>
      <c r="E37" s="69">
        <f>SUMIF('México Summary'!$C:$C,'Resumen (Caps)'!B37,'México Summary'!$AC:$AC)</f>
        <v>542341.8</v>
      </c>
      <c r="F37" s="69">
        <v>420000.0</v>
      </c>
      <c r="G37" s="65">
        <f t="shared" si="6"/>
        <v>-0.05564722271</v>
      </c>
      <c r="H37" s="65">
        <f t="shared" si="7"/>
        <v>0.29129</v>
      </c>
      <c r="I37" s="40"/>
      <c r="J37" s="40"/>
      <c r="K37" s="40"/>
      <c r="L37" s="40"/>
      <c r="M37" s="40"/>
      <c r="N37" s="40"/>
      <c r="O37" s="40"/>
      <c r="P37" s="40"/>
      <c r="Q37" s="41"/>
      <c r="R37" s="40"/>
      <c r="S37" s="40"/>
      <c r="T37" s="40"/>
      <c r="U37" s="40"/>
      <c r="V37" s="40"/>
      <c r="W37" s="40"/>
      <c r="X37" s="40"/>
      <c r="Y37" s="40"/>
      <c r="Z37" s="40"/>
    </row>
    <row r="38" ht="15.75" hidden="1" customHeight="1" outlineLevel="1">
      <c r="A38" s="40"/>
      <c r="B38" s="40" t="s">
        <v>89</v>
      </c>
      <c r="C38" s="68" t="s">
        <v>90</v>
      </c>
      <c r="D38" s="69">
        <f>Resumen!I39</f>
        <v>577000.27</v>
      </c>
      <c r="E38" s="69">
        <f>SUMIF('México Summary'!$C:$C,'Resumen (Caps)'!B38,'México Summary'!$AC:$AC)</f>
        <v>726325</v>
      </c>
      <c r="F38" s="69">
        <v>0.0</v>
      </c>
      <c r="G38" s="65">
        <f t="shared" si="6"/>
        <v>0.2587949049</v>
      </c>
      <c r="H38" s="65">
        <f t="shared" si="7"/>
        <v>0</v>
      </c>
      <c r="I38" s="40"/>
      <c r="J38" s="40"/>
      <c r="K38" s="40"/>
      <c r="L38" s="40"/>
      <c r="M38" s="40"/>
      <c r="N38" s="40"/>
      <c r="O38" s="40"/>
      <c r="P38" s="40"/>
      <c r="Q38" s="41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 collapsed="1">
      <c r="A39" s="40"/>
      <c r="B39" s="40"/>
      <c r="C39" s="58" t="s">
        <v>91</v>
      </c>
      <c r="D39" s="59">
        <f t="shared" ref="D39:F39" si="33">SUM(D40:D52)</f>
        <v>4160868.64</v>
      </c>
      <c r="E39" s="59">
        <f t="shared" si="33"/>
        <v>4705358.027</v>
      </c>
      <c r="F39" s="59">
        <f t="shared" si="33"/>
        <v>5070086.12</v>
      </c>
      <c r="G39" s="60">
        <f t="shared" si="6"/>
        <v>0.1308595473</v>
      </c>
      <c r="H39" s="60">
        <f t="shared" si="7"/>
        <v>-0.07193725798</v>
      </c>
      <c r="I39" s="40"/>
      <c r="J39" s="61">
        <v>302430.6</v>
      </c>
      <c r="K39" s="61">
        <v>496408.94</v>
      </c>
      <c r="L39" s="61">
        <v>532937.82</v>
      </c>
      <c r="M39" s="60">
        <f>IF((IFERROR(K39/J39,0))=0,0,(IFERROR(K39/J39,0)-1))</f>
        <v>0.6413978612</v>
      </c>
      <c r="N39" s="60">
        <f>IF((IFERROR(K39/L39,0))=0,0,(IFERROR(K39/L39,0)-1))</f>
        <v>-0.06854248025</v>
      </c>
      <c r="O39" s="40"/>
      <c r="P39" s="61">
        <v>791370.32</v>
      </c>
      <c r="Q39" s="61">
        <v>995988.15</v>
      </c>
      <c r="R39" s="61">
        <v>935209.05</v>
      </c>
      <c r="S39" s="60">
        <f>IF((IFERROR(Q39/P39,0))=0,0,(IFERROR(Q39/P39,0)-1))</f>
        <v>0.2585614153</v>
      </c>
      <c r="T39" s="60">
        <f>IF((IFERROR(Q39/R39,0))=0,0,(IFERROR(Q39/R39,0)-1))</f>
        <v>0.06498985441</v>
      </c>
      <c r="U39" s="40"/>
      <c r="V39" s="61">
        <v>346977.56</v>
      </c>
      <c r="W39" s="61">
        <v>1117643.7</v>
      </c>
      <c r="X39" s="61">
        <v>1615380.36</v>
      </c>
      <c r="Y39" s="60">
        <f>IF((IFERROR(W39/V39,0))=0,0,(IFERROR(W39/V39,0)-1))</f>
        <v>2.221083519</v>
      </c>
      <c r="Z39" s="60">
        <f>IF((IFERROR(W39/X39,0))=0,0,(IFERROR(W39/X39,0)-1))</f>
        <v>-0.308123506</v>
      </c>
    </row>
    <row r="40" ht="15.75" hidden="1" customHeight="1" outlineLevel="1">
      <c r="A40" s="40"/>
      <c r="B40" s="40" t="s">
        <v>92</v>
      </c>
      <c r="C40" s="68" t="s">
        <v>93</v>
      </c>
      <c r="D40" s="69">
        <f>Resumen!I41</f>
        <v>448434.14</v>
      </c>
      <c r="E40" s="69">
        <f>SUMIF('México Summary'!$C:$C,'Resumen (Caps)'!B40,'México Summary'!$AC:$AC)</f>
        <v>656495.1088</v>
      </c>
      <c r="F40" s="69">
        <v>579831.3200000001</v>
      </c>
      <c r="G40" s="65">
        <f t="shared" si="6"/>
        <v>0.4639721873</v>
      </c>
      <c r="H40" s="65">
        <f t="shared" si="7"/>
        <v>0.1322173987</v>
      </c>
      <c r="I40" s="40"/>
      <c r="J40" s="40"/>
      <c r="K40" s="40"/>
      <c r="L40" s="40"/>
      <c r="M40" s="40"/>
      <c r="N40" s="40"/>
      <c r="O40" s="40"/>
      <c r="P40" s="66">
        <v>3082099.86</v>
      </c>
      <c r="Q40" s="67">
        <v>4240697.87</v>
      </c>
      <c r="R40" s="66">
        <v>3404584.7</v>
      </c>
      <c r="S40" s="40"/>
      <c r="T40" s="40"/>
      <c r="U40" s="40"/>
      <c r="V40" s="66"/>
      <c r="W40" s="66"/>
      <c r="X40" s="66"/>
      <c r="Y40" s="40"/>
      <c r="Z40" s="40"/>
    </row>
    <row r="41" ht="15.75" hidden="1" customHeight="1" outlineLevel="1">
      <c r="A41" s="40"/>
      <c r="B41" s="40" t="s">
        <v>94</v>
      </c>
      <c r="C41" s="68" t="s">
        <v>95</v>
      </c>
      <c r="D41" s="69">
        <f>Resumen!I42</f>
        <v>0</v>
      </c>
      <c r="E41" s="69">
        <f>SUMIF('México Summary'!$C:$C,'Resumen (Caps)'!B41,'México Summary'!$AC:$AC)</f>
        <v>0</v>
      </c>
      <c r="F41" s="69">
        <v>0.0</v>
      </c>
      <c r="G41" s="65">
        <f t="shared" si="6"/>
        <v>0</v>
      </c>
      <c r="H41" s="65">
        <f t="shared" si="7"/>
        <v>0</v>
      </c>
      <c r="I41" s="40"/>
      <c r="J41" s="40"/>
      <c r="K41" s="40"/>
      <c r="L41" s="40"/>
      <c r="M41" s="40"/>
      <c r="N41" s="40"/>
      <c r="O41" s="40"/>
      <c r="P41" s="40"/>
      <c r="Q41" s="41"/>
      <c r="R41" s="40"/>
      <c r="S41" s="40"/>
      <c r="T41" s="40"/>
      <c r="U41" s="40"/>
      <c r="V41" s="40"/>
      <c r="W41" s="40"/>
      <c r="X41" s="40"/>
      <c r="Y41" s="40"/>
      <c r="Z41" s="40"/>
    </row>
    <row r="42" ht="15.75" hidden="1" customHeight="1" outlineLevel="1">
      <c r="A42" s="40"/>
      <c r="B42" s="40" t="s">
        <v>96</v>
      </c>
      <c r="C42" s="68" t="s">
        <v>97</v>
      </c>
      <c r="D42" s="69">
        <f>Resumen!I43</f>
        <v>0</v>
      </c>
      <c r="E42" s="69">
        <f>SUMIF('México Summary'!$C:$C,'Resumen (Caps)'!B42,'México Summary'!$AC:$AC)</f>
        <v>0</v>
      </c>
      <c r="F42" s="69">
        <v>0.0</v>
      </c>
      <c r="G42" s="65">
        <f t="shared" si="6"/>
        <v>0</v>
      </c>
      <c r="H42" s="65">
        <f t="shared" si="7"/>
        <v>0</v>
      </c>
      <c r="I42" s="40"/>
      <c r="J42" s="40"/>
      <c r="K42" s="40"/>
      <c r="L42" s="40"/>
      <c r="M42" s="40"/>
      <c r="N42" s="40"/>
      <c r="O42" s="40"/>
      <c r="P42" s="40"/>
      <c r="Q42" s="41"/>
      <c r="R42" s="40"/>
      <c r="S42" s="40"/>
      <c r="T42" s="40"/>
      <c r="U42" s="40"/>
      <c r="V42" s="40"/>
      <c r="W42" s="40"/>
      <c r="X42" s="40"/>
      <c r="Y42" s="40"/>
      <c r="Z42" s="40"/>
    </row>
    <row r="43" ht="15.75" hidden="1" customHeight="1" outlineLevel="1">
      <c r="A43" s="40"/>
      <c r="B43" s="40" t="s">
        <v>98</v>
      </c>
      <c r="C43" s="68" t="s">
        <v>99</v>
      </c>
      <c r="D43" s="69">
        <f>Resumen!I44</f>
        <v>705009.98</v>
      </c>
      <c r="E43" s="69">
        <f>SUMIF('México Summary'!$C:$C,'Resumen (Caps)'!B43,'México Summary'!$AC:$AC)</f>
        <v>924190.8578</v>
      </c>
      <c r="F43" s="69">
        <v>1145597.2000000002</v>
      </c>
      <c r="G43" s="65">
        <f t="shared" si="6"/>
        <v>0.3108904612</v>
      </c>
      <c r="H43" s="65">
        <f t="shared" si="7"/>
        <v>-0.1932671817</v>
      </c>
      <c r="I43" s="40"/>
      <c r="J43" s="40"/>
      <c r="K43" s="40"/>
      <c r="L43" s="40"/>
      <c r="M43" s="40"/>
      <c r="N43" s="40"/>
      <c r="O43" s="40"/>
      <c r="P43" s="40"/>
      <c r="Q43" s="41"/>
      <c r="R43" s="40"/>
      <c r="S43" s="40"/>
      <c r="T43" s="40"/>
      <c r="U43" s="40"/>
      <c r="V43" s="40"/>
      <c r="W43" s="40"/>
      <c r="X43" s="40"/>
      <c r="Y43" s="40"/>
      <c r="Z43" s="40"/>
    </row>
    <row r="44" ht="15.75" hidden="1" customHeight="1" outlineLevel="1">
      <c r="A44" s="40"/>
      <c r="B44" s="40" t="s">
        <v>100</v>
      </c>
      <c r="C44" s="68" t="s">
        <v>101</v>
      </c>
      <c r="D44" s="69">
        <f>Resumen!I45</f>
        <v>351191.16</v>
      </c>
      <c r="E44" s="69">
        <f>SUMIF('México Summary'!$C:$C,'Resumen (Caps)'!B44,'México Summary'!$AC:$AC)</f>
        <v>467017.5916</v>
      </c>
      <c r="F44" s="69">
        <v>747879.2000000001</v>
      </c>
      <c r="G44" s="65">
        <f t="shared" si="6"/>
        <v>0.3298102139</v>
      </c>
      <c r="H44" s="65">
        <f t="shared" si="7"/>
        <v>-0.3755440831</v>
      </c>
      <c r="I44" s="40"/>
      <c r="J44" s="40"/>
      <c r="K44" s="40"/>
      <c r="L44" s="40"/>
      <c r="M44" s="40"/>
      <c r="N44" s="40"/>
      <c r="O44" s="40"/>
      <c r="P44" s="40"/>
      <c r="Q44" s="41"/>
      <c r="R44" s="40"/>
      <c r="S44" s="40"/>
      <c r="T44" s="40"/>
      <c r="U44" s="40"/>
      <c r="V44" s="40"/>
      <c r="W44" s="40"/>
      <c r="X44" s="40"/>
      <c r="Y44" s="40"/>
      <c r="Z44" s="40"/>
    </row>
    <row r="45" ht="15.75" hidden="1" customHeight="1" outlineLevel="1">
      <c r="A45" s="40"/>
      <c r="B45" s="40" t="s">
        <v>102</v>
      </c>
      <c r="C45" s="68" t="s">
        <v>103</v>
      </c>
      <c r="D45" s="69">
        <f>Resumen!I46</f>
        <v>150603.26</v>
      </c>
      <c r="E45" s="69">
        <f>SUMIF('México Summary'!$C:$C,'Resumen (Caps)'!B45,'México Summary'!$AC:$AC)</f>
        <v>395072.91</v>
      </c>
      <c r="F45" s="69">
        <v>158700.0</v>
      </c>
      <c r="G45" s="65">
        <f t="shared" si="6"/>
        <v>1.62326931</v>
      </c>
      <c r="H45" s="65">
        <f t="shared" si="7"/>
        <v>1.489432325</v>
      </c>
      <c r="I45" s="40"/>
      <c r="J45" s="40"/>
      <c r="K45" s="40"/>
      <c r="L45" s="40"/>
      <c r="M45" s="40"/>
      <c r="N45" s="40"/>
      <c r="O45" s="40"/>
      <c r="P45" s="40"/>
      <c r="Q45" s="41"/>
      <c r="R45" s="40"/>
      <c r="S45" s="40"/>
      <c r="T45" s="40"/>
      <c r="U45" s="40"/>
      <c r="V45" s="40"/>
      <c r="W45" s="40"/>
      <c r="X45" s="40"/>
      <c r="Y45" s="40"/>
      <c r="Z45" s="40"/>
    </row>
    <row r="46" ht="15.75" hidden="1" customHeight="1" outlineLevel="1">
      <c r="A46" s="40"/>
      <c r="B46" s="40" t="s">
        <v>104</v>
      </c>
      <c r="C46" s="68" t="s">
        <v>105</v>
      </c>
      <c r="D46" s="69">
        <f>Resumen!I47</f>
        <v>0</v>
      </c>
      <c r="E46" s="69">
        <f>SUMIF('México Summary'!$C:$C,'Resumen (Caps)'!B46,'México Summary'!$AC:$AC)</f>
        <v>0</v>
      </c>
      <c r="F46" s="69">
        <v>0.0</v>
      </c>
      <c r="G46" s="65">
        <f t="shared" si="6"/>
        <v>0</v>
      </c>
      <c r="H46" s="65">
        <f t="shared" si="7"/>
        <v>0</v>
      </c>
      <c r="I46" s="40"/>
      <c r="J46" s="40"/>
      <c r="K46" s="40"/>
      <c r="L46" s="40"/>
      <c r="M46" s="40"/>
      <c r="N46" s="40"/>
      <c r="O46" s="40"/>
      <c r="P46" s="40"/>
      <c r="Q46" s="41"/>
      <c r="R46" s="40"/>
      <c r="S46" s="40"/>
      <c r="T46" s="40"/>
      <c r="U46" s="40"/>
      <c r="V46" s="40"/>
      <c r="W46" s="40"/>
      <c r="X46" s="40"/>
      <c r="Y46" s="40"/>
      <c r="Z46" s="40"/>
    </row>
    <row r="47" ht="15.75" hidden="1" customHeight="1" outlineLevel="1">
      <c r="A47" s="40"/>
      <c r="B47" s="40" t="s">
        <v>106</v>
      </c>
      <c r="C47" s="68" t="s">
        <v>107</v>
      </c>
      <c r="D47" s="69">
        <f>Resumen!I48</f>
        <v>0</v>
      </c>
      <c r="E47" s="69">
        <f>SUMIF('México Summary'!$C:$C,'Resumen (Caps)'!B47,'México Summary'!$AC:$AC)</f>
        <v>0</v>
      </c>
      <c r="F47" s="69">
        <v>0.0</v>
      </c>
      <c r="G47" s="65">
        <f t="shared" si="6"/>
        <v>0</v>
      </c>
      <c r="H47" s="65">
        <f t="shared" si="7"/>
        <v>0</v>
      </c>
      <c r="I47" s="40"/>
      <c r="J47" s="40"/>
      <c r="K47" s="40"/>
      <c r="L47" s="40"/>
      <c r="M47" s="40"/>
      <c r="N47" s="40"/>
      <c r="O47" s="40"/>
      <c r="P47" s="40"/>
      <c r="Q47" s="41"/>
      <c r="R47" s="40"/>
      <c r="S47" s="40"/>
      <c r="T47" s="40"/>
      <c r="U47" s="40"/>
      <c r="V47" s="40"/>
      <c r="W47" s="40"/>
      <c r="X47" s="40"/>
      <c r="Y47" s="40"/>
      <c r="Z47" s="40"/>
    </row>
    <row r="48" ht="15.75" hidden="1" customHeight="1" outlineLevel="1">
      <c r="A48" s="40"/>
      <c r="B48" s="40" t="s">
        <v>108</v>
      </c>
      <c r="C48" s="68" t="s">
        <v>109</v>
      </c>
      <c r="D48" s="69">
        <f>Resumen!I49</f>
        <v>0</v>
      </c>
      <c r="E48" s="69">
        <f>SUMIF('México Summary'!$C:$C,'Resumen (Caps)'!B48,'México Summary'!$AC:$AC)</f>
        <v>0</v>
      </c>
      <c r="F48" s="69">
        <v>0.0</v>
      </c>
      <c r="G48" s="65">
        <f t="shared" si="6"/>
        <v>0</v>
      </c>
      <c r="H48" s="65">
        <f t="shared" si="7"/>
        <v>0</v>
      </c>
      <c r="I48" s="40"/>
      <c r="J48" s="40"/>
      <c r="K48" s="40"/>
      <c r="L48" s="40"/>
      <c r="M48" s="40"/>
      <c r="N48" s="40"/>
      <c r="O48" s="40"/>
      <c r="P48" s="40"/>
      <c r="Q48" s="41"/>
      <c r="R48" s="40"/>
      <c r="S48" s="40"/>
      <c r="T48" s="40"/>
      <c r="U48" s="40"/>
      <c r="V48" s="40"/>
      <c r="W48" s="40"/>
      <c r="X48" s="40"/>
      <c r="Y48" s="40"/>
      <c r="Z48" s="40"/>
    </row>
    <row r="49" ht="15.75" hidden="1" customHeight="1" outlineLevel="1">
      <c r="A49" s="40"/>
      <c r="B49" s="40" t="s">
        <v>110</v>
      </c>
      <c r="C49" s="68" t="s">
        <v>111</v>
      </c>
      <c r="D49" s="69">
        <f>Resumen!I50</f>
        <v>404903.39</v>
      </c>
      <c r="E49" s="69">
        <f>SUMIF('México Summary'!$C:$C,'Resumen (Caps)'!B49,'México Summary'!$AC:$AC)</f>
        <v>625945.1798</v>
      </c>
      <c r="F49" s="69">
        <v>452700.0</v>
      </c>
      <c r="G49" s="65">
        <f t="shared" si="6"/>
        <v>0.5459124207</v>
      </c>
      <c r="H49" s="65">
        <f t="shared" si="7"/>
        <v>0.3826931297</v>
      </c>
      <c r="I49" s="40"/>
      <c r="J49" s="40"/>
      <c r="K49" s="40"/>
      <c r="L49" s="40"/>
      <c r="M49" s="40"/>
      <c r="N49" s="40"/>
      <c r="O49" s="40"/>
      <c r="P49" s="40"/>
      <c r="Q49" s="41"/>
      <c r="R49" s="40"/>
      <c r="S49" s="40"/>
      <c r="T49" s="40"/>
      <c r="U49" s="40"/>
      <c r="V49" s="40"/>
      <c r="W49" s="40"/>
      <c r="X49" s="40"/>
      <c r="Y49" s="40"/>
      <c r="Z49" s="40"/>
    </row>
    <row r="50" ht="15.75" hidden="1" customHeight="1" outlineLevel="1">
      <c r="A50" s="40"/>
      <c r="B50" s="40" t="s">
        <v>112</v>
      </c>
      <c r="C50" s="68" t="s">
        <v>113</v>
      </c>
      <c r="D50" s="69">
        <f>Resumen!I51</f>
        <v>618233.64</v>
      </c>
      <c r="E50" s="69">
        <f>SUMIF('México Summary'!$C:$C,'Resumen (Caps)'!B50,'México Summary'!$AC:$AC)</f>
        <v>781454.958</v>
      </c>
      <c r="F50" s="69">
        <v>493958.4</v>
      </c>
      <c r="G50" s="65">
        <f t="shared" si="6"/>
        <v>0.264012353</v>
      </c>
      <c r="H50" s="65">
        <f t="shared" si="7"/>
        <v>0.5820258508</v>
      </c>
      <c r="I50" s="40"/>
      <c r="J50" s="40"/>
      <c r="K50" s="40"/>
      <c r="L50" s="40"/>
      <c r="M50" s="40"/>
      <c r="N50" s="40"/>
      <c r="O50" s="40"/>
      <c r="P50" s="40"/>
      <c r="Q50" s="41"/>
      <c r="R50" s="40"/>
      <c r="S50" s="40"/>
      <c r="T50" s="40"/>
      <c r="U50" s="40"/>
      <c r="V50" s="40"/>
      <c r="W50" s="40"/>
      <c r="X50" s="40"/>
      <c r="Y50" s="40"/>
      <c r="Z50" s="40"/>
    </row>
    <row r="51" ht="15.75" hidden="1" customHeight="1" outlineLevel="1">
      <c r="A51" s="40"/>
      <c r="B51" s="40" t="s">
        <v>114</v>
      </c>
      <c r="C51" s="68" t="s">
        <v>115</v>
      </c>
      <c r="D51" s="69">
        <f>Resumen!I52</f>
        <v>0</v>
      </c>
      <c r="E51" s="69">
        <f>SUMIF('México Summary'!$C:$C,'Resumen (Caps)'!B51,'México Summary'!$AC:$AC)</f>
        <v>0</v>
      </c>
      <c r="F51" s="69">
        <v>0.0</v>
      </c>
      <c r="G51" s="65">
        <f t="shared" si="6"/>
        <v>0</v>
      </c>
      <c r="H51" s="65">
        <f t="shared" si="7"/>
        <v>0</v>
      </c>
      <c r="I51" s="40"/>
      <c r="J51" s="40"/>
      <c r="K51" s="40"/>
      <c r="L51" s="40"/>
      <c r="M51" s="40"/>
      <c r="N51" s="40"/>
      <c r="O51" s="40"/>
      <c r="P51" s="40"/>
      <c r="Q51" s="41"/>
      <c r="R51" s="40"/>
      <c r="S51" s="40"/>
      <c r="T51" s="40"/>
      <c r="U51" s="40"/>
      <c r="V51" s="40"/>
      <c r="W51" s="40"/>
      <c r="X51" s="40"/>
      <c r="Y51" s="40"/>
      <c r="Z51" s="40"/>
    </row>
    <row r="52" ht="15.75" hidden="1" customHeight="1" outlineLevel="1">
      <c r="A52" s="40"/>
      <c r="B52" s="40" t="s">
        <v>116</v>
      </c>
      <c r="C52" s="68" t="s">
        <v>117</v>
      </c>
      <c r="D52" s="69">
        <f>Resumen!I53</f>
        <v>1482493.07</v>
      </c>
      <c r="E52" s="69">
        <f>SUMIF('México Summary'!$C:$C,'Resumen (Caps)'!B52,'México Summary'!$AC:$AC)</f>
        <v>855181.4208</v>
      </c>
      <c r="F52" s="69">
        <v>1491420.0</v>
      </c>
      <c r="G52" s="65">
        <f t="shared" si="6"/>
        <v>-0.4231464294</v>
      </c>
      <c r="H52" s="65">
        <f t="shared" si="7"/>
        <v>-0.4265992002</v>
      </c>
      <c r="I52" s="40"/>
      <c r="J52" s="40"/>
      <c r="K52" s="40"/>
      <c r="L52" s="40"/>
      <c r="M52" s="40"/>
      <c r="N52" s="40"/>
      <c r="O52" s="40"/>
      <c r="P52" s="40"/>
      <c r="Q52" s="41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 collapsed="1">
      <c r="A53" s="40"/>
      <c r="B53" s="40" t="s">
        <v>118</v>
      </c>
      <c r="C53" s="58" t="s">
        <v>119</v>
      </c>
      <c r="D53" s="59">
        <f>Resumen!I54</f>
        <v>7935477.42</v>
      </c>
      <c r="E53" s="59">
        <f>SUMIF('México Summary'!$C:$C,'Resumen (Caps)'!B53,'México Summary'!$AC:$AC)</f>
        <v>8506216.367</v>
      </c>
      <c r="F53" s="59">
        <v>8413203.48</v>
      </c>
      <c r="G53" s="60">
        <f t="shared" si="6"/>
        <v>0.07192244604</v>
      </c>
      <c r="H53" s="60">
        <f t="shared" si="7"/>
        <v>0.01105558504</v>
      </c>
      <c r="I53" s="40"/>
      <c r="J53" s="61">
        <v>1477901.17</v>
      </c>
      <c r="K53" s="61">
        <v>1774271.86</v>
      </c>
      <c r="L53" s="61">
        <v>1467280.06</v>
      </c>
      <c r="M53" s="60">
        <f t="shared" ref="M53:M54" si="35">IF((IFERROR(K53/J53,0))=0,0,(IFERROR(K53/J53,0)-1))</f>
        <v>0.2005348504</v>
      </c>
      <c r="N53" s="60">
        <f t="shared" ref="N53:N54" si="36">IF((IFERROR(K53/L53,0))=0,0,(IFERROR(K53/L53,0)-1))</f>
        <v>0.2092250882</v>
      </c>
      <c r="O53" s="40"/>
      <c r="P53" s="61">
        <v>3082100.0</v>
      </c>
      <c r="Q53" s="61">
        <v>4329365.59</v>
      </c>
      <c r="R53" s="61">
        <v>3404585.0</v>
      </c>
      <c r="S53" s="60">
        <f t="shared" ref="S53:S54" si="37">IF((IFERROR(Q53/P53,0))=0,0,(IFERROR(Q53/P53,0)-1))</f>
        <v>0.4046804419</v>
      </c>
      <c r="T53" s="60">
        <f t="shared" ref="T53:T54" si="38">IF((IFERROR(Q53/R53,0))=0,0,(IFERROR(Q53/R53,0)-1))</f>
        <v>0.2716279928</v>
      </c>
      <c r="U53" s="40"/>
      <c r="V53" s="61">
        <v>166257.16</v>
      </c>
      <c r="W53" s="61">
        <v>311397.45</v>
      </c>
      <c r="X53" s="61">
        <v>213513.03</v>
      </c>
      <c r="Y53" s="60">
        <f t="shared" ref="Y53:Y54" si="39">IF((IFERROR(W53/V53,0))=0,0,(IFERROR(W53/V53,0)-1))</f>
        <v>0.8729867032</v>
      </c>
      <c r="Z53" s="60">
        <f t="shared" ref="Z53:Z54" si="40">IF((IFERROR(W53/X53,0))=0,0,(IFERROR(W53/X53,0)-1))</f>
        <v>0.4584470559</v>
      </c>
    </row>
    <row r="54" ht="15.75" customHeight="1">
      <c r="A54" s="40"/>
      <c r="B54" s="40"/>
      <c r="C54" s="58" t="s">
        <v>120</v>
      </c>
      <c r="D54" s="59">
        <f t="shared" ref="D54:F54" si="34">SUM(D55:D61)</f>
        <v>17959245.95</v>
      </c>
      <c r="E54" s="59">
        <f t="shared" si="34"/>
        <v>18493809.1</v>
      </c>
      <c r="F54" s="59">
        <f t="shared" si="34"/>
        <v>13119014.97</v>
      </c>
      <c r="G54" s="60">
        <f t="shared" si="6"/>
        <v>0.02976534491</v>
      </c>
      <c r="H54" s="60">
        <f t="shared" si="7"/>
        <v>0.4096949462</v>
      </c>
      <c r="I54" s="40"/>
      <c r="J54" s="61">
        <v>5850740.17</v>
      </c>
      <c r="K54" s="61">
        <v>6711987.84</v>
      </c>
      <c r="L54" s="61">
        <v>5720425.68</v>
      </c>
      <c r="M54" s="60">
        <f t="shared" si="35"/>
        <v>0.1472031991</v>
      </c>
      <c r="N54" s="60">
        <f t="shared" si="36"/>
        <v>0.1733371283</v>
      </c>
      <c r="O54" s="40"/>
      <c r="P54" s="61">
        <v>1.327226706E7</v>
      </c>
      <c r="Q54" s="61">
        <v>1.32067716E7</v>
      </c>
      <c r="R54" s="61">
        <v>1.060613752E7</v>
      </c>
      <c r="S54" s="60">
        <f t="shared" si="37"/>
        <v>-0.004934760558</v>
      </c>
      <c r="T54" s="60">
        <f t="shared" si="38"/>
        <v>0.2452008637</v>
      </c>
      <c r="U54" s="40"/>
      <c r="V54" s="61">
        <v>2011347.57</v>
      </c>
      <c r="W54" s="61">
        <v>2292372.12</v>
      </c>
      <c r="X54" s="61">
        <v>1655979.96</v>
      </c>
      <c r="Y54" s="60">
        <f t="shared" si="39"/>
        <v>0.1397195364</v>
      </c>
      <c r="Z54" s="60">
        <f t="shared" si="40"/>
        <v>0.3842994332</v>
      </c>
    </row>
    <row r="55" ht="15.75" hidden="1" customHeight="1" outlineLevel="1">
      <c r="A55" s="40"/>
      <c r="B55" s="40" t="s">
        <v>121</v>
      </c>
      <c r="C55" s="68" t="s">
        <v>122</v>
      </c>
      <c r="D55" s="69">
        <f>Resumen!I56</f>
        <v>601991.89</v>
      </c>
      <c r="E55" s="69">
        <f>SUMIF('México Summary'!$C:$C,'Resumen (Caps)'!B55,'México Summary'!$AC:$AC)</f>
        <v>542438.28</v>
      </c>
      <c r="F55" s="69">
        <v>334036.72800000035</v>
      </c>
      <c r="G55" s="65">
        <f t="shared" si="6"/>
        <v>-0.09892759519</v>
      </c>
      <c r="H55" s="65">
        <f t="shared" si="7"/>
        <v>0.6238881372</v>
      </c>
      <c r="I55" s="40"/>
      <c r="J55" s="40"/>
      <c r="K55" s="40"/>
      <c r="L55" s="40"/>
      <c r="M55" s="40"/>
      <c r="N55" s="40"/>
      <c r="O55" s="40"/>
      <c r="P55" s="66">
        <v>8319303.91</v>
      </c>
      <c r="Q55" s="67">
        <v>1.006957827E7</v>
      </c>
      <c r="R55" s="66">
        <v>8509522.18</v>
      </c>
      <c r="S55" s="40"/>
      <c r="T55" s="40"/>
      <c r="U55" s="40"/>
      <c r="V55" s="40"/>
      <c r="W55" s="40"/>
      <c r="X55" s="40"/>
      <c r="Y55" s="40"/>
      <c r="Z55" s="40"/>
    </row>
    <row r="56" ht="15.75" hidden="1" customHeight="1" outlineLevel="1">
      <c r="A56" s="40"/>
      <c r="B56" s="40" t="s">
        <v>123</v>
      </c>
      <c r="C56" s="68" t="s">
        <v>124</v>
      </c>
      <c r="D56" s="69">
        <f>Resumen!I57</f>
        <v>4517285.55</v>
      </c>
      <c r="E56" s="69">
        <f>SUMIF('México Summary'!$C:$C,'Resumen (Caps)'!B56,'México Summary'!$AC:$AC)</f>
        <v>4883189.28</v>
      </c>
      <c r="F56" s="69">
        <v>3385754.8320996137</v>
      </c>
      <c r="G56" s="65">
        <f t="shared" si="6"/>
        <v>0.08100079704</v>
      </c>
      <c r="H56" s="65">
        <f t="shared" si="7"/>
        <v>0.4422749201</v>
      </c>
      <c r="I56" s="40"/>
      <c r="J56" s="40"/>
      <c r="K56" s="40"/>
      <c r="L56" s="40"/>
      <c r="M56" s="40"/>
      <c r="N56" s="40"/>
      <c r="O56" s="40"/>
      <c r="P56" s="40"/>
      <c r="Q56" s="41"/>
      <c r="R56" s="40"/>
      <c r="S56" s="40"/>
      <c r="T56" s="40"/>
      <c r="U56" s="40"/>
      <c r="V56" s="40"/>
      <c r="W56" s="40"/>
      <c r="X56" s="40"/>
      <c r="Y56" s="40"/>
      <c r="Z56" s="40"/>
    </row>
    <row r="57" ht="15.75" hidden="1" customHeight="1" outlineLevel="1">
      <c r="A57" s="40"/>
      <c r="B57" s="40" t="s">
        <v>125</v>
      </c>
      <c r="C57" s="68" t="s">
        <v>126</v>
      </c>
      <c r="D57" s="69">
        <f>Resumen!I58</f>
        <v>5327063.11</v>
      </c>
      <c r="E57" s="69">
        <f>SUMIF('México Summary'!$C:$C,'Resumen (Caps)'!B57,'México Summary'!$AC:$AC)</f>
        <v>5213492.52</v>
      </c>
      <c r="F57" s="69">
        <v>4088183.52</v>
      </c>
      <c r="G57" s="65">
        <f t="shared" si="6"/>
        <v>-0.02131955031</v>
      </c>
      <c r="H57" s="65">
        <f t="shared" si="7"/>
        <v>0.2752589248</v>
      </c>
      <c r="I57" s="40"/>
      <c r="J57" s="40"/>
      <c r="K57" s="40"/>
      <c r="L57" s="40"/>
      <c r="M57" s="40"/>
      <c r="N57" s="40"/>
      <c r="O57" s="40"/>
      <c r="P57" s="40"/>
      <c r="Q57" s="41"/>
      <c r="R57" s="40"/>
      <c r="S57" s="40"/>
      <c r="T57" s="40"/>
      <c r="U57" s="40"/>
      <c r="V57" s="40"/>
      <c r="W57" s="40"/>
      <c r="X57" s="40"/>
      <c r="Y57" s="40"/>
      <c r="Z57" s="40"/>
    </row>
    <row r="58" ht="15.75" hidden="1" customHeight="1" outlineLevel="1">
      <c r="A58" s="40"/>
      <c r="B58" s="40" t="s">
        <v>127</v>
      </c>
      <c r="C58" s="68" t="s">
        <v>128</v>
      </c>
      <c r="D58" s="69">
        <f>Resumen!I59</f>
        <v>1285252.19</v>
      </c>
      <c r="E58" s="69">
        <f>SUMIF('México Summary'!$C:$C,'Resumen (Caps)'!B58,'México Summary'!$AC:$AC)</f>
        <v>1448842.08</v>
      </c>
      <c r="F58" s="69">
        <v>876475.5745258338</v>
      </c>
      <c r="G58" s="65">
        <f t="shared" si="6"/>
        <v>0.1272823274</v>
      </c>
      <c r="H58" s="65">
        <f t="shared" si="7"/>
        <v>0.6530318951</v>
      </c>
      <c r="I58" s="40"/>
      <c r="J58" s="40"/>
      <c r="K58" s="40"/>
      <c r="L58" s="40"/>
      <c r="M58" s="40"/>
      <c r="N58" s="40"/>
      <c r="O58" s="40"/>
      <c r="P58" s="40"/>
      <c r="Q58" s="41"/>
      <c r="R58" s="40"/>
      <c r="S58" s="40"/>
      <c r="T58" s="40"/>
      <c r="U58" s="40"/>
      <c r="V58" s="40"/>
      <c r="W58" s="40"/>
      <c r="X58" s="40"/>
      <c r="Y58" s="40"/>
      <c r="Z58" s="40"/>
    </row>
    <row r="59" ht="15.75" hidden="1" customHeight="1" outlineLevel="1">
      <c r="A59" s="40"/>
      <c r="B59" s="40" t="s">
        <v>129</v>
      </c>
      <c r="C59" s="68" t="s">
        <v>130</v>
      </c>
      <c r="D59" s="69">
        <f>Resumen!I60</f>
        <v>1798050.71</v>
      </c>
      <c r="E59" s="69">
        <f>SUMIF('México Summary'!$C:$C,'Resumen (Caps)'!B59,'México Summary'!$AC:$AC)</f>
        <v>1925404.08</v>
      </c>
      <c r="F59" s="69">
        <v>1506952.0980000002</v>
      </c>
      <c r="G59" s="65">
        <f t="shared" si="6"/>
        <v>0.07082857524</v>
      </c>
      <c r="H59" s="65">
        <f t="shared" si="7"/>
        <v>0.2776810109</v>
      </c>
      <c r="I59" s="40"/>
      <c r="J59" s="40"/>
      <c r="K59" s="40"/>
      <c r="L59" s="40"/>
      <c r="M59" s="40"/>
      <c r="N59" s="40"/>
      <c r="O59" s="40"/>
      <c r="P59" s="40"/>
      <c r="Q59" s="41"/>
      <c r="R59" s="40"/>
      <c r="S59" s="40"/>
      <c r="T59" s="40"/>
      <c r="U59" s="40"/>
      <c r="V59" s="40"/>
      <c r="W59" s="40"/>
      <c r="X59" s="40"/>
      <c r="Y59" s="40"/>
      <c r="Z59" s="40"/>
    </row>
    <row r="60" ht="15.75" hidden="1" customHeight="1" outlineLevel="1">
      <c r="A60" s="40"/>
      <c r="B60" s="40" t="s">
        <v>131</v>
      </c>
      <c r="C60" s="68" t="s">
        <v>132</v>
      </c>
      <c r="D60" s="69">
        <f>Resumen!I61</f>
        <v>876357.8</v>
      </c>
      <c r="E60" s="69">
        <f>SUMIF('México Summary'!$C:$C,'Resumen (Caps)'!B60,'México Summary'!$AC:$AC)</f>
        <v>566664.36</v>
      </c>
      <c r="F60" s="69">
        <v>672955.2119999999</v>
      </c>
      <c r="G60" s="65">
        <f t="shared" si="6"/>
        <v>-0.3533869842</v>
      </c>
      <c r="H60" s="65">
        <f t="shared" si="7"/>
        <v>-0.1579463984</v>
      </c>
      <c r="I60" s="40"/>
      <c r="J60" s="40"/>
      <c r="K60" s="40"/>
      <c r="L60" s="40"/>
      <c r="M60" s="40"/>
      <c r="N60" s="40"/>
      <c r="O60" s="40"/>
      <c r="P60" s="40"/>
      <c r="Q60" s="41"/>
      <c r="R60" s="40"/>
      <c r="S60" s="40"/>
      <c r="T60" s="40"/>
      <c r="U60" s="40"/>
      <c r="V60" s="40"/>
      <c r="W60" s="40"/>
      <c r="X60" s="40"/>
      <c r="Y60" s="40"/>
      <c r="Z60" s="40"/>
    </row>
    <row r="61" ht="15.75" hidden="1" customHeight="1" outlineLevel="1">
      <c r="A61" s="40"/>
      <c r="B61" s="40" t="s">
        <v>133</v>
      </c>
      <c r="C61" s="68" t="s">
        <v>134</v>
      </c>
      <c r="D61" s="69">
        <f>Resumen!I62</f>
        <v>3553244.7</v>
      </c>
      <c r="E61" s="69">
        <f>SUMIF('México Summary'!$C:$C,'Resumen (Caps)'!B61,'México Summary'!$AC:$AC)</f>
        <v>3913778.5</v>
      </c>
      <c r="F61" s="69">
        <v>2254657.0039689606</v>
      </c>
      <c r="G61" s="65">
        <f t="shared" si="6"/>
        <v>0.1014660769</v>
      </c>
      <c r="H61" s="65">
        <f t="shared" si="7"/>
        <v>0.7358642548</v>
      </c>
      <c r="I61" s="40"/>
      <c r="J61" s="40"/>
      <c r="K61" s="40"/>
      <c r="L61" s="40"/>
      <c r="M61" s="40"/>
      <c r="N61" s="40"/>
      <c r="O61" s="40"/>
      <c r="P61" s="40"/>
      <c r="Q61" s="41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 collapsed="1">
      <c r="A62" s="40"/>
      <c r="B62" s="40" t="s">
        <v>135</v>
      </c>
      <c r="C62" s="58" t="s">
        <v>136</v>
      </c>
      <c r="D62" s="59">
        <f>Resumen!I63</f>
        <v>15027712.2</v>
      </c>
      <c r="E62" s="59">
        <f>SUMIF('México Summary'!$C:$C,'Resumen (Caps)'!B62,'México Summary'!$AC:$AC)</f>
        <v>19189319.67</v>
      </c>
      <c r="F62" s="59">
        <v>1.430708040767814E7</v>
      </c>
      <c r="G62" s="60">
        <f t="shared" si="6"/>
        <v>0.2769288776</v>
      </c>
      <c r="H62" s="60">
        <f t="shared" si="7"/>
        <v>0.3412463707</v>
      </c>
      <c r="I62" s="40"/>
      <c r="J62" s="61">
        <v>4027529.74</v>
      </c>
      <c r="K62" s="61">
        <v>4328979.99</v>
      </c>
      <c r="L62" s="61">
        <v>3920667.62</v>
      </c>
      <c r="M62" s="60">
        <f>IF((IFERROR(K62/J62,0))=0,0,(IFERROR(K62/J62,0)-1))</f>
        <v>0.07484742993</v>
      </c>
      <c r="N62" s="60">
        <f>IF((IFERROR(K62/L62,0))=0,0,(IFERROR(K62/L62,0)-1))</f>
        <v>0.1041435821</v>
      </c>
      <c r="O62" s="40"/>
      <c r="P62" s="61">
        <v>8319304.0</v>
      </c>
      <c r="Q62" s="61">
        <v>1.006957827E7</v>
      </c>
      <c r="R62" s="61">
        <v>8509522.0</v>
      </c>
      <c r="S62" s="60">
        <f>IF((IFERROR(Q62/P62,0))=0,0,(IFERROR(Q62/P62,0)-1))</f>
        <v>0.2103871033</v>
      </c>
      <c r="T62" s="60">
        <f>IF((IFERROR(Q62/R62,0))=0,0,(IFERROR(Q62/R62,0)-1))</f>
        <v>0.1833306583</v>
      </c>
      <c r="U62" s="40"/>
      <c r="V62" s="61">
        <v>1488453.44</v>
      </c>
      <c r="W62" s="61">
        <v>1380457.33</v>
      </c>
      <c r="X62" s="61">
        <v>1365728.09</v>
      </c>
      <c r="Y62" s="60">
        <f>IF((IFERROR(W62/V62,0))=0,0,(IFERROR(W62/V62,0)-1))</f>
        <v>-0.07255592086</v>
      </c>
      <c r="Z62" s="60">
        <f>IF((IFERROR(W62/X62,0))=0,0,(IFERROR(W62/X62,0)-1))</f>
        <v>0.01078489936</v>
      </c>
    </row>
    <row r="63" ht="15.75" hidden="1" customHeight="1" outlineLevel="1">
      <c r="A63" s="40"/>
      <c r="B63" s="40" t="s">
        <v>137</v>
      </c>
      <c r="C63" s="58" t="s">
        <v>12</v>
      </c>
      <c r="D63" s="59">
        <f>Resumen!I64</f>
        <v>14658996.46</v>
      </c>
      <c r="E63" s="59">
        <f>SUMIF('México Summary'!$C:$C,'Resumen (Caps)'!B63,'México Summary'!$AC:$AC)</f>
        <v>0</v>
      </c>
      <c r="F63" s="59">
        <v>0.0</v>
      </c>
      <c r="G63" s="60">
        <f t="shared" si="6"/>
        <v>0</v>
      </c>
      <c r="H63" s="60">
        <f t="shared" si="7"/>
        <v>0</v>
      </c>
      <c r="I63" s="40"/>
      <c r="J63" s="40"/>
      <c r="K63" s="40"/>
      <c r="L63" s="40"/>
      <c r="M63" s="40"/>
      <c r="N63" s="40"/>
      <c r="O63" s="40"/>
      <c r="P63" s="40"/>
      <c r="Q63" s="41"/>
      <c r="R63" s="40"/>
      <c r="S63" s="40"/>
      <c r="T63" s="40"/>
      <c r="U63" s="40"/>
      <c r="V63" s="40"/>
      <c r="W63" s="40"/>
      <c r="X63" s="40"/>
      <c r="Y63" s="40"/>
      <c r="Z63" s="40"/>
    </row>
    <row r="64" ht="15.75" hidden="1" customHeight="1" outlineLevel="1">
      <c r="A64" s="40"/>
      <c r="B64" s="40" t="s">
        <v>138</v>
      </c>
      <c r="C64" s="58" t="s">
        <v>139</v>
      </c>
      <c r="D64" s="59">
        <f>Resumen!I65</f>
        <v>32320734.45</v>
      </c>
      <c r="E64" s="59">
        <f>SUMIF('México Summary'!$C:$C,'Resumen (Caps)'!B64,'México Summary'!$AC:$AC)</f>
        <v>0</v>
      </c>
      <c r="F64" s="59">
        <v>0.0</v>
      </c>
      <c r="G64" s="60">
        <f t="shared" si="6"/>
        <v>0</v>
      </c>
      <c r="H64" s="60">
        <f t="shared" si="7"/>
        <v>0</v>
      </c>
      <c r="I64" s="40"/>
      <c r="J64" s="40"/>
      <c r="K64" s="40"/>
      <c r="L64" s="40"/>
      <c r="M64" s="40"/>
      <c r="N64" s="40"/>
      <c r="O64" s="40"/>
      <c r="P64" s="40"/>
      <c r="Q64" s="41"/>
      <c r="R64" s="40"/>
      <c r="S64" s="40"/>
      <c r="T64" s="40"/>
      <c r="U64" s="40"/>
      <c r="V64" s="40"/>
      <c r="W64" s="40"/>
      <c r="X64" s="40"/>
      <c r="Y64" s="40"/>
      <c r="Z64" s="40"/>
    </row>
    <row r="65" ht="15.75" hidden="1" customHeight="1" outlineLevel="1">
      <c r="A65" s="40"/>
      <c r="B65" s="40" t="s">
        <v>140</v>
      </c>
      <c r="C65" s="58" t="s">
        <v>141</v>
      </c>
      <c r="D65" s="59">
        <f>Resumen!I66</f>
        <v>4574611.74</v>
      </c>
      <c r="E65" s="59">
        <f>SUMIF('México Summary'!$C:$C,'Resumen (Caps)'!B65,'México Summary'!$AC:$AC)</f>
        <v>0</v>
      </c>
      <c r="F65" s="59">
        <v>0.0</v>
      </c>
      <c r="G65" s="60">
        <f t="shared" si="6"/>
        <v>0</v>
      </c>
      <c r="H65" s="60">
        <f t="shared" si="7"/>
        <v>0</v>
      </c>
      <c r="I65" s="40"/>
      <c r="J65" s="40"/>
      <c r="K65" s="40"/>
      <c r="L65" s="40"/>
      <c r="M65" s="40"/>
      <c r="N65" s="40"/>
      <c r="O65" s="40"/>
      <c r="P65" s="40"/>
      <c r="Q65" s="41"/>
      <c r="R65" s="40"/>
      <c r="S65" s="40"/>
      <c r="T65" s="40"/>
      <c r="U65" s="40"/>
      <c r="V65" s="40"/>
      <c r="W65" s="40"/>
      <c r="X65" s="40"/>
      <c r="Y65" s="40"/>
      <c r="Z65" s="40"/>
    </row>
    <row r="66" ht="15.75" hidden="1" customHeight="1" outlineLevel="1">
      <c r="A66" s="40"/>
      <c r="B66" s="40"/>
      <c r="C66" s="58" t="s">
        <v>15</v>
      </c>
      <c r="D66" s="59">
        <f t="shared" ref="D66:F66" si="41">D65+D64+D63+D24</f>
        <v>112801627.9</v>
      </c>
      <c r="E66" s="59">
        <f t="shared" si="41"/>
        <v>69120006.12</v>
      </c>
      <c r="F66" s="59">
        <f t="shared" si="41"/>
        <v>61625391.37</v>
      </c>
      <c r="G66" s="60">
        <f t="shared" si="6"/>
        <v>-0.3872428316</v>
      </c>
      <c r="H66" s="60">
        <f t="shared" si="7"/>
        <v>0.1216156943</v>
      </c>
      <c r="I66" s="40"/>
      <c r="J66" s="40"/>
      <c r="K66" s="40"/>
      <c r="L66" s="40"/>
      <c r="M66" s="40"/>
      <c r="N66" s="40"/>
      <c r="O66" s="40"/>
      <c r="P66" s="40"/>
      <c r="Q66" s="41"/>
      <c r="R66" s="40"/>
      <c r="S66" s="40"/>
      <c r="T66" s="40"/>
      <c r="U66" s="40"/>
      <c r="V66" s="40"/>
      <c r="W66" s="40"/>
      <c r="X66" s="40"/>
      <c r="Y66" s="40"/>
      <c r="Z66" s="40"/>
    </row>
    <row r="67" ht="15.75" hidden="1" customHeight="1" outlineLevel="1">
      <c r="A67" s="40"/>
      <c r="B67" s="40"/>
      <c r="C67" s="68"/>
      <c r="D67" s="69"/>
      <c r="E67" s="69"/>
      <c r="F67" s="69"/>
      <c r="G67" s="65"/>
      <c r="H67" s="65"/>
      <c r="I67" s="40"/>
      <c r="J67" s="40"/>
      <c r="K67" s="40"/>
      <c r="L67" s="40"/>
      <c r="M67" s="40"/>
      <c r="N67" s="40"/>
      <c r="O67" s="40"/>
      <c r="P67" s="40"/>
      <c r="Q67" s="41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 collapsed="1">
      <c r="A68" s="40"/>
      <c r="B68" s="40"/>
      <c r="C68" s="74" t="s">
        <v>142</v>
      </c>
      <c r="D68" s="75">
        <f t="shared" ref="D68:F68" si="42">D4-D24</f>
        <v>3372228.33</v>
      </c>
      <c r="E68" s="56">
        <f t="shared" si="42"/>
        <v>2563969.771</v>
      </c>
      <c r="F68" s="56">
        <f t="shared" si="42"/>
        <v>904390.6158</v>
      </c>
      <c r="G68" s="57">
        <f t="shared" ref="G68:G71" si="47">IF((IFERROR(E68/D68,0))=0,0,(IFERROR(E68/D68,0)-1))</f>
        <v>-0.239680852</v>
      </c>
      <c r="H68" s="57">
        <f t="shared" ref="H68:H71" si="48">IF((IFERROR(E68/F68,0))=0,0,(IFERROR(E68/F68,0)-1))</f>
        <v>1.835024741</v>
      </c>
      <c r="I68" s="40"/>
      <c r="J68" s="56">
        <f t="shared" ref="J68:L68" si="43">J4-J24</f>
        <v>-463023.6</v>
      </c>
      <c r="K68" s="56">
        <f t="shared" si="43"/>
        <v>110021.59</v>
      </c>
      <c r="L68" s="56">
        <f t="shared" si="43"/>
        <v>840995.7</v>
      </c>
      <c r="M68" s="57">
        <f>IF((IFERROR(K68/J68,0))=0,0,(IFERROR(K68/J68,0)-1))*-1</f>
        <v>1.237615512</v>
      </c>
      <c r="N68" s="57">
        <f>IF((IFERROR(K68/L68,0))=0,0,(IFERROR(K68/L68,0)-1))</f>
        <v>-0.8691769887</v>
      </c>
      <c r="O68" s="40"/>
      <c r="P68" s="56">
        <f t="shared" ref="P68:R68" si="44">P4-P24</f>
        <v>424098.19</v>
      </c>
      <c r="Q68" s="56">
        <f t="shared" si="44"/>
        <v>861077.45</v>
      </c>
      <c r="R68" s="56">
        <f t="shared" si="44"/>
        <v>1562005.76</v>
      </c>
      <c r="S68" s="57">
        <f>IF((IFERROR(Q68/P68,0))=0,0,(IFERROR(Q68/P68,0)-1))</f>
        <v>1.030372848</v>
      </c>
      <c r="T68" s="57">
        <f>IF((IFERROR(Q68/R68,0))=0,0,(IFERROR(Q68/R68,0)-1))</f>
        <v>-0.4487360597</v>
      </c>
      <c r="U68" s="40"/>
      <c r="V68" s="56">
        <f t="shared" ref="V68:X68" si="45">V4-V24</f>
        <v>541748.02</v>
      </c>
      <c r="W68" s="56">
        <f t="shared" si="45"/>
        <v>738794.98</v>
      </c>
      <c r="X68" s="56">
        <f t="shared" si="45"/>
        <v>2308937.23</v>
      </c>
      <c r="Y68" s="57">
        <f>IF((IFERROR(W68/V68,0))=0,0,(IFERROR(W68/V68,0)-1))</f>
        <v>0.363724375</v>
      </c>
      <c r="Z68" s="57">
        <f>IF((IFERROR(W68/X68,0))=0,0,(IFERROR(W68/X68,0)-1))</f>
        <v>-0.6800281227</v>
      </c>
    </row>
    <row r="69" ht="15.75" hidden="1" customHeight="1" outlineLevel="1">
      <c r="A69" s="40"/>
      <c r="B69" s="40"/>
      <c r="C69" s="58" t="s">
        <v>143</v>
      </c>
      <c r="D69" s="59">
        <f t="shared" ref="D69:F69" si="46">D20-D63</f>
        <v>-462807.79</v>
      </c>
      <c r="E69" s="59">
        <f t="shared" si="46"/>
        <v>0</v>
      </c>
      <c r="F69" s="59">
        <f t="shared" si="46"/>
        <v>0</v>
      </c>
      <c r="G69" s="60">
        <f t="shared" si="47"/>
        <v>0</v>
      </c>
      <c r="H69" s="60">
        <f t="shared" si="48"/>
        <v>0</v>
      </c>
      <c r="I69" s="40"/>
      <c r="J69" s="40"/>
      <c r="K69" s="40"/>
      <c r="L69" s="40"/>
      <c r="M69" s="40"/>
      <c r="N69" s="40"/>
      <c r="O69" s="40"/>
      <c r="P69" s="40"/>
      <c r="Q69" s="41"/>
      <c r="R69" s="40"/>
      <c r="S69" s="40"/>
      <c r="T69" s="40"/>
      <c r="U69" s="40"/>
      <c r="V69" s="40"/>
      <c r="W69" s="40"/>
      <c r="X69" s="40"/>
      <c r="Y69" s="40"/>
      <c r="Z69" s="40"/>
    </row>
    <row r="70" ht="15.75" hidden="1" customHeight="1" outlineLevel="1">
      <c r="A70" s="40"/>
      <c r="B70" s="40"/>
      <c r="C70" s="58" t="s">
        <v>144</v>
      </c>
      <c r="D70" s="59">
        <f t="shared" ref="D70:F70" si="49">D21-D64</f>
        <v>574240.16</v>
      </c>
      <c r="E70" s="59">
        <f t="shared" si="49"/>
        <v>0</v>
      </c>
      <c r="F70" s="59">
        <f t="shared" si="49"/>
        <v>0</v>
      </c>
      <c r="G70" s="60">
        <f t="shared" si="47"/>
        <v>0</v>
      </c>
      <c r="H70" s="60">
        <f t="shared" si="48"/>
        <v>0</v>
      </c>
      <c r="I70" s="40"/>
      <c r="J70" s="40"/>
      <c r="K70" s="40"/>
      <c r="L70" s="40"/>
      <c r="M70" s="40"/>
      <c r="N70" s="40"/>
      <c r="O70" s="40"/>
      <c r="P70" s="40"/>
      <c r="Q70" s="41"/>
      <c r="R70" s="40"/>
      <c r="S70" s="40"/>
      <c r="T70" s="40"/>
      <c r="U70" s="40"/>
      <c r="V70" s="40"/>
      <c r="W70" s="40"/>
      <c r="X70" s="40"/>
      <c r="Y70" s="40"/>
      <c r="Z70" s="40"/>
    </row>
    <row r="71" ht="15.75" hidden="1" customHeight="1" outlineLevel="1">
      <c r="A71" s="40"/>
      <c r="B71" s="40"/>
      <c r="C71" s="58" t="s">
        <v>145</v>
      </c>
      <c r="D71" s="59">
        <f t="shared" ref="D71:F71" si="50">D22-D65</f>
        <v>541748.02</v>
      </c>
      <c r="E71" s="59">
        <f t="shared" si="50"/>
        <v>0</v>
      </c>
      <c r="F71" s="59">
        <f t="shared" si="50"/>
        <v>0</v>
      </c>
      <c r="G71" s="60">
        <f t="shared" si="47"/>
        <v>0</v>
      </c>
      <c r="H71" s="60">
        <f t="shared" si="48"/>
        <v>0</v>
      </c>
      <c r="I71" s="40"/>
      <c r="J71" s="40"/>
      <c r="K71" s="40"/>
      <c r="L71" s="40"/>
      <c r="M71" s="40"/>
      <c r="N71" s="40"/>
      <c r="O71" s="40"/>
      <c r="P71" s="40"/>
      <c r="Q71" s="41"/>
      <c r="R71" s="40"/>
      <c r="S71" s="40"/>
      <c r="T71" s="40"/>
      <c r="U71" s="40"/>
      <c r="V71" s="40"/>
      <c r="W71" s="40"/>
      <c r="X71" s="40"/>
      <c r="Y71" s="40"/>
      <c r="Z71" s="40"/>
    </row>
    <row r="72" ht="15.75" hidden="1" customHeight="1" outlineLevel="1">
      <c r="A72" s="40"/>
      <c r="B72" s="40"/>
      <c r="C72" s="68"/>
      <c r="D72" s="69"/>
      <c r="E72" s="69"/>
      <c r="F72" s="69"/>
      <c r="G72" s="65"/>
      <c r="H72" s="65"/>
      <c r="I72" s="40"/>
      <c r="J72" s="40"/>
      <c r="K72" s="40"/>
      <c r="L72" s="40"/>
      <c r="M72" s="40"/>
      <c r="N72" s="40"/>
      <c r="O72" s="40"/>
      <c r="P72" s="40"/>
      <c r="Q72" s="41"/>
      <c r="R72" s="40"/>
      <c r="S72" s="40"/>
      <c r="T72" s="40"/>
      <c r="U72" s="40"/>
      <c r="V72" s="40"/>
      <c r="W72" s="40"/>
      <c r="X72" s="40"/>
      <c r="Y72" s="40"/>
      <c r="Z72" s="40"/>
    </row>
    <row r="73" ht="15.75" hidden="1" customHeight="1" outlineLevel="1">
      <c r="A73" s="40"/>
      <c r="B73" s="40"/>
      <c r="C73" s="58" t="s">
        <v>20</v>
      </c>
      <c r="D73" s="59">
        <f t="shared" ref="D73:F73" si="51">SUM(D68:D72)</f>
        <v>4025408.72</v>
      </c>
      <c r="E73" s="59">
        <f t="shared" si="51"/>
        <v>2563969.771</v>
      </c>
      <c r="F73" s="59">
        <f t="shared" si="51"/>
        <v>904390.6158</v>
      </c>
      <c r="G73" s="60">
        <f>IF((IFERROR(E73/D73,0))=0,0,(IFERROR(E73/D73,0)-1))</f>
        <v>-0.3630535558</v>
      </c>
      <c r="H73" s="60">
        <f>IF((IFERROR(E73/F73,0))=0,0,(IFERROR(E73/F73,0)-1))</f>
        <v>1.835024741</v>
      </c>
      <c r="I73" s="40"/>
      <c r="J73" s="40"/>
      <c r="K73" s="40"/>
      <c r="L73" s="40"/>
      <c r="M73" s="40"/>
      <c r="N73" s="40"/>
      <c r="O73" s="40"/>
      <c r="P73" s="40"/>
      <c r="Q73" s="41"/>
      <c r="R73" s="40"/>
      <c r="S73" s="40"/>
      <c r="T73" s="40"/>
      <c r="U73" s="40"/>
      <c r="V73" s="40"/>
      <c r="W73" s="40"/>
      <c r="X73" s="40"/>
      <c r="Y73" s="40"/>
      <c r="Z73" s="40"/>
    </row>
    <row r="74" ht="15.75" hidden="1" customHeight="1" outlineLevel="1">
      <c r="A74" s="40"/>
      <c r="B74" s="40"/>
      <c r="C74" s="68"/>
      <c r="D74" s="69"/>
      <c r="E74" s="69"/>
      <c r="F74" s="69"/>
      <c r="G74" s="65"/>
      <c r="H74" s="65"/>
      <c r="I74" s="40"/>
      <c r="J74" s="40"/>
      <c r="K74" s="40"/>
      <c r="L74" s="40"/>
      <c r="M74" s="40"/>
      <c r="N74" s="40"/>
      <c r="O74" s="40"/>
      <c r="P74" s="40"/>
      <c r="Q74" s="41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 collapsed="1">
      <c r="A75" s="40"/>
      <c r="B75" s="40" t="s">
        <v>146</v>
      </c>
      <c r="C75" s="76" t="s">
        <v>147</v>
      </c>
      <c r="D75" s="81">
        <f>Resumen!I76</f>
        <v>0</v>
      </c>
      <c r="E75" s="81">
        <f>SUMIF('México Summary'!$C:$C,'Resumen (Caps)'!B75,'México Summary'!$AC:$AC)</f>
        <v>0</v>
      </c>
      <c r="F75" s="81">
        <v>0.0</v>
      </c>
      <c r="G75" s="82">
        <f>IF((IFERROR(E75/D75,0))=0,0,(IFERROR(E75/D75,0)-1))</f>
        <v>0</v>
      </c>
      <c r="H75" s="82">
        <f>IF((IFERROR(E75/F75,0))=0,0,(IFERROR(E75/F75,0)-1))</f>
        <v>0</v>
      </c>
      <c r="I75" s="40"/>
      <c r="J75" s="61">
        <v>0.0</v>
      </c>
      <c r="K75" s="59">
        <v>0.0</v>
      </c>
      <c r="L75" s="59">
        <v>0.0</v>
      </c>
      <c r="M75" s="60">
        <f>IF((IFERROR(K75/J75,0))=0,0,(IFERROR(K75/J75,0)-1))</f>
        <v>0</v>
      </c>
      <c r="N75" s="60">
        <f>IF((IFERROR(K75/L75,0))=0,0,(IFERROR(K75/L75,0)-1))</f>
        <v>0</v>
      </c>
      <c r="O75" s="40"/>
      <c r="P75" s="61">
        <v>0.0</v>
      </c>
      <c r="Q75" s="61">
        <v>0.0</v>
      </c>
      <c r="R75" s="61">
        <v>0.0</v>
      </c>
      <c r="S75" s="60">
        <f>IF((IFERROR(Q75/P75,0))=0,0,(IFERROR(Q75/P75,0)-1))</f>
        <v>0</v>
      </c>
      <c r="T75" s="60">
        <f>IF((IFERROR(Q75/R75,0))=0,0,(IFERROR(Q75/R75,0)-1))</f>
        <v>0</v>
      </c>
      <c r="U75" s="40"/>
      <c r="V75" s="59">
        <v>0.0</v>
      </c>
      <c r="W75" s="59">
        <v>0.0</v>
      </c>
      <c r="X75" s="59">
        <v>0.0</v>
      </c>
      <c r="Y75" s="60">
        <f>IF((IFERROR(W75/V75,0))=0,0,(IFERROR(W75/V75,0)-1))</f>
        <v>0</v>
      </c>
      <c r="Z75" s="60">
        <f>IF((IFERROR(W75/X75,0))=0,0,(IFERROR(W75/X75,0)-1))</f>
        <v>0</v>
      </c>
    </row>
    <row r="76" ht="15.75" hidden="1" customHeight="1" outlineLevel="1">
      <c r="A76" s="40"/>
      <c r="B76" s="40"/>
      <c r="C76" s="68"/>
      <c r="D76" s="69"/>
      <c r="E76" s="69"/>
      <c r="F76" s="69"/>
      <c r="G76" s="65"/>
      <c r="H76" s="65"/>
      <c r="I76" s="40"/>
      <c r="J76" s="40"/>
      <c r="K76" s="40"/>
      <c r="L76" s="40"/>
      <c r="M76" s="40"/>
      <c r="N76" s="40"/>
      <c r="O76" s="40"/>
      <c r="P76" s="40"/>
      <c r="Q76" s="41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 collapsed="1">
      <c r="A77" s="40"/>
      <c r="B77" s="40"/>
      <c r="C77" s="76" t="s">
        <v>148</v>
      </c>
      <c r="D77" s="81">
        <f t="shared" ref="D77:F77" si="52">SUM(D78:D81)</f>
        <v>6005514.05</v>
      </c>
      <c r="E77" s="81">
        <f t="shared" si="52"/>
        <v>0</v>
      </c>
      <c r="F77" s="81">
        <f t="shared" si="52"/>
        <v>0</v>
      </c>
      <c r="G77" s="82">
        <f t="shared" ref="G77:G81" si="53">IF((IFERROR(E77/D77,0))=0,0,(IFERROR(E77/D77,0)-1))</f>
        <v>0</v>
      </c>
      <c r="H77" s="82">
        <f t="shared" ref="H77:H81" si="54">IF((IFERROR(E77/F77,0))=0,0,(IFERROR(E77/F77,0)-1))</f>
        <v>0</v>
      </c>
      <c r="I77" s="40"/>
      <c r="J77" s="61">
        <v>215.81</v>
      </c>
      <c r="K77" s="59">
        <v>0.0</v>
      </c>
      <c r="L77" s="59">
        <v>0.0</v>
      </c>
      <c r="M77" s="60">
        <f>IF((IFERROR(K77/J77,0))=0,0,(IFERROR(K77/J77,0)-1))</f>
        <v>0</v>
      </c>
      <c r="N77" s="60">
        <f>IF((IFERROR(K77/L77,0))=0,0,(IFERROR(K77/L77,0)-1))</f>
        <v>0</v>
      </c>
      <c r="O77" s="40"/>
      <c r="P77" s="61">
        <v>150141.67</v>
      </c>
      <c r="Q77" s="61">
        <v>0.0</v>
      </c>
      <c r="R77" s="61">
        <v>0.0</v>
      </c>
      <c r="S77" s="60">
        <f>IF((IFERROR(Q77/P77,0))=0,0,(IFERROR(Q77/P77,0)-1))</f>
        <v>0</v>
      </c>
      <c r="T77" s="60">
        <f>IF((IFERROR(Q77/R77,0))=0,0,(IFERROR(Q77/R77,0)-1))</f>
        <v>0</v>
      </c>
      <c r="U77" s="40"/>
      <c r="V77" s="59">
        <v>0.0</v>
      </c>
      <c r="W77" s="59">
        <v>0.0</v>
      </c>
      <c r="X77" s="59">
        <v>0.0</v>
      </c>
      <c r="Y77" s="60">
        <f>IF((IFERROR(W77/V77,0))=0,0,(IFERROR(W77/V77,0)-1))</f>
        <v>0</v>
      </c>
      <c r="Z77" s="60">
        <f>IF((IFERROR(W77/X77,0))=0,0,(IFERROR(W77/X77,0)-1))</f>
        <v>0</v>
      </c>
    </row>
    <row r="78" ht="15.75" hidden="1" customHeight="1" outlineLevel="1">
      <c r="A78" s="40"/>
      <c r="B78" s="40" t="s">
        <v>149</v>
      </c>
      <c r="C78" s="68" t="s">
        <v>150</v>
      </c>
      <c r="D78" s="69">
        <f>Resumen!I79</f>
        <v>53815.53</v>
      </c>
      <c r="E78" s="69">
        <f>SUMIF('México Summary'!$C:$C,'Resumen (Caps)'!B78,'México Summary'!$AC:$AC)</f>
        <v>0</v>
      </c>
      <c r="F78" s="69">
        <v>0.0</v>
      </c>
      <c r="G78" s="65">
        <f t="shared" si="53"/>
        <v>0</v>
      </c>
      <c r="H78" s="65">
        <f t="shared" si="54"/>
        <v>0</v>
      </c>
      <c r="I78" s="40"/>
      <c r="J78" s="40"/>
      <c r="K78" s="40"/>
      <c r="L78" s="40"/>
      <c r="M78" s="40"/>
      <c r="N78" s="40"/>
      <c r="O78" s="40"/>
      <c r="P78" s="40"/>
      <c r="Q78" s="41"/>
      <c r="R78" s="40"/>
      <c r="S78" s="40"/>
      <c r="T78" s="40"/>
      <c r="U78" s="40"/>
      <c r="V78" s="40"/>
      <c r="W78" s="40"/>
      <c r="X78" s="40"/>
      <c r="Y78" s="40"/>
      <c r="Z78" s="40"/>
    </row>
    <row r="79" ht="15.75" hidden="1" customHeight="1" outlineLevel="1">
      <c r="A79" s="40"/>
      <c r="B79" s="40" t="s">
        <v>151</v>
      </c>
      <c r="C79" s="68" t="s">
        <v>152</v>
      </c>
      <c r="D79" s="69">
        <f>Resumen!I80</f>
        <v>7263697.37</v>
      </c>
      <c r="E79" s="69">
        <f>SUMIF('México Summary'!$C:$C,'Resumen (Caps)'!B79,'México Summary'!$AC:$AC)</f>
        <v>0</v>
      </c>
      <c r="F79" s="69">
        <v>0.0</v>
      </c>
      <c r="G79" s="65">
        <f t="shared" si="53"/>
        <v>0</v>
      </c>
      <c r="H79" s="65">
        <f t="shared" si="54"/>
        <v>0</v>
      </c>
      <c r="I79" s="40"/>
      <c r="J79" s="40"/>
      <c r="K79" s="40"/>
      <c r="L79" s="40"/>
      <c r="M79" s="40"/>
      <c r="N79" s="40"/>
      <c r="O79" s="40"/>
      <c r="P79" s="40"/>
      <c r="Q79" s="41"/>
      <c r="R79" s="40"/>
      <c r="S79" s="40"/>
      <c r="T79" s="40"/>
      <c r="U79" s="40"/>
      <c r="V79" s="40"/>
      <c r="W79" s="40"/>
      <c r="X79" s="40"/>
      <c r="Y79" s="40"/>
      <c r="Z79" s="40"/>
    </row>
    <row r="80" ht="15.75" hidden="1" customHeight="1" outlineLevel="1">
      <c r="A80" s="40"/>
      <c r="B80" s="40" t="s">
        <v>153</v>
      </c>
      <c r="C80" s="68" t="s">
        <v>154</v>
      </c>
      <c r="D80" s="69">
        <f>Resumen!I81</f>
        <v>-9880326.38</v>
      </c>
      <c r="E80" s="69">
        <f>SUMIF('México Summary'!$C:$C,'Resumen (Caps)'!B80,'México Summary'!$AC:$AC)</f>
        <v>0</v>
      </c>
      <c r="F80" s="69">
        <v>0.0</v>
      </c>
      <c r="G80" s="65">
        <f t="shared" si="53"/>
        <v>0</v>
      </c>
      <c r="H80" s="65">
        <f t="shared" si="54"/>
        <v>0</v>
      </c>
      <c r="I80" s="40"/>
      <c r="J80" s="40"/>
      <c r="K80" s="40"/>
      <c r="L80" s="40"/>
      <c r="M80" s="40"/>
      <c r="N80" s="40"/>
      <c r="O80" s="40"/>
      <c r="P80" s="40"/>
      <c r="Q80" s="41"/>
      <c r="R80" s="40"/>
      <c r="S80" s="40"/>
      <c r="T80" s="40"/>
      <c r="U80" s="40"/>
      <c r="V80" s="40"/>
      <c r="W80" s="40"/>
      <c r="X80" s="40"/>
      <c r="Y80" s="40"/>
      <c r="Z80" s="40"/>
    </row>
    <row r="81" ht="15.75" hidden="1" customHeight="1" outlineLevel="1">
      <c r="A81" s="40"/>
      <c r="B81" s="40" t="s">
        <v>155</v>
      </c>
      <c r="C81" s="68" t="s">
        <v>156</v>
      </c>
      <c r="D81" s="69">
        <f>Resumen!I82</f>
        <v>8568327.53</v>
      </c>
      <c r="E81" s="69">
        <f>SUMIF('México Summary'!$C:$C,'Resumen (Caps)'!B81,'México Summary'!$AC:$AC)</f>
        <v>0</v>
      </c>
      <c r="F81" s="69">
        <v>0.0</v>
      </c>
      <c r="G81" s="65">
        <f t="shared" si="53"/>
        <v>0</v>
      </c>
      <c r="H81" s="65">
        <f t="shared" si="54"/>
        <v>0</v>
      </c>
      <c r="I81" s="40"/>
      <c r="J81" s="40"/>
      <c r="K81" s="40"/>
      <c r="L81" s="40"/>
      <c r="M81" s="40"/>
      <c r="N81" s="40"/>
      <c r="O81" s="40"/>
      <c r="P81" s="40"/>
      <c r="Q81" s="41"/>
      <c r="R81" s="40"/>
      <c r="S81" s="40"/>
      <c r="T81" s="40"/>
      <c r="U81" s="40"/>
      <c r="V81" s="40"/>
      <c r="W81" s="40"/>
      <c r="X81" s="40"/>
      <c r="Y81" s="40"/>
      <c r="Z81" s="40"/>
    </row>
    <row r="82" ht="15.75" hidden="1" customHeight="1" outlineLevel="1">
      <c r="A82" s="40"/>
      <c r="B82" s="40"/>
      <c r="C82" s="68"/>
      <c r="D82" s="69"/>
      <c r="E82" s="69"/>
      <c r="F82" s="69"/>
      <c r="G82" s="65"/>
      <c r="H82" s="65"/>
      <c r="I82" s="40"/>
      <c r="J82" s="40"/>
      <c r="K82" s="40"/>
      <c r="L82" s="40"/>
      <c r="M82" s="40"/>
      <c r="N82" s="40"/>
      <c r="O82" s="40"/>
      <c r="P82" s="40"/>
      <c r="Q82" s="41"/>
      <c r="R82" s="40"/>
      <c r="S82" s="40"/>
      <c r="T82" s="40"/>
      <c r="U82" s="40"/>
      <c r="V82" s="40"/>
      <c r="W82" s="40"/>
      <c r="X82" s="40"/>
      <c r="Y82" s="40"/>
      <c r="Z82" s="40"/>
    </row>
    <row r="83" ht="15.75" hidden="1" customHeight="1" outlineLevel="1">
      <c r="A83" s="40"/>
      <c r="B83" s="40"/>
      <c r="C83" s="58" t="s">
        <v>26</v>
      </c>
      <c r="D83" s="59">
        <v>0.0</v>
      </c>
      <c r="E83" s="59">
        <v>0.0</v>
      </c>
      <c r="F83" s="59">
        <v>0.0</v>
      </c>
      <c r="G83" s="60">
        <f t="shared" ref="G83:G85" si="55">IF((IFERROR(E83/D83,0))=0,0,(IFERROR(E83/D83,0)-1))</f>
        <v>0</v>
      </c>
      <c r="H83" s="60">
        <f t="shared" ref="H83:H85" si="56">IF((IFERROR(E83/F83,0))=0,0,(IFERROR(E83/F83,0)-1))</f>
        <v>0</v>
      </c>
      <c r="I83" s="40"/>
      <c r="J83" s="40"/>
      <c r="K83" s="40"/>
      <c r="L83" s="40"/>
      <c r="M83" s="40"/>
      <c r="N83" s="40"/>
      <c r="O83" s="40"/>
      <c r="P83" s="40"/>
      <c r="Q83" s="41"/>
      <c r="R83" s="40"/>
      <c r="S83" s="40"/>
      <c r="T83" s="40"/>
      <c r="U83" s="40"/>
      <c r="V83" s="40"/>
      <c r="W83" s="40"/>
      <c r="X83" s="40"/>
      <c r="Y83" s="40"/>
      <c r="Z83" s="40"/>
    </row>
    <row r="84" ht="15.75" hidden="1" customHeight="1" outlineLevel="1">
      <c r="A84" s="40"/>
      <c r="B84" s="40"/>
      <c r="C84" s="58" t="s">
        <v>157</v>
      </c>
      <c r="D84" s="59">
        <v>0.0</v>
      </c>
      <c r="E84" s="59">
        <v>0.0</v>
      </c>
      <c r="F84" s="59">
        <v>0.0</v>
      </c>
      <c r="G84" s="60">
        <f t="shared" si="55"/>
        <v>0</v>
      </c>
      <c r="H84" s="60">
        <f t="shared" si="56"/>
        <v>0</v>
      </c>
      <c r="I84" s="40"/>
      <c r="J84" s="40"/>
      <c r="K84" s="40"/>
      <c r="L84" s="40"/>
      <c r="M84" s="40"/>
      <c r="N84" s="40"/>
      <c r="O84" s="40"/>
      <c r="P84" s="40"/>
      <c r="Q84" s="41"/>
      <c r="R84" s="40"/>
      <c r="S84" s="40"/>
      <c r="T84" s="40"/>
      <c r="U84" s="40"/>
      <c r="V84" s="40"/>
      <c r="W84" s="40"/>
      <c r="X84" s="40"/>
      <c r="Y84" s="40"/>
      <c r="Z84" s="40"/>
    </row>
    <row r="85" ht="15.75" hidden="1" customHeight="1" outlineLevel="1">
      <c r="A85" s="40"/>
      <c r="B85" s="40"/>
      <c r="C85" s="58" t="s">
        <v>158</v>
      </c>
      <c r="D85" s="59">
        <v>0.0</v>
      </c>
      <c r="E85" s="59">
        <v>0.0</v>
      </c>
      <c r="F85" s="59">
        <v>0.0</v>
      </c>
      <c r="G85" s="60">
        <f t="shared" si="55"/>
        <v>0</v>
      </c>
      <c r="H85" s="60">
        <f t="shared" si="56"/>
        <v>0</v>
      </c>
      <c r="I85" s="40"/>
      <c r="J85" s="40"/>
      <c r="K85" s="40"/>
      <c r="L85" s="40"/>
      <c r="M85" s="40"/>
      <c r="N85" s="40"/>
      <c r="O85" s="40"/>
      <c r="P85" s="40"/>
      <c r="Q85" s="41"/>
      <c r="R85" s="40"/>
      <c r="S85" s="40"/>
      <c r="T85" s="40"/>
      <c r="U85" s="40"/>
      <c r="V85" s="40"/>
      <c r="W85" s="40"/>
      <c r="X85" s="40"/>
      <c r="Y85" s="40"/>
      <c r="Z85" s="40"/>
    </row>
    <row r="86" ht="15.75" hidden="1" customHeight="1" outlineLevel="1">
      <c r="A86" s="40"/>
      <c r="B86" s="40"/>
      <c r="C86" s="68"/>
      <c r="D86" s="69"/>
      <c r="E86" s="69"/>
      <c r="F86" s="69"/>
      <c r="G86" s="65"/>
      <c r="H86" s="65"/>
      <c r="I86" s="40"/>
      <c r="J86" s="40"/>
      <c r="K86" s="40"/>
      <c r="L86" s="40"/>
      <c r="M86" s="40"/>
      <c r="N86" s="40"/>
      <c r="O86" s="40"/>
      <c r="P86" s="40"/>
      <c r="Q86" s="41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 collapsed="1">
      <c r="A87" s="40"/>
      <c r="B87" s="40"/>
      <c r="C87" s="74" t="s">
        <v>159</v>
      </c>
      <c r="D87" s="75">
        <f t="shared" ref="D87:F87" si="57">D68-D75+D77</f>
        <v>9377742.38</v>
      </c>
      <c r="E87" s="56">
        <f t="shared" si="57"/>
        <v>2563969.771</v>
      </c>
      <c r="F87" s="56">
        <f t="shared" si="57"/>
        <v>904390.6158</v>
      </c>
      <c r="G87" s="57">
        <f t="shared" ref="G87:G90" si="62">IF((IFERROR(E87/D87,0))=0,0,(IFERROR(E87/D87,0)-1))</f>
        <v>-0.7265898692</v>
      </c>
      <c r="H87" s="57">
        <f t="shared" ref="H87:H90" si="63">IF((IFERROR(E87/F87,0))=0,0,(IFERROR(E87/F87,0)-1))</f>
        <v>1.835024741</v>
      </c>
      <c r="I87" s="40"/>
      <c r="J87" s="56">
        <f t="shared" ref="J87:L87" si="58">J68-J75+J77</f>
        <v>-462807.79</v>
      </c>
      <c r="K87" s="56">
        <f t="shared" si="58"/>
        <v>110021.59</v>
      </c>
      <c r="L87" s="56">
        <f t="shared" si="58"/>
        <v>840995.7</v>
      </c>
      <c r="M87" s="57">
        <f>IF((IFERROR(K87/J87,0))=0,0,(IFERROR(K87/J87,0)-1))*-1</f>
        <v>1.237726314</v>
      </c>
      <c r="N87" s="57">
        <f>IF((IFERROR(K87/L87,0))=0,0,(IFERROR(K87/L87,0)-1))</f>
        <v>-0.8691769887</v>
      </c>
      <c r="O87" s="40"/>
      <c r="P87" s="56">
        <f t="shared" ref="P87:R87" si="59">P68-P75+P77</f>
        <v>574239.86</v>
      </c>
      <c r="Q87" s="56">
        <f t="shared" si="59"/>
        <v>861077.45</v>
      </c>
      <c r="R87" s="56">
        <f t="shared" si="59"/>
        <v>1562005.76</v>
      </c>
      <c r="S87" s="57">
        <f>IF((IFERROR(Q87/P87,0))=0,0,(IFERROR(Q87/P87,0)-1))</f>
        <v>0.4995083239</v>
      </c>
      <c r="T87" s="57">
        <f>IF((IFERROR(Q87/R87,0))=0,0,(IFERROR(Q87/R87,0)-1))</f>
        <v>-0.4487360597</v>
      </c>
      <c r="U87" s="40"/>
      <c r="V87" s="56">
        <f t="shared" ref="V87:X87" si="60">V68-V75+V77</f>
        <v>541748.02</v>
      </c>
      <c r="W87" s="56">
        <f t="shared" si="60"/>
        <v>738794.98</v>
      </c>
      <c r="X87" s="56">
        <f t="shared" si="60"/>
        <v>2308937.23</v>
      </c>
      <c r="Y87" s="57">
        <f>IF((IFERROR(W87/V87,0))=0,0,(IFERROR(W87/V87,0)-1))</f>
        <v>0.363724375</v>
      </c>
      <c r="Z87" s="57">
        <f>IF((IFERROR(W87/X87,0))=0,0,(IFERROR(W87/X87,0)-1))</f>
        <v>-0.6800281227</v>
      </c>
    </row>
    <row r="88" ht="15.75" hidden="1" customHeight="1" outlineLevel="1">
      <c r="A88" s="40"/>
      <c r="B88" s="40"/>
      <c r="C88" s="58" t="s">
        <v>160</v>
      </c>
      <c r="D88" s="59">
        <f t="shared" ref="D88:F88" si="61">D69+D83</f>
        <v>-462807.79</v>
      </c>
      <c r="E88" s="59">
        <f t="shared" si="61"/>
        <v>0</v>
      </c>
      <c r="F88" s="59">
        <f t="shared" si="61"/>
        <v>0</v>
      </c>
      <c r="G88" s="60">
        <f t="shared" si="62"/>
        <v>0</v>
      </c>
      <c r="H88" s="60">
        <f t="shared" si="63"/>
        <v>0</v>
      </c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hidden="1" customHeight="1" outlineLevel="1">
      <c r="A89" s="40"/>
      <c r="B89" s="40"/>
      <c r="C89" s="58" t="s">
        <v>161</v>
      </c>
      <c r="D89" s="59">
        <f t="shared" ref="D89:F89" si="64">D70+D84</f>
        <v>574240.16</v>
      </c>
      <c r="E89" s="59">
        <f t="shared" si="64"/>
        <v>0</v>
      </c>
      <c r="F89" s="59">
        <f t="shared" si="64"/>
        <v>0</v>
      </c>
      <c r="G89" s="60">
        <f t="shared" si="62"/>
        <v>0</v>
      </c>
      <c r="H89" s="60">
        <f t="shared" si="63"/>
        <v>0</v>
      </c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hidden="1" customHeight="1" outlineLevel="1">
      <c r="A90" s="40"/>
      <c r="B90" s="40"/>
      <c r="C90" s="58" t="s">
        <v>162</v>
      </c>
      <c r="D90" s="59">
        <f t="shared" ref="D90:F90" si="65">D71+D85</f>
        <v>541748.02</v>
      </c>
      <c r="E90" s="59">
        <f t="shared" si="65"/>
        <v>0</v>
      </c>
      <c r="F90" s="59">
        <f t="shared" si="65"/>
        <v>0</v>
      </c>
      <c r="G90" s="60">
        <f t="shared" si="62"/>
        <v>0</v>
      </c>
      <c r="H90" s="60">
        <f t="shared" si="63"/>
        <v>0</v>
      </c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0" hidden="1" customHeight="1" outlineLevel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hidden="1" customHeight="1" outlineLevel="1">
      <c r="A92" s="40"/>
      <c r="B92" s="40"/>
      <c r="C92" s="58" t="s">
        <v>33</v>
      </c>
      <c r="D92" s="59">
        <f t="shared" ref="D92:F92" si="66">SUM(D87:D91)</f>
        <v>10030922.77</v>
      </c>
      <c r="E92" s="59">
        <f t="shared" si="66"/>
        <v>2563969.771</v>
      </c>
      <c r="F92" s="59">
        <f t="shared" si="66"/>
        <v>904390.6158</v>
      </c>
      <c r="G92" s="60">
        <f>IF((IFERROR(E92/D92,0))=0,0,(IFERROR(E92/D92,0)-1))</f>
        <v>-0.7443934292</v>
      </c>
      <c r="H92" s="60">
        <f>IF((IFERROR(E92/F92,0))=0,0,(IFERROR(E92/F92,0)-1))</f>
        <v>1.835024741</v>
      </c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0" customHeight="1" collapsed="1">
      <c r="A93" s="40"/>
      <c r="B93" s="40"/>
      <c r="C93" s="40"/>
      <c r="D93" s="43"/>
      <c r="E93" s="43"/>
      <c r="F93" s="83"/>
      <c r="G93" s="84"/>
      <c r="H93" s="40"/>
      <c r="I93" s="40"/>
      <c r="J93" s="70"/>
      <c r="K93" s="40"/>
      <c r="L93" s="40"/>
      <c r="M93" s="40"/>
      <c r="N93" s="40"/>
      <c r="O93" s="40"/>
      <c r="P93" s="40"/>
      <c r="Q93" s="40"/>
      <c r="R93" s="85"/>
      <c r="S93" s="40"/>
      <c r="T93" s="40"/>
      <c r="U93" s="40"/>
      <c r="V93" s="40"/>
      <c r="W93" s="40"/>
      <c r="X93" s="40"/>
      <c r="Y93" s="40"/>
      <c r="Z93" s="40"/>
    </row>
    <row r="94" ht="15.0" customHeight="1">
      <c r="A94" s="40"/>
      <c r="B94" s="40"/>
      <c r="C94" s="40"/>
      <c r="D94" s="43"/>
      <c r="E94" s="43"/>
      <c r="F94" s="83"/>
      <c r="G94" s="84"/>
      <c r="H94" s="40"/>
      <c r="I94" s="40"/>
      <c r="J94" s="70"/>
      <c r="K94" s="40"/>
      <c r="L94" s="40"/>
      <c r="M94" s="40"/>
      <c r="N94" s="40"/>
      <c r="O94" s="40"/>
      <c r="P94" s="40"/>
      <c r="Q94" s="40"/>
      <c r="R94" s="85"/>
      <c r="S94" s="40"/>
      <c r="T94" s="40"/>
      <c r="U94" s="40"/>
      <c r="V94" s="40"/>
      <c r="W94" s="40"/>
      <c r="X94" s="40"/>
      <c r="Y94" s="40"/>
      <c r="Z94" s="40"/>
    </row>
    <row r="95" ht="15.0" customHeight="1">
      <c r="A95" s="40"/>
      <c r="B95" s="40"/>
      <c r="C95" s="40"/>
      <c r="D95" s="43"/>
      <c r="E95" s="43"/>
      <c r="F95" s="83"/>
      <c r="G95" s="84"/>
      <c r="H95" s="40"/>
      <c r="I95" s="40"/>
      <c r="J95" s="70"/>
      <c r="K95" s="40"/>
      <c r="L95" s="40"/>
      <c r="M95" s="40"/>
      <c r="N95" s="40"/>
      <c r="O95" s="40"/>
      <c r="P95" s="40"/>
      <c r="Q95" s="40"/>
      <c r="R95" s="85"/>
      <c r="S95" s="40"/>
      <c r="T95" s="40"/>
      <c r="U95" s="40"/>
      <c r="V95" s="40"/>
      <c r="W95" s="40"/>
      <c r="X95" s="40"/>
      <c r="Y95" s="40"/>
      <c r="Z95" s="40"/>
    </row>
    <row r="96" ht="15.0" customHeight="1">
      <c r="A96" s="40"/>
      <c r="B96" s="40"/>
      <c r="C96" s="40"/>
      <c r="D96" s="43"/>
      <c r="E96" s="43"/>
      <c r="F96" s="83"/>
      <c r="G96" s="84"/>
      <c r="H96" s="40"/>
      <c r="I96" s="40"/>
      <c r="J96" s="70"/>
      <c r="K96" s="40"/>
      <c r="L96" s="40"/>
      <c r="M96" s="40"/>
      <c r="N96" s="40"/>
      <c r="O96" s="40"/>
      <c r="P96" s="40"/>
      <c r="Q96" s="40"/>
      <c r="R96" s="85"/>
      <c r="S96" s="40"/>
      <c r="T96" s="40"/>
      <c r="U96" s="40"/>
      <c r="V96" s="40"/>
      <c r="W96" s="40"/>
      <c r="X96" s="40"/>
      <c r="Y96" s="40"/>
      <c r="Z96" s="40"/>
    </row>
    <row r="97" ht="15.0" customHeight="1">
      <c r="A97" s="40"/>
      <c r="B97" s="40"/>
      <c r="C97" s="40"/>
      <c r="D97" s="43"/>
      <c r="E97" s="43"/>
      <c r="F97" s="83"/>
      <c r="G97" s="84"/>
      <c r="H97" s="40"/>
      <c r="I97" s="40"/>
      <c r="J97" s="70"/>
      <c r="K97" s="40"/>
      <c r="L97" s="40"/>
      <c r="M97" s="40"/>
      <c r="N97" s="40"/>
      <c r="O97" s="40"/>
      <c r="P97" s="40"/>
      <c r="Q97" s="40"/>
      <c r="R97" s="85"/>
      <c r="S97" s="40"/>
      <c r="T97" s="40"/>
      <c r="U97" s="40"/>
      <c r="V97" s="40"/>
      <c r="W97" s="40"/>
      <c r="X97" s="40"/>
      <c r="Y97" s="40"/>
      <c r="Z97" s="40"/>
    </row>
    <row r="98" ht="15.0" customHeight="1">
      <c r="A98" s="40"/>
      <c r="B98" s="40"/>
      <c r="C98" s="40"/>
      <c r="D98" s="43"/>
      <c r="E98" s="43"/>
      <c r="F98" s="83"/>
      <c r="G98" s="84"/>
      <c r="H98" s="40"/>
      <c r="I98" s="40"/>
      <c r="J98" s="70"/>
      <c r="K98" s="40"/>
      <c r="L98" s="40"/>
      <c r="M98" s="40"/>
      <c r="N98" s="40"/>
      <c r="O98" s="40"/>
      <c r="P98" s="40"/>
      <c r="Q98" s="40"/>
      <c r="R98" s="85"/>
      <c r="S98" s="40"/>
      <c r="T98" s="40"/>
      <c r="U98" s="40"/>
      <c r="V98" s="40"/>
      <c r="W98" s="40"/>
      <c r="X98" s="40"/>
      <c r="Y98" s="40"/>
      <c r="Z98" s="40"/>
    </row>
    <row r="99" ht="15.0" customHeight="1">
      <c r="A99" s="40"/>
      <c r="B99" s="40"/>
      <c r="C99" s="40"/>
      <c r="D99" s="43"/>
      <c r="E99" s="43"/>
      <c r="F99" s="83"/>
      <c r="G99" s="84"/>
      <c r="H99" s="40"/>
      <c r="I99" s="40"/>
      <c r="J99" s="70"/>
      <c r="K99" s="40"/>
      <c r="L99" s="40"/>
      <c r="M99" s="40"/>
      <c r="N99" s="40"/>
      <c r="O99" s="40"/>
      <c r="P99" s="40"/>
      <c r="Q99" s="40"/>
      <c r="R99" s="85"/>
      <c r="S99" s="40"/>
      <c r="T99" s="40"/>
      <c r="U99" s="40"/>
      <c r="V99" s="40"/>
      <c r="W99" s="40"/>
      <c r="X99" s="40"/>
      <c r="Y99" s="40"/>
      <c r="Z99" s="40"/>
    </row>
    <row r="100" ht="15.0" customHeight="1">
      <c r="A100" s="40"/>
      <c r="B100" s="40"/>
      <c r="C100" s="40"/>
      <c r="D100" s="43"/>
      <c r="E100" s="43"/>
      <c r="F100" s="83"/>
      <c r="G100" s="84"/>
      <c r="H100" s="40"/>
      <c r="I100" s="40"/>
      <c r="J100" s="70"/>
      <c r="K100" s="40"/>
      <c r="L100" s="40"/>
      <c r="M100" s="40"/>
      <c r="N100" s="40"/>
      <c r="O100" s="40"/>
      <c r="P100" s="40"/>
      <c r="Q100" s="40"/>
      <c r="R100" s="85"/>
      <c r="S100" s="40"/>
      <c r="T100" s="40"/>
      <c r="U100" s="40"/>
      <c r="V100" s="40"/>
      <c r="W100" s="40"/>
      <c r="X100" s="40"/>
      <c r="Y100" s="40"/>
      <c r="Z100" s="40"/>
    </row>
    <row r="101" ht="15.0" customHeight="1">
      <c r="A101" s="40"/>
      <c r="B101" s="40"/>
      <c r="C101" s="40"/>
      <c r="D101" s="43"/>
      <c r="E101" s="43"/>
      <c r="F101" s="83"/>
      <c r="G101" s="84"/>
      <c r="H101" s="40"/>
      <c r="I101" s="40"/>
      <c r="J101" s="70"/>
      <c r="K101" s="40"/>
      <c r="L101" s="40"/>
      <c r="M101" s="40"/>
      <c r="N101" s="40"/>
      <c r="O101" s="40"/>
      <c r="P101" s="40"/>
      <c r="Q101" s="40"/>
      <c r="R101" s="85"/>
      <c r="S101" s="40"/>
      <c r="T101" s="40"/>
      <c r="U101" s="40"/>
      <c r="V101" s="40"/>
      <c r="W101" s="40"/>
      <c r="X101" s="40"/>
      <c r="Y101" s="40"/>
      <c r="Z101" s="40"/>
    </row>
    <row r="102" ht="15.0" customHeight="1">
      <c r="A102" s="40"/>
      <c r="B102" s="40"/>
      <c r="C102" s="40"/>
      <c r="D102" s="43"/>
      <c r="E102" s="43"/>
      <c r="F102" s="83"/>
      <c r="G102" s="84"/>
      <c r="H102" s="40"/>
      <c r="I102" s="40"/>
      <c r="J102" s="70"/>
      <c r="K102" s="40"/>
      <c r="L102" s="40"/>
      <c r="M102" s="40"/>
      <c r="N102" s="40"/>
      <c r="O102" s="40"/>
      <c r="P102" s="40"/>
      <c r="Q102" s="40"/>
      <c r="R102" s="85"/>
      <c r="S102" s="40"/>
      <c r="T102" s="40"/>
      <c r="U102" s="40"/>
      <c r="V102" s="40"/>
      <c r="W102" s="40"/>
      <c r="X102" s="40"/>
      <c r="Y102" s="40"/>
      <c r="Z102" s="40"/>
    </row>
    <row r="103" ht="15.0" customHeight="1">
      <c r="A103" s="40"/>
      <c r="B103" s="40"/>
      <c r="C103" s="40"/>
      <c r="D103" s="43"/>
      <c r="E103" s="43"/>
      <c r="F103" s="83"/>
      <c r="G103" s="84"/>
      <c r="H103" s="40"/>
      <c r="I103" s="40"/>
      <c r="J103" s="70"/>
      <c r="K103" s="40"/>
      <c r="L103" s="40"/>
      <c r="M103" s="40"/>
      <c r="N103" s="40"/>
      <c r="O103" s="40"/>
      <c r="P103" s="40"/>
      <c r="Q103" s="40"/>
      <c r="R103" s="85"/>
      <c r="S103" s="40"/>
      <c r="T103" s="40"/>
      <c r="U103" s="40"/>
      <c r="V103" s="40"/>
      <c r="W103" s="40"/>
      <c r="X103" s="40"/>
      <c r="Y103" s="40"/>
      <c r="Z103" s="40"/>
    </row>
    <row r="104" ht="15.0" customHeight="1">
      <c r="A104" s="40"/>
      <c r="B104" s="40"/>
      <c r="C104" s="40"/>
      <c r="D104" s="43"/>
      <c r="E104" s="43">
        <f>E5-D5</f>
        <v>4261131.802</v>
      </c>
      <c r="F104" s="83">
        <f>E104/130000</f>
        <v>32.77793694</v>
      </c>
      <c r="G104" s="84">
        <v>0.1</v>
      </c>
      <c r="H104" s="40"/>
      <c r="I104" s="40"/>
      <c r="J104" s="70" t="s">
        <v>163</v>
      </c>
      <c r="K104" s="41">
        <f>K5-J5</f>
        <v>1239721.48</v>
      </c>
      <c r="L104" s="40">
        <f>K104/106000</f>
        <v>11.69548566</v>
      </c>
      <c r="M104" s="40"/>
      <c r="N104" s="40"/>
      <c r="O104" s="40"/>
      <c r="P104" s="40"/>
      <c r="Q104" s="41">
        <f>Q5-P5</f>
        <v>3624600.66</v>
      </c>
      <c r="R104" s="85">
        <f>Q104/106000</f>
        <v>34.19434585</v>
      </c>
      <c r="S104" s="40"/>
      <c r="T104" s="40"/>
      <c r="U104" s="40"/>
      <c r="V104" s="40"/>
      <c r="W104" s="41">
        <f>W5-V5</f>
        <v>1074608.24</v>
      </c>
      <c r="X104" s="40">
        <f>W104/100000</f>
        <v>10.7460824</v>
      </c>
      <c r="Y104" s="40"/>
      <c r="Z104" s="40"/>
    </row>
    <row r="105" ht="15.0" hidden="1" customHeight="1">
      <c r="A105" s="43"/>
      <c r="B105" s="43"/>
      <c r="C105" s="43"/>
      <c r="D105" s="43"/>
      <c r="E105" s="41"/>
      <c r="F105" s="83"/>
      <c r="G105" s="43"/>
      <c r="H105" s="43"/>
      <c r="I105" s="43"/>
      <c r="J105" s="43">
        <v>-350794.947071214</v>
      </c>
      <c r="K105" s="43">
        <v>574806.4512570277</v>
      </c>
      <c r="L105" s="43">
        <v>840995.6933004726</v>
      </c>
      <c r="M105" s="43"/>
      <c r="N105" s="43"/>
      <c r="O105" s="43"/>
      <c r="P105" s="43">
        <v>-17946.90966666455</v>
      </c>
      <c r="Q105" s="43">
        <v>566088.8151340038</v>
      </c>
      <c r="R105" s="43">
        <v>1562005.886938408</v>
      </c>
      <c r="S105" s="43"/>
      <c r="T105" s="43"/>
      <c r="U105" s="43"/>
      <c r="V105" s="43">
        <v>1417862.8859333321</v>
      </c>
      <c r="W105" s="43">
        <v>1247378.8700559996</v>
      </c>
      <c r="X105" s="43">
        <v>2308937.223425285</v>
      </c>
      <c r="Y105" s="43"/>
      <c r="Z105" s="43"/>
    </row>
    <row r="106" ht="15.0" hidden="1" customHeight="1">
      <c r="A106" s="43"/>
      <c r="B106" s="43"/>
      <c r="C106" s="43"/>
      <c r="D106" s="43"/>
      <c r="E106" s="41"/>
      <c r="F106" s="83"/>
      <c r="G106" s="43"/>
      <c r="H106" s="43"/>
      <c r="I106" s="43"/>
      <c r="J106" s="43">
        <f t="shared" ref="J106:L106" si="67">J87-J105</f>
        <v>-112012.8429</v>
      </c>
      <c r="K106" s="43">
        <f t="shared" si="67"/>
        <v>-464784.8613</v>
      </c>
      <c r="L106" s="43">
        <f t="shared" si="67"/>
        <v>0.006699526682</v>
      </c>
      <c r="M106" s="43"/>
      <c r="N106" s="43"/>
      <c r="O106" s="43"/>
      <c r="P106" s="43">
        <f t="shared" ref="P106:R106" si="68">P87-P105</f>
        <v>592186.7697</v>
      </c>
      <c r="Q106" s="43">
        <f t="shared" si="68"/>
        <v>294988.6349</v>
      </c>
      <c r="R106" s="43">
        <f t="shared" si="68"/>
        <v>-0.1269384101</v>
      </c>
      <c r="S106" s="43"/>
      <c r="T106" s="43"/>
      <c r="U106" s="43"/>
      <c r="V106" s="43">
        <f t="shared" ref="V106:X106" si="69">V87-V105</f>
        <v>-876114.8659</v>
      </c>
      <c r="W106" s="43">
        <f t="shared" si="69"/>
        <v>-508583.8901</v>
      </c>
      <c r="X106" s="43">
        <f t="shared" si="69"/>
        <v>0.006574715488</v>
      </c>
      <c r="Y106" s="43"/>
      <c r="Z106" s="43"/>
    </row>
    <row r="107" ht="15.0" hidden="1" customHeight="1">
      <c r="A107" s="40"/>
      <c r="B107" s="40"/>
      <c r="C107" s="40" t="s">
        <v>164</v>
      </c>
      <c r="D107" s="41">
        <v>1366439.0</v>
      </c>
      <c r="E107" s="40"/>
      <c r="F107" s="83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0" hidden="1" customHeight="1">
      <c r="A108" s="40"/>
      <c r="B108" s="40"/>
      <c r="C108" s="40" t="s">
        <v>165</v>
      </c>
      <c r="D108" s="41">
        <v>373963.62</v>
      </c>
      <c r="E108" s="40"/>
      <c r="F108" s="83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0" hidden="1" customHeight="1">
      <c r="A109" s="40"/>
      <c r="B109" s="40"/>
      <c r="C109" s="40"/>
      <c r="D109" s="41"/>
      <c r="E109" s="40"/>
      <c r="F109" s="83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0" hidden="1" customHeight="1">
      <c r="A110" s="40"/>
      <c r="B110" s="40"/>
      <c r="C110" s="40" t="s">
        <v>164</v>
      </c>
      <c r="D110" s="41">
        <v>886066.64</v>
      </c>
      <c r="E110" s="40"/>
      <c r="F110" s="83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0" hidden="1" customHeight="1">
      <c r="A111" s="40"/>
      <c r="B111" s="40"/>
      <c r="C111" s="40" t="s">
        <v>165</v>
      </c>
      <c r="D111" s="41">
        <v>242495.76</v>
      </c>
      <c r="E111" s="40"/>
      <c r="F111" s="83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0" hidden="1" customHeight="1">
      <c r="A112" s="40"/>
      <c r="B112" s="40"/>
      <c r="C112" s="40"/>
      <c r="D112" s="40"/>
      <c r="E112" s="40"/>
      <c r="F112" s="83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0"/>
      <c r="B113" s="40"/>
      <c r="C113" s="40"/>
      <c r="D113" s="40"/>
      <c r="E113" s="40"/>
      <c r="F113" s="83"/>
      <c r="G113" s="40"/>
      <c r="H113" s="40"/>
      <c r="I113" s="40"/>
      <c r="J113" s="70" t="s">
        <v>166</v>
      </c>
      <c r="K113" s="41">
        <f>K54-J54</f>
        <v>861247.67</v>
      </c>
      <c r="L113" s="70">
        <v>705.0</v>
      </c>
      <c r="M113" s="86" t="s">
        <v>167</v>
      </c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0"/>
      <c r="B114" s="40"/>
      <c r="C114" s="70" t="s">
        <v>168</v>
      </c>
      <c r="D114" s="40"/>
      <c r="E114" s="40"/>
      <c r="F114" s="40"/>
      <c r="G114" s="41"/>
      <c r="H114" s="40"/>
      <c r="I114" s="40"/>
      <c r="J114" s="40"/>
      <c r="K114" s="70" t="s">
        <v>169</v>
      </c>
      <c r="L114" s="70">
        <f>288+130</f>
        <v>418</v>
      </c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0"/>
      <c r="B115" s="40"/>
      <c r="C115" s="70" t="s">
        <v>170</v>
      </c>
      <c r="D115" s="40"/>
      <c r="E115" s="40"/>
      <c r="F115" s="40"/>
      <c r="G115" s="41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0"/>
      <c r="B116" s="40"/>
      <c r="C116" s="70" t="s">
        <v>171</v>
      </c>
      <c r="D116" s="70" t="s">
        <v>172</v>
      </c>
      <c r="E116" s="70" t="s">
        <v>173</v>
      </c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0"/>
      <c r="B117" s="40"/>
      <c r="C117" s="70" t="s">
        <v>35</v>
      </c>
      <c r="D117" s="70" t="s">
        <v>174</v>
      </c>
      <c r="E117" s="70" t="s">
        <v>175</v>
      </c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0"/>
      <c r="B118" s="40"/>
      <c r="C118" s="70" t="s">
        <v>36</v>
      </c>
      <c r="D118" s="70" t="s">
        <v>176</v>
      </c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0"/>
      <c r="B119" s="40"/>
      <c r="C119" s="70" t="s">
        <v>177</v>
      </c>
      <c r="D119" s="70" t="s">
        <v>178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ht="15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ht="15.75" customHeight="1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ht="15.75" customHeight="1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ht="15.75" customHeight="1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ht="15.75" customHeight="1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ht="15.75" customHeight="1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ht="15.75" customHeight="1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 ht="15.75" customHeight="1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 ht="15.75" customHeight="1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 ht="15.75" customHeight="1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 ht="15.75" customHeight="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</sheetData>
  <mergeCells count="4">
    <mergeCell ref="D1:H1"/>
    <mergeCell ref="J1:N1"/>
    <mergeCell ref="P1:T1"/>
    <mergeCell ref="V1:Z1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 outlineLevelRow="1"/>
  <cols>
    <col customWidth="1" min="1" max="1" width="2.0"/>
    <col customWidth="1" hidden="1" min="2" max="2" width="15.13"/>
    <col customWidth="1" min="3" max="3" width="22.38"/>
    <col customWidth="1" hidden="1" min="4" max="4" width="12.13"/>
    <col customWidth="1" min="5" max="6" width="9.0"/>
    <col customWidth="1" min="7" max="8" width="7.0"/>
    <col customWidth="1" min="9" max="9" width="1.5"/>
    <col customWidth="1" hidden="1" min="10" max="10" width="14.5"/>
    <col customWidth="1" min="11" max="12" width="8.63"/>
    <col customWidth="1" min="13" max="14" width="7.63"/>
    <col customWidth="1" min="15" max="15" width="2.0"/>
    <col customWidth="1" hidden="1" min="16" max="16" width="14.5"/>
    <col customWidth="1" min="17" max="18" width="9.0"/>
    <col customWidth="1" min="19" max="20" width="8.25"/>
    <col customWidth="1" min="21" max="21" width="2.0"/>
    <col customWidth="1" hidden="1" min="22" max="22" width="14.5"/>
    <col customWidth="1" min="23" max="24" width="8.0"/>
    <col customWidth="1" min="25" max="26" width="8.5"/>
  </cols>
  <sheetData>
    <row r="1" ht="15.0" customHeight="1">
      <c r="A1" s="87"/>
      <c r="B1" s="87"/>
      <c r="C1" s="87"/>
      <c r="D1" s="88" t="s">
        <v>34</v>
      </c>
      <c r="E1" s="45"/>
      <c r="F1" s="45"/>
      <c r="G1" s="45"/>
      <c r="H1" s="45"/>
      <c r="I1" s="87"/>
      <c r="J1" s="88" t="s">
        <v>35</v>
      </c>
      <c r="K1" s="45"/>
      <c r="L1" s="45"/>
      <c r="M1" s="45"/>
      <c r="N1" s="45"/>
      <c r="O1" s="87"/>
      <c r="P1" s="88" t="s">
        <v>36</v>
      </c>
      <c r="Q1" s="45"/>
      <c r="R1" s="45"/>
      <c r="S1" s="45"/>
      <c r="T1" s="45"/>
      <c r="U1" s="87"/>
      <c r="V1" s="88" t="s">
        <v>37</v>
      </c>
      <c r="W1" s="45"/>
      <c r="X1" s="45"/>
      <c r="Y1" s="45"/>
      <c r="Z1" s="45"/>
    </row>
    <row r="2" ht="63.75" customHeight="1">
      <c r="A2" s="89"/>
      <c r="B2" s="90"/>
      <c r="C2" s="91"/>
      <c r="D2" s="91" t="s">
        <v>179</v>
      </c>
      <c r="E2" s="91" t="s">
        <v>39</v>
      </c>
      <c r="F2" s="91" t="s">
        <v>40</v>
      </c>
      <c r="G2" s="91" t="s">
        <v>180</v>
      </c>
      <c r="H2" s="92" t="s">
        <v>5</v>
      </c>
      <c r="I2" s="89"/>
      <c r="J2" s="91" t="s">
        <v>179</v>
      </c>
      <c r="K2" s="91" t="s">
        <v>39</v>
      </c>
      <c r="L2" s="91" t="s">
        <v>40</v>
      </c>
      <c r="M2" s="91" t="s">
        <v>180</v>
      </c>
      <c r="N2" s="92" t="s">
        <v>5</v>
      </c>
      <c r="O2" s="89"/>
      <c r="P2" s="91" t="s">
        <v>179</v>
      </c>
      <c r="Q2" s="91" t="s">
        <v>39</v>
      </c>
      <c r="R2" s="91" t="s">
        <v>40</v>
      </c>
      <c r="S2" s="91" t="s">
        <v>180</v>
      </c>
      <c r="T2" s="92" t="s">
        <v>5</v>
      </c>
      <c r="U2" s="89"/>
      <c r="V2" s="91" t="s">
        <v>179</v>
      </c>
      <c r="W2" s="91" t="s">
        <v>39</v>
      </c>
      <c r="X2" s="91" t="s">
        <v>40</v>
      </c>
      <c r="Y2" s="91" t="s">
        <v>180</v>
      </c>
      <c r="Z2" s="92" t="s">
        <v>5</v>
      </c>
    </row>
    <row r="3" ht="6.75" customHeight="1">
      <c r="A3" s="87"/>
      <c r="B3" s="93"/>
      <c r="C3" s="94"/>
      <c r="D3" s="95"/>
      <c r="E3" s="94"/>
      <c r="F3" s="96"/>
      <c r="G3" s="97"/>
      <c r="H3" s="98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7"/>
      <c r="B4" s="87"/>
      <c r="C4" s="99" t="s">
        <v>41</v>
      </c>
      <c r="D4" s="100">
        <f t="shared" ref="D4:F4" si="1">SUM(D5,D8,D11,D16,D14)</f>
        <v>63870317.84</v>
      </c>
      <c r="E4" s="100">
        <f t="shared" si="1"/>
        <v>71683975.9</v>
      </c>
      <c r="F4" s="100">
        <f t="shared" si="1"/>
        <v>62529781.98</v>
      </c>
      <c r="G4" s="101">
        <f t="shared" ref="G4:G66" si="6">IF((IFERROR(E4/D4,0))=0,0,(IFERROR(E4/D4,0)-1))</f>
        <v>0.1223362952</v>
      </c>
      <c r="H4" s="101">
        <f t="shared" ref="H4:H66" si="7">IF((IFERROR(E4/F4,0))=0,0,(IFERROR(E4/F4,0)-1))</f>
        <v>0.1463973425</v>
      </c>
      <c r="I4" s="87"/>
      <c r="J4" s="100">
        <f t="shared" ref="J4:L4" si="2">J5+J8+J11+J14+J16</f>
        <v>15701007.76</v>
      </c>
      <c r="K4" s="100">
        <f t="shared" si="2"/>
        <v>18595805.29</v>
      </c>
      <c r="L4" s="100">
        <f t="shared" si="2"/>
        <v>17294315.88</v>
      </c>
      <c r="M4" s="101">
        <f t="shared" ref="M4:M5" si="8">IF((IFERROR(K4/J4,0))=0,0,(IFERROR(K4/J4,0)-1))</f>
        <v>0.1843701738</v>
      </c>
      <c r="N4" s="101">
        <f t="shared" ref="N4:N5" si="9">IF((IFERROR(K4/L4,0))=0,0,(IFERROR(K4/L4,0)-1))</f>
        <v>0.07525532776</v>
      </c>
      <c r="O4" s="87"/>
      <c r="P4" s="100">
        <f t="shared" ref="P4:R4" si="3">P5+P8+P11+P14+P16</f>
        <v>34776476.05</v>
      </c>
      <c r="Q4" s="100">
        <f t="shared" si="3"/>
        <v>39308309.08</v>
      </c>
      <c r="R4" s="100">
        <f t="shared" si="3"/>
        <v>34972433.33</v>
      </c>
      <c r="S4" s="101">
        <f t="shared" ref="S4:S5" si="10">IF((IFERROR(Q4/P4,0))=0,0,(IFERROR(Q4/P4,0)-1))</f>
        <v>0.1303131754</v>
      </c>
      <c r="T4" s="101">
        <f t="shared" ref="T4:T5" si="11">IF((IFERROR(Q4/R4,0))=0,0,(IFERROR(Q4/R4,0)-1))</f>
        <v>0.1239798131</v>
      </c>
      <c r="U4" s="87"/>
      <c r="V4" s="100">
        <f t="shared" ref="V4:X4" si="4">V5+V8+V11+V14+V16</f>
        <v>6305605.733</v>
      </c>
      <c r="W4" s="100">
        <f t="shared" si="4"/>
        <v>7584619.397</v>
      </c>
      <c r="X4" s="100">
        <f t="shared" si="4"/>
        <v>8173413.667</v>
      </c>
      <c r="Y4" s="101">
        <f t="shared" ref="Y4:Y5" si="12">IF((IFERROR(W4/V4,0))=0,0,(IFERROR(W4/V4,0)-1))</f>
        <v>0.2028375572</v>
      </c>
      <c r="Z4" s="101">
        <f t="shared" ref="Z4:Z5" si="13">IF((IFERROR(W4/X4,0))=0,0,(IFERROR(W4/X4,0)-1))</f>
        <v>-0.07203774257</v>
      </c>
    </row>
    <row r="5">
      <c r="A5" s="87"/>
      <c r="B5" s="87"/>
      <c r="C5" s="102" t="s">
        <v>42</v>
      </c>
      <c r="D5" s="103">
        <f t="shared" ref="D5:F5" si="5">D6+D7</f>
        <v>41169436.07</v>
      </c>
      <c r="E5" s="103">
        <f t="shared" si="5"/>
        <v>46872449.63</v>
      </c>
      <c r="F5" s="103">
        <f t="shared" si="5"/>
        <v>37282029.81</v>
      </c>
      <c r="G5" s="104">
        <f t="shared" si="6"/>
        <v>0.1385254233</v>
      </c>
      <c r="H5" s="104">
        <f t="shared" si="7"/>
        <v>0.2572397446</v>
      </c>
      <c r="I5" s="87"/>
      <c r="J5" s="103">
        <v>1.1002476407878788E7</v>
      </c>
      <c r="K5" s="103">
        <v>1.258279835440303E7</v>
      </c>
      <c r="L5" s="103">
        <v>1.0909089076666664E7</v>
      </c>
      <c r="M5" s="104">
        <f t="shared" si="8"/>
        <v>0.1436332956</v>
      </c>
      <c r="N5" s="104">
        <f t="shared" si="9"/>
        <v>0.1534233762</v>
      </c>
      <c r="O5" s="87"/>
      <c r="P5" s="103">
        <v>2.5760437243333332E7</v>
      </c>
      <c r="Q5" s="103">
        <v>2.9947770269000005E7</v>
      </c>
      <c r="R5" s="103">
        <v>2.478648333E7</v>
      </c>
      <c r="S5" s="104">
        <f t="shared" si="10"/>
        <v>0.1625489888</v>
      </c>
      <c r="T5" s="104">
        <f t="shared" si="11"/>
        <v>0.2082298998</v>
      </c>
      <c r="U5" s="87"/>
      <c r="V5" s="103">
        <v>5682055.733333332</v>
      </c>
      <c r="W5" s="103">
        <v>6828618.197</v>
      </c>
      <c r="X5" s="103">
        <v>7502413.666666666</v>
      </c>
      <c r="Y5" s="104">
        <f t="shared" si="12"/>
        <v>0.2017865571</v>
      </c>
      <c r="Z5" s="104">
        <f t="shared" si="13"/>
        <v>-0.08981049294</v>
      </c>
    </row>
    <row r="6" hidden="1" outlineLevel="1">
      <c r="A6" s="87"/>
      <c r="B6" s="87" t="s">
        <v>43</v>
      </c>
      <c r="C6" s="105" t="s">
        <v>44</v>
      </c>
      <c r="D6" s="106">
        <v>3.9828015195999995E7</v>
      </c>
      <c r="E6" s="106">
        <f>SUMIF('México Summary'!$C:$C,'Copia de Resumen (Caps)'!B6,'México Summary'!$AC:$AC)</f>
        <v>45370058.25</v>
      </c>
      <c r="F6" s="106">
        <v>3.6117362028E7</v>
      </c>
      <c r="G6" s="107">
        <f t="shared" si="6"/>
        <v>0.1391493657</v>
      </c>
      <c r="H6" s="107">
        <f t="shared" si="7"/>
        <v>0.2561841646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idden="1" outlineLevel="1">
      <c r="A7" s="87"/>
      <c r="B7" s="87" t="s">
        <v>45</v>
      </c>
      <c r="C7" s="105" t="s">
        <v>46</v>
      </c>
      <c r="D7" s="106">
        <v>1341420.8789320001</v>
      </c>
      <c r="E7" s="106">
        <f>SUMIF('México Summary'!$C:$C,'Copia de Resumen (Caps)'!B7,'México Summary'!$AC:$AC)</f>
        <v>1502391.384</v>
      </c>
      <c r="F7" s="106">
        <v>1164667.780032</v>
      </c>
      <c r="G7" s="107">
        <f t="shared" si="6"/>
        <v>0.12</v>
      </c>
      <c r="H7" s="107">
        <f t="shared" si="7"/>
        <v>0.2899741971</v>
      </c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collapsed="1">
      <c r="A8" s="87"/>
      <c r="B8" s="87"/>
      <c r="C8" s="102" t="s">
        <v>47</v>
      </c>
      <c r="D8" s="103">
        <f t="shared" ref="D8:F8" si="14">D9+D10</f>
        <v>13199629.48</v>
      </c>
      <c r="E8" s="103">
        <f t="shared" si="14"/>
        <v>11511191.26</v>
      </c>
      <c r="F8" s="103">
        <f t="shared" si="14"/>
        <v>12957002.18</v>
      </c>
      <c r="G8" s="104">
        <f t="shared" si="6"/>
        <v>-0.1279155764</v>
      </c>
      <c r="H8" s="104">
        <f t="shared" si="7"/>
        <v>-0.1115852952</v>
      </c>
      <c r="I8" s="87"/>
      <c r="J8" s="103">
        <v>3199282.76</v>
      </c>
      <c r="K8" s="103">
        <v>3901776.0360000003</v>
      </c>
      <c r="L8" s="103">
        <v>4100000.0</v>
      </c>
      <c r="M8" s="104">
        <f>IF((IFERROR(K8/J8,0))=0,0,(IFERROR(K8/J8,0)-1))</f>
        <v>0.2195783645</v>
      </c>
      <c r="N8" s="104">
        <f>IF((IFERROR(K8/L8,0))=0,0,(IFERROR(K8/L8,0)-1))</f>
        <v>-0.04834730829</v>
      </c>
      <c r="O8" s="87"/>
      <c r="P8" s="103">
        <v>5581851.84</v>
      </c>
      <c r="Q8" s="103">
        <v>6374997.92996</v>
      </c>
      <c r="R8" s="103">
        <v>5632000.0</v>
      </c>
      <c r="S8" s="104">
        <f>IF((IFERROR(Q8/P8,0))=0,0,(IFERROR(Q8/P8,0)-1))</f>
        <v>0.1420937196</v>
      </c>
      <c r="T8" s="104">
        <f>IF((IFERROR(Q8/R8,0))=0,0,(IFERROR(Q8/R8,0)-1))</f>
        <v>0.1319243484</v>
      </c>
      <c r="U8" s="87"/>
      <c r="V8" s="103">
        <v>509450.0</v>
      </c>
      <c r="W8" s="103">
        <v>560395.0</v>
      </c>
      <c r="X8" s="103">
        <v>440000.0</v>
      </c>
      <c r="Y8" s="104">
        <f>IF((IFERROR(W8/V8,0))=0,0,(IFERROR(W8/V8,0)-1))</f>
        <v>0.1</v>
      </c>
      <c r="Z8" s="104">
        <f>IF((IFERROR(W8/X8,0))=0,0,(IFERROR(W8/X8,0)-1))</f>
        <v>0.273625</v>
      </c>
    </row>
    <row r="9" hidden="1" outlineLevel="1">
      <c r="A9" s="87"/>
      <c r="B9" s="87" t="s">
        <v>48</v>
      </c>
      <c r="C9" s="105" t="s">
        <v>49</v>
      </c>
      <c r="D9" s="106">
        <v>2649840.16</v>
      </c>
      <c r="E9" s="106">
        <f>SUMIF('México Summary'!$C:$C,'Copia de Resumen (Caps)'!B9,'México Summary'!$AC:$AC)</f>
        <v>1460000</v>
      </c>
      <c r="F9" s="106">
        <v>2250000.0</v>
      </c>
      <c r="G9" s="107">
        <f t="shared" si="6"/>
        <v>-0.4490233705</v>
      </c>
      <c r="H9" s="107">
        <f t="shared" si="7"/>
        <v>-0.3511111111</v>
      </c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idden="1" outlineLevel="1">
      <c r="A10" s="87"/>
      <c r="B10" s="87" t="s">
        <v>50</v>
      </c>
      <c r="C10" s="105" t="s">
        <v>51</v>
      </c>
      <c r="D10" s="106">
        <v>1.0549789315999998E7</v>
      </c>
      <c r="E10" s="106">
        <f>SUMIF('México Summary'!$C:$C,'Copia de Resumen (Caps)'!B10,'México Summary'!$AC:$AC)</f>
        <v>10051191.26</v>
      </c>
      <c r="F10" s="106">
        <v>1.0707002175999999E7</v>
      </c>
      <c r="G10" s="107">
        <f t="shared" si="6"/>
        <v>-0.04726142279</v>
      </c>
      <c r="H10" s="107">
        <f t="shared" si="7"/>
        <v>-0.06125065657</v>
      </c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collapsed="1">
      <c r="A11" s="87"/>
      <c r="B11" s="87"/>
      <c r="C11" s="102" t="s">
        <v>52</v>
      </c>
      <c r="D11" s="103">
        <f t="shared" ref="D11:F11" si="15">D12+D13</f>
        <v>8327352.287</v>
      </c>
      <c r="E11" s="103">
        <f t="shared" si="15"/>
        <v>9775090</v>
      </c>
      <c r="F11" s="103">
        <f t="shared" si="15"/>
        <v>11450750</v>
      </c>
      <c r="G11" s="104">
        <f t="shared" si="6"/>
        <v>0.1738533046</v>
      </c>
      <c r="H11" s="104">
        <f t="shared" si="7"/>
        <v>-0.1463362662</v>
      </c>
      <c r="I11" s="87"/>
      <c r="J11" s="103">
        <v>819041.89</v>
      </c>
      <c r="K11" s="103">
        <v>1347321.0610000002</v>
      </c>
      <c r="L11" s="103">
        <v>1718000.0</v>
      </c>
      <c r="M11" s="104">
        <f>IF((IFERROR(K11/J11,0))=0,0,(IFERROR(K11/J11,0)-1))</f>
        <v>0.6449965227</v>
      </c>
      <c r="N11" s="104">
        <f>IF((IFERROR(K11/L11,0))=0,0,(IFERROR(K11/L11,0)-1))</f>
        <v>-0.215761897</v>
      </c>
      <c r="O11" s="87"/>
      <c r="P11" s="103">
        <v>1518924.9000000001</v>
      </c>
      <c r="Q11" s="103">
        <v>1663666.8775</v>
      </c>
      <c r="R11" s="103">
        <v>2593050.0</v>
      </c>
      <c r="S11" s="104">
        <f>IF((IFERROR(Q11/P11,0))=0,0,(IFERROR(Q11/P11,0)-1))</f>
        <v>0.09529238575</v>
      </c>
      <c r="T11" s="104">
        <f>IF((IFERROR(Q11/R11,0))=0,0,(IFERROR(Q11/R11,0)-1))</f>
        <v>-0.3584131129</v>
      </c>
      <c r="U11" s="87"/>
      <c r="V11" s="103">
        <v>20000.0</v>
      </c>
      <c r="W11" s="103">
        <v>22000.0</v>
      </c>
      <c r="X11" s="103">
        <v>100000.0</v>
      </c>
      <c r="Y11" s="104">
        <f>IF((IFERROR(W11/V11,0))=0,0,(IFERROR(W11/V11,0)-1))</f>
        <v>0.1</v>
      </c>
      <c r="Z11" s="104">
        <f>IF((IFERROR(W11/X11,0))=0,0,(IFERROR(W11/X11,0)-1))</f>
        <v>-0.78</v>
      </c>
    </row>
    <row r="12" hidden="1" outlineLevel="1">
      <c r="A12" s="87"/>
      <c r="B12" s="87" t="s">
        <v>53</v>
      </c>
      <c r="C12" s="105" t="s">
        <v>54</v>
      </c>
      <c r="D12" s="106">
        <v>7451647.296666667</v>
      </c>
      <c r="E12" s="106">
        <f>SUMIF('México Summary'!$C:$C,'Copia de Resumen (Caps)'!B12,'México Summary'!$AC:$AC)</f>
        <v>8675090</v>
      </c>
      <c r="F12" s="106">
        <v>1.0800750000000002E7</v>
      </c>
      <c r="G12" s="107">
        <f t="shared" si="6"/>
        <v>0.1641841937</v>
      </c>
      <c r="H12" s="107">
        <f t="shared" si="7"/>
        <v>-0.1968067032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idden="1" outlineLevel="1">
      <c r="A13" s="87"/>
      <c r="B13" s="87" t="s">
        <v>55</v>
      </c>
      <c r="C13" s="105" t="s">
        <v>56</v>
      </c>
      <c r="D13" s="106">
        <v>875704.99</v>
      </c>
      <c r="E13" s="106">
        <f>SUMIF('México Summary'!$C:$C,'Copia de Resumen (Caps)'!B13,'México Summary'!$AC:$AC)</f>
        <v>1100000</v>
      </c>
      <c r="F13" s="106">
        <v>650000.0</v>
      </c>
      <c r="G13" s="107">
        <f t="shared" si="6"/>
        <v>0.256130789</v>
      </c>
      <c r="H13" s="107">
        <f t="shared" si="7"/>
        <v>0.6923076923</v>
      </c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collapsed="1">
      <c r="A14" s="87"/>
      <c r="B14" s="87"/>
      <c r="C14" s="102" t="s">
        <v>57</v>
      </c>
      <c r="D14" s="103">
        <f t="shared" ref="D14:F14" si="16">D15</f>
        <v>0</v>
      </c>
      <c r="E14" s="103">
        <f t="shared" si="16"/>
        <v>840000</v>
      </c>
      <c r="F14" s="103">
        <f t="shared" si="16"/>
        <v>0</v>
      </c>
      <c r="G14" s="104">
        <f t="shared" si="6"/>
        <v>0</v>
      </c>
      <c r="H14" s="104">
        <f t="shared" si="7"/>
        <v>0</v>
      </c>
      <c r="I14" s="87"/>
      <c r="J14" s="103">
        <v>0.0</v>
      </c>
      <c r="K14" s="103">
        <v>49692.8</v>
      </c>
      <c r="L14" s="103">
        <v>0.0</v>
      </c>
      <c r="M14" s="104">
        <f>IF((IFERROR(K14/J14,0))=0,0,(IFERROR(K14/J14,0)-1))</f>
        <v>0</v>
      </c>
      <c r="N14" s="104">
        <f>IF((IFERROR(K14/L14,0))=0,0,(IFERROR(K14/L14,0)-1))</f>
        <v>0</v>
      </c>
      <c r="O14" s="87"/>
      <c r="P14" s="103">
        <v>1040862.0700000001</v>
      </c>
      <c r="Q14" s="103">
        <v>403754.0</v>
      </c>
      <c r="R14" s="103">
        <v>1450000.0</v>
      </c>
      <c r="S14" s="104">
        <f>IF((IFERROR(Q14/P14,0))=0,0,(IFERROR(Q14/P14,0)-1))</f>
        <v>-0.6120965384</v>
      </c>
      <c r="T14" s="104">
        <f>IF((IFERROR(Q14/R14,0))=0,0,(IFERROR(Q14/R14,0)-1))</f>
        <v>-0.7215489655</v>
      </c>
      <c r="U14" s="87"/>
      <c r="V14" s="103">
        <v>0.0</v>
      </c>
      <c r="W14" s="103">
        <v>74539.2</v>
      </c>
      <c r="X14" s="103">
        <v>0.0</v>
      </c>
      <c r="Y14" s="104">
        <f>IF((IFERROR(W14/V14,0))=0,0,(IFERROR(W14/V14,0)-1))</f>
        <v>0</v>
      </c>
      <c r="Z14" s="104">
        <f>IF((IFERROR(W14/X14,0))=0,0,(IFERROR(W14/X14,0)-1))</f>
        <v>0</v>
      </c>
    </row>
    <row r="15" hidden="1" outlineLevel="1">
      <c r="A15" s="87"/>
      <c r="B15" s="87" t="s">
        <v>58</v>
      </c>
      <c r="C15" s="105" t="s">
        <v>59</v>
      </c>
      <c r="D15" s="106">
        <v>0.0</v>
      </c>
      <c r="E15" s="106">
        <f>SUMIF('México Summary'!$C:$C,'Copia de Resumen (Caps)'!B15,'México Summary'!$AC:$AC)</f>
        <v>840000</v>
      </c>
      <c r="F15" s="106">
        <v>0.0</v>
      </c>
      <c r="G15" s="107">
        <f t="shared" si="6"/>
        <v>0</v>
      </c>
      <c r="H15" s="107">
        <f t="shared" si="7"/>
        <v>0</v>
      </c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collapsed="1">
      <c r="A16" s="87"/>
      <c r="B16" s="87"/>
      <c r="C16" s="108" t="s">
        <v>60</v>
      </c>
      <c r="D16" s="103">
        <f t="shared" ref="D16:F16" si="17">D17+D19+D18</f>
        <v>1173900</v>
      </c>
      <c r="E16" s="103">
        <f t="shared" si="17"/>
        <v>2685245</v>
      </c>
      <c r="F16" s="103">
        <f t="shared" si="17"/>
        <v>840000</v>
      </c>
      <c r="G16" s="104">
        <f t="shared" si="6"/>
        <v>1.287456342</v>
      </c>
      <c r="H16" s="104">
        <f t="shared" si="7"/>
        <v>2.196720238</v>
      </c>
      <c r="I16" s="87"/>
      <c r="J16" s="103">
        <v>680206.7000000001</v>
      </c>
      <c r="K16" s="103">
        <v>714217.0349999999</v>
      </c>
      <c r="L16" s="103">
        <v>567226.8000000002</v>
      </c>
      <c r="M16" s="104">
        <f>IF((IFERROR(K16/J16,0))=0,0,(IFERROR(K16/J16,0)-1))</f>
        <v>0.05</v>
      </c>
      <c r="N16" s="104">
        <f>IF((IFERROR(K16/L16,0))=0,0,(IFERROR(K16/L16,0)-1))</f>
        <v>0.2591383817</v>
      </c>
      <c r="O16" s="87"/>
      <c r="P16" s="103">
        <v>874400.0</v>
      </c>
      <c r="Q16" s="103">
        <v>918120.0</v>
      </c>
      <c r="R16" s="103">
        <v>510900.0</v>
      </c>
      <c r="S16" s="104">
        <f>IF((IFERROR(Q16/P16,0))=0,0,(IFERROR(Q16/P16,0)-1))</f>
        <v>0.05</v>
      </c>
      <c r="T16" s="104">
        <f>IF((IFERROR(Q16/R16,0))=0,0,(IFERROR(Q16/R16,0)-1))</f>
        <v>0.7970640047</v>
      </c>
      <c r="U16" s="87"/>
      <c r="V16" s="103">
        <v>94100.0</v>
      </c>
      <c r="W16" s="103">
        <v>99067.0</v>
      </c>
      <c r="X16" s="103">
        <v>131000.0</v>
      </c>
      <c r="Y16" s="104">
        <f>IF((IFERROR(W16/V16,0))=0,0,(IFERROR(W16/V16,0)-1))</f>
        <v>0.05278427205</v>
      </c>
      <c r="Z16" s="104">
        <f>IF((IFERROR(W16/X16,0))=0,0,(IFERROR(W16/X16,0)-1))</f>
        <v>-0.2437633588</v>
      </c>
    </row>
    <row r="17" hidden="1" outlineLevel="1">
      <c r="A17" s="87"/>
      <c r="B17" s="87" t="s">
        <v>61</v>
      </c>
      <c r="C17" s="105" t="s">
        <v>62</v>
      </c>
      <c r="D17" s="106">
        <v>1173900.0</v>
      </c>
      <c r="E17" s="106">
        <f>SUMIF('México Summary'!$C:$C,'Copia de Resumen (Caps)'!B17,'México Summary'!$AC:$AC)</f>
        <v>1232595</v>
      </c>
      <c r="F17" s="106">
        <v>840000.0</v>
      </c>
      <c r="G17" s="107">
        <f t="shared" si="6"/>
        <v>0.05</v>
      </c>
      <c r="H17" s="107">
        <f t="shared" si="7"/>
        <v>0.467375</v>
      </c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idden="1" outlineLevel="1">
      <c r="A18" s="87"/>
      <c r="B18" s="87" t="s">
        <v>63</v>
      </c>
      <c r="C18" s="105" t="s">
        <v>64</v>
      </c>
      <c r="D18" s="106">
        <v>0.0</v>
      </c>
      <c r="E18" s="106">
        <f>SUMIF('México Summary'!$C:$C,'Copia de Resumen (Caps)'!B18,'México Summary'!$AC:$AC)</f>
        <v>1452650</v>
      </c>
      <c r="F18" s="106">
        <v>0.0</v>
      </c>
      <c r="G18" s="107">
        <f t="shared" si="6"/>
        <v>0</v>
      </c>
      <c r="H18" s="107">
        <f t="shared" si="7"/>
        <v>0</v>
      </c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idden="1" outlineLevel="1">
      <c r="A19" s="87"/>
      <c r="B19" s="87" t="s">
        <v>65</v>
      </c>
      <c r="C19" s="105" t="s">
        <v>66</v>
      </c>
      <c r="D19" s="106">
        <v>0.0</v>
      </c>
      <c r="E19" s="106">
        <f>SUMIF('México Summary'!$C:$C,'Copia de Resumen (Caps)'!B19,'México Summary'!$AC:$AC)</f>
        <v>0</v>
      </c>
      <c r="F19" s="106">
        <v>0.0</v>
      </c>
      <c r="G19" s="107">
        <f t="shared" si="6"/>
        <v>0</v>
      </c>
      <c r="H19" s="107">
        <f t="shared" si="7"/>
        <v>0</v>
      </c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idden="1" outlineLevel="1">
      <c r="A20" s="87"/>
      <c r="B20" s="87" t="s">
        <v>67</v>
      </c>
      <c r="C20" s="102" t="s">
        <v>7</v>
      </c>
      <c r="D20" s="103">
        <v>0.0</v>
      </c>
      <c r="E20" s="103">
        <f>SUMIF('México Summary'!$C:$C,'Copia de Resumen (Caps)'!B20,'México Summary'!$AC:$AC)</f>
        <v>0</v>
      </c>
      <c r="F20" s="103">
        <v>0.0</v>
      </c>
      <c r="G20" s="104">
        <f t="shared" si="6"/>
        <v>0</v>
      </c>
      <c r="H20" s="104">
        <f t="shared" si="7"/>
        <v>0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hidden="1" customHeight="1" outlineLevel="1">
      <c r="A21" s="87"/>
      <c r="B21" s="87" t="s">
        <v>68</v>
      </c>
      <c r="C21" s="102" t="s">
        <v>69</v>
      </c>
      <c r="D21" s="103">
        <v>0.0</v>
      </c>
      <c r="E21" s="103">
        <f>SUMIF('México Summary'!$C:$C,'Copia de Resumen (Caps)'!B21,'México Summary'!$AC:$AC)</f>
        <v>0</v>
      </c>
      <c r="F21" s="103">
        <v>0.0</v>
      </c>
      <c r="G21" s="104">
        <f t="shared" si="6"/>
        <v>0</v>
      </c>
      <c r="H21" s="104">
        <f t="shared" si="7"/>
        <v>0</v>
      </c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hidden="1" customHeight="1" outlineLevel="1">
      <c r="A22" s="87"/>
      <c r="B22" s="87" t="s">
        <v>70</v>
      </c>
      <c r="C22" s="102" t="s">
        <v>71</v>
      </c>
      <c r="D22" s="103">
        <v>0.0</v>
      </c>
      <c r="E22" s="103">
        <f>SUMIF('México Summary'!$C:$C,'Copia de Resumen (Caps)'!B22,'México Summary'!$AC:$AC)</f>
        <v>0</v>
      </c>
      <c r="F22" s="103">
        <v>0.0</v>
      </c>
      <c r="G22" s="104">
        <f t="shared" si="6"/>
        <v>0</v>
      </c>
      <c r="H22" s="104">
        <f t="shared" si="7"/>
        <v>0</v>
      </c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hidden="1" customHeight="1" outlineLevel="1">
      <c r="A23" s="87"/>
      <c r="B23" s="87"/>
      <c r="C23" s="109" t="s">
        <v>10</v>
      </c>
      <c r="D23" s="103">
        <f t="shared" ref="D23:F23" si="18">D22+D21+D20+D4</f>
        <v>63870317.84</v>
      </c>
      <c r="E23" s="103">
        <f t="shared" si="18"/>
        <v>71683975.9</v>
      </c>
      <c r="F23" s="103">
        <f t="shared" si="18"/>
        <v>62529781.98</v>
      </c>
      <c r="G23" s="104">
        <f t="shared" si="6"/>
        <v>0.1223362952</v>
      </c>
      <c r="H23" s="104">
        <f t="shared" si="7"/>
        <v>0.1463973425</v>
      </c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 collapsed="1">
      <c r="A24" s="87"/>
      <c r="B24" s="87"/>
      <c r="C24" s="110" t="s">
        <v>72</v>
      </c>
      <c r="D24" s="111">
        <f>D25+D28+D30+D36+D39+D53+D54+D62</f>
        <v>61514669.37</v>
      </c>
      <c r="E24" s="100">
        <f>E25+E28+E30+E36+E39+E53+E54+E62+E34</f>
        <v>71775247.32</v>
      </c>
      <c r="F24" s="100">
        <f>F25+F28+F30+F36+F39+F53+F54+F62</f>
        <v>61625391.37</v>
      </c>
      <c r="G24" s="101">
        <f t="shared" si="6"/>
        <v>0.1667988801</v>
      </c>
      <c r="H24" s="101">
        <f t="shared" si="7"/>
        <v>0.1647024989</v>
      </c>
      <c r="I24" s="87"/>
      <c r="J24" s="100">
        <f t="shared" ref="J24:L24" si="19">J25+J28+J30+J34+J36+J39+J53+J54+J62</f>
        <v>15592229.75</v>
      </c>
      <c r="K24" s="100">
        <f t="shared" si="19"/>
        <v>18020998.84</v>
      </c>
      <c r="L24" s="100">
        <f t="shared" si="19"/>
        <v>16453320.18</v>
      </c>
      <c r="M24" s="101">
        <f t="shared" ref="M24:M25" si="23">IF((IFERROR(K24/J24,0))=0,0,(IFERROR(K24/J24,0)-1))</f>
        <v>0.1557679125</v>
      </c>
      <c r="N24" s="101">
        <f t="shared" ref="N24:N25" si="24">IF((IFERROR(K24/L24,0))=0,0,(IFERROR(K24/L24,0)-1))</f>
        <v>0.09528038319</v>
      </c>
      <c r="O24" s="87"/>
      <c r="P24" s="100">
        <f t="shared" ref="P24:R24" si="20">P25+P28+P30+P34+P36+P39+P53+P54+P62</f>
        <v>33952717.89</v>
      </c>
      <c r="Q24" s="100">
        <f t="shared" si="20"/>
        <v>38742220.26</v>
      </c>
      <c r="R24" s="100">
        <f t="shared" si="20"/>
        <v>33410427.44</v>
      </c>
      <c r="S24" s="101">
        <f t="shared" ref="S24:S25" si="25">IF((IFERROR(Q24/P24,0))=0,0,(IFERROR(Q24/P24,0)-1))</f>
        <v>0.1410638872</v>
      </c>
      <c r="T24" s="101">
        <f t="shared" ref="T24:T25" si="26">IF((IFERROR(Q24/R24,0))=0,0,(IFERROR(Q24/R24,0)-1))</f>
        <v>0.1595846934</v>
      </c>
      <c r="U24" s="87"/>
      <c r="V24" s="100">
        <f t="shared" ref="V24:X24" si="21">V25+V28+V30+V34+V36+V39+V53+V54+V62</f>
        <v>4887742.847</v>
      </c>
      <c r="W24" s="100">
        <f t="shared" si="21"/>
        <v>6337240.527</v>
      </c>
      <c r="X24" s="100">
        <f t="shared" si="21"/>
        <v>5864476.443</v>
      </c>
      <c r="Y24" s="101">
        <f t="shared" ref="Y24:Y25" si="27">IF((IFERROR(W24/V24,0))=0,0,(IFERROR(W24/V24,0)-1))</f>
        <v>0.2965576801</v>
      </c>
      <c r="Z24" s="101">
        <f t="shared" ref="Z24:Z25" si="28">IF((IFERROR(W24/X24,0))=0,0,(IFERROR(W24/X24,0)-1))</f>
        <v>0.08061488323</v>
      </c>
    </row>
    <row r="25" ht="15.75" customHeight="1">
      <c r="A25" s="87"/>
      <c r="B25" s="87"/>
      <c r="C25" s="112" t="s">
        <v>42</v>
      </c>
      <c r="D25" s="103">
        <f t="shared" ref="D25:F25" si="22">D26+D27</f>
        <v>2777026.38</v>
      </c>
      <c r="E25" s="103">
        <f t="shared" si="22"/>
        <v>2949107.881</v>
      </c>
      <c r="F25" s="103">
        <f t="shared" si="22"/>
        <v>2584139.32</v>
      </c>
      <c r="G25" s="104">
        <f t="shared" si="6"/>
        <v>0.06196610239</v>
      </c>
      <c r="H25" s="104">
        <f t="shared" si="7"/>
        <v>0.1412340883</v>
      </c>
      <c r="I25" s="87"/>
      <c r="J25" s="103">
        <v>482307.62</v>
      </c>
      <c r="K25" s="103">
        <v>522373.8127</v>
      </c>
      <c r="L25" s="103">
        <v>675870.6</v>
      </c>
      <c r="M25" s="104">
        <f t="shared" si="23"/>
        <v>0.08307186335</v>
      </c>
      <c r="N25" s="104">
        <f t="shared" si="24"/>
        <v>-0.2271097268</v>
      </c>
      <c r="O25" s="87"/>
      <c r="P25" s="103">
        <v>1793471.37</v>
      </c>
      <c r="Q25" s="103">
        <v>1901079.6522000001</v>
      </c>
      <c r="R25" s="103">
        <v>2224320.0</v>
      </c>
      <c r="S25" s="104">
        <f t="shared" si="25"/>
        <v>0.06</v>
      </c>
      <c r="T25" s="104">
        <f t="shared" si="26"/>
        <v>-0.1453209735</v>
      </c>
      <c r="U25" s="87"/>
      <c r="V25" s="103">
        <v>318541.0</v>
      </c>
      <c r="W25" s="103">
        <v>369485.92</v>
      </c>
      <c r="X25" s="103">
        <v>618375.0</v>
      </c>
      <c r="Y25" s="104">
        <f t="shared" si="27"/>
        <v>0.1599320653</v>
      </c>
      <c r="Z25" s="104">
        <f t="shared" si="28"/>
        <v>-0.4024889105</v>
      </c>
    </row>
    <row r="26" ht="15.75" hidden="1" customHeight="1" outlineLevel="1">
      <c r="A26" s="87"/>
      <c r="B26" s="87" t="s">
        <v>73</v>
      </c>
      <c r="C26" s="105" t="s">
        <v>74</v>
      </c>
      <c r="D26" s="106">
        <v>832000.0000000002</v>
      </c>
      <c r="E26" s="106">
        <f>SUMIF('México Summary'!$C:$C,'Copia de Resumen (Caps)'!B26,'México Summary'!$AC:$AC)</f>
        <v>887380</v>
      </c>
      <c r="F26" s="106">
        <v>863500.0</v>
      </c>
      <c r="G26" s="107">
        <f t="shared" si="6"/>
        <v>0.0665625</v>
      </c>
      <c r="H26" s="107">
        <f t="shared" si="7"/>
        <v>0.02765489288</v>
      </c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hidden="1" customHeight="1" outlineLevel="1">
      <c r="A27" s="87"/>
      <c r="B27" s="87" t="s">
        <v>75</v>
      </c>
      <c r="C27" s="113" t="s">
        <v>76</v>
      </c>
      <c r="D27" s="106">
        <v>1945026.3799999994</v>
      </c>
      <c r="E27" s="106">
        <f>SUMIF('México Summary'!$C:$C,'Copia de Resumen (Caps)'!B27,'México Summary'!$AC:$AC)</f>
        <v>2061727.881</v>
      </c>
      <c r="F27" s="106">
        <v>1720639.3199999994</v>
      </c>
      <c r="G27" s="107">
        <f t="shared" si="6"/>
        <v>0.05999995794</v>
      </c>
      <c r="H27" s="107">
        <f t="shared" si="7"/>
        <v>0.1982336199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 collapsed="1">
      <c r="A28" s="87"/>
      <c r="B28" s="87"/>
      <c r="C28" s="102" t="s">
        <v>47</v>
      </c>
      <c r="D28" s="114">
        <f t="shared" ref="D28:F28" si="29">D29</f>
        <v>8552654.77</v>
      </c>
      <c r="E28" s="103">
        <f t="shared" si="29"/>
        <v>6727036.835</v>
      </c>
      <c r="F28" s="103">
        <f t="shared" si="29"/>
        <v>9107000</v>
      </c>
      <c r="G28" s="104">
        <f t="shared" si="6"/>
        <v>-0.2134562875</v>
      </c>
      <c r="H28" s="104">
        <f t="shared" si="7"/>
        <v>-0.2613333881</v>
      </c>
      <c r="I28" s="87"/>
      <c r="J28" s="103">
        <v>2341278.13</v>
      </c>
      <c r="K28" s="103">
        <v>2042171.9115</v>
      </c>
      <c r="L28" s="103">
        <v>2956045.0</v>
      </c>
      <c r="M28" s="104">
        <f>IF((IFERROR(K28/J28,0))=0,0,(IFERROR(K28/J28,0)-1))</f>
        <v>-0.1277533902</v>
      </c>
      <c r="N28" s="104">
        <f>IF((IFERROR(K28/L28,0))=0,0,(IFERROR(K28/L28,0)-1))</f>
        <v>-0.309153984</v>
      </c>
      <c r="O28" s="87"/>
      <c r="P28" s="103">
        <v>4183139.55</v>
      </c>
      <c r="Q28" s="103">
        <v>4244536.5022599995</v>
      </c>
      <c r="R28" s="103">
        <v>4450000.0</v>
      </c>
      <c r="S28" s="104">
        <f>IF((IFERROR(Q28/P28,0))=0,0,(IFERROR(Q28/P28,0)-1))</f>
        <v>0.01467724218</v>
      </c>
      <c r="T28" s="104">
        <f>IF((IFERROR(Q28/R28,0))=0,0,(IFERROR(Q28/R28,0)-1))</f>
        <v>-0.04617157253</v>
      </c>
      <c r="U28" s="87"/>
      <c r="V28" s="103">
        <v>234008.52000000002</v>
      </c>
      <c r="W28" s="103">
        <v>218797.96</v>
      </c>
      <c r="X28" s="103">
        <v>270000.0</v>
      </c>
      <c r="Y28" s="104">
        <f>IF((IFERROR(W28/V28,0))=0,0,(IFERROR(W28/V28,0)-1))</f>
        <v>-0.06500002649</v>
      </c>
      <c r="Z28" s="104">
        <f>IF((IFERROR(W28/X28,0))=0,0,(IFERROR(W28/X28,0)-1))</f>
        <v>-0.1896371852</v>
      </c>
    </row>
    <row r="29" ht="15.75" hidden="1" customHeight="1" outlineLevel="1">
      <c r="A29" s="87"/>
      <c r="B29" s="87" t="s">
        <v>77</v>
      </c>
      <c r="C29" s="115" t="s">
        <v>78</v>
      </c>
      <c r="D29" s="106">
        <v>8552654.77</v>
      </c>
      <c r="E29" s="106">
        <f>SUMIF('México Summary'!$C:$C,'Copia de Resumen (Caps)'!B29,'México Summary'!$AC:$AC)</f>
        <v>6727036.835</v>
      </c>
      <c r="F29" s="106">
        <v>9107000.0</v>
      </c>
      <c r="G29" s="107">
        <f t="shared" si="6"/>
        <v>-0.2134562875</v>
      </c>
      <c r="H29" s="107">
        <f t="shared" si="7"/>
        <v>-0.2613333881</v>
      </c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 collapsed="1">
      <c r="A30" s="87"/>
      <c r="B30" s="87"/>
      <c r="C30" s="102" t="s">
        <v>52</v>
      </c>
      <c r="D30" s="103">
        <f t="shared" ref="D30:F30" si="30">SUM(D31:D33)</f>
        <v>5477932.234</v>
      </c>
      <c r="E30" s="103">
        <f t="shared" si="30"/>
        <v>6940491.443</v>
      </c>
      <c r="F30" s="103">
        <f t="shared" si="30"/>
        <v>8604867.072</v>
      </c>
      <c r="G30" s="104">
        <f t="shared" si="6"/>
        <v>0.2669911102</v>
      </c>
      <c r="H30" s="104">
        <f t="shared" si="7"/>
        <v>-0.1934225846</v>
      </c>
      <c r="I30" s="87"/>
      <c r="J30" s="103">
        <v>776370.9099999999</v>
      </c>
      <c r="K30" s="103">
        <v>776297.4890000002</v>
      </c>
      <c r="L30" s="103">
        <v>896480.0</v>
      </c>
      <c r="M30" s="104">
        <f>IF((IFERROR(K30/J30,0))=0,0,(IFERROR(K30/J30,0)-1))</f>
        <v>-0.0000945694887</v>
      </c>
      <c r="N30" s="104">
        <f>IF((IFERROR(K30/L30,0))=0,0,(IFERROR(K30/L30,0)-1))</f>
        <v>-0.1340604486</v>
      </c>
      <c r="O30" s="87"/>
      <c r="P30" s="103">
        <v>1413380.44</v>
      </c>
      <c r="Q30" s="103">
        <v>1495707.2467999998</v>
      </c>
      <c r="R30" s="103">
        <v>1744550.0</v>
      </c>
      <c r="S30" s="104">
        <f>IF((IFERROR(Q30/P30,0))=0,0,(IFERROR(Q30/P30,0)-1))</f>
        <v>0.05824815773</v>
      </c>
      <c r="T30" s="104">
        <f>IF((IFERROR(Q30/R30,0))=0,0,(IFERROR(Q30/R30,0)-1))</f>
        <v>-0.1426400809</v>
      </c>
      <c r="U30" s="87"/>
      <c r="V30" s="103">
        <v>12000.0</v>
      </c>
      <c r="W30" s="103">
        <v>13200.000000000002</v>
      </c>
      <c r="X30" s="103">
        <v>60000.0</v>
      </c>
      <c r="Y30" s="104">
        <f>IF((IFERROR(W30/V30,0))=0,0,(IFERROR(W30/V30,0)-1))</f>
        <v>0.1</v>
      </c>
      <c r="Z30" s="104">
        <f>IF((IFERROR(W30/X30,0))=0,0,(IFERROR(W30/X30,0)-1))</f>
        <v>-0.78</v>
      </c>
    </row>
    <row r="31" ht="15.75" hidden="1" customHeight="1" outlineLevel="1">
      <c r="A31" s="87"/>
      <c r="B31" s="87" t="s">
        <v>79</v>
      </c>
      <c r="C31" s="105" t="s">
        <v>80</v>
      </c>
      <c r="D31" s="106">
        <v>4236122.284400001</v>
      </c>
      <c r="E31" s="106">
        <f>SUMIF('México Summary'!$C:$C,'Copia de Resumen (Caps)'!B31,'México Summary'!$AC:$AC)</f>
        <v>5438618.243</v>
      </c>
      <c r="F31" s="106">
        <v>7363267.071999999</v>
      </c>
      <c r="G31" s="107">
        <f t="shared" si="6"/>
        <v>0.2838671497</v>
      </c>
      <c r="H31" s="107">
        <f t="shared" si="7"/>
        <v>-0.2613851718</v>
      </c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hidden="1" customHeight="1" outlineLevel="1">
      <c r="A32" s="87"/>
      <c r="B32" s="87" t="s">
        <v>81</v>
      </c>
      <c r="C32" s="105" t="s">
        <v>82</v>
      </c>
      <c r="D32" s="106">
        <v>1060899.95</v>
      </c>
      <c r="E32" s="106">
        <f>SUMIF('México Summary'!$C:$C,'Copia de Resumen (Caps)'!B32,'México Summary'!$AC:$AC)</f>
        <v>1299254</v>
      </c>
      <c r="F32" s="106">
        <v>1081600.0</v>
      </c>
      <c r="G32" s="107">
        <f t="shared" si="6"/>
        <v>0.224671563</v>
      </c>
      <c r="H32" s="107">
        <f t="shared" si="7"/>
        <v>0.201233358</v>
      </c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hidden="1" customHeight="1" outlineLevel="1">
      <c r="A33" s="87"/>
      <c r="B33" s="87" t="s">
        <v>83</v>
      </c>
      <c r="C33" s="105" t="s">
        <v>84</v>
      </c>
      <c r="D33" s="106">
        <v>180910.0</v>
      </c>
      <c r="E33" s="106">
        <f>SUMIF('México Summary'!$C:$C,'Copia de Resumen (Caps)'!B33,'México Summary'!$AC:$AC)</f>
        <v>202619.2</v>
      </c>
      <c r="F33" s="106">
        <v>160000.0</v>
      </c>
      <c r="G33" s="107">
        <f t="shared" si="6"/>
        <v>0.12</v>
      </c>
      <c r="H33" s="107">
        <f t="shared" si="7"/>
        <v>0.26637</v>
      </c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 collapsed="1">
      <c r="A34" s="87"/>
      <c r="B34" s="87"/>
      <c r="C34" s="102" t="s">
        <v>57</v>
      </c>
      <c r="D34" s="114">
        <f t="shared" ref="D34:F34" si="31">D35</f>
        <v>0</v>
      </c>
      <c r="E34" s="103">
        <f t="shared" si="31"/>
        <v>340000</v>
      </c>
      <c r="F34" s="103">
        <f t="shared" si="31"/>
        <v>0</v>
      </c>
      <c r="G34" s="104">
        <f t="shared" si="6"/>
        <v>0</v>
      </c>
      <c r="H34" s="104">
        <f t="shared" si="7"/>
        <v>0</v>
      </c>
      <c r="I34" s="87"/>
      <c r="J34" s="103">
        <v>0.0</v>
      </c>
      <c r="K34" s="103">
        <v>17808.0</v>
      </c>
      <c r="L34" s="103">
        <v>0.0</v>
      </c>
      <c r="M34" s="104">
        <f>IF((IFERROR(K34/J34,0))=0,0,(IFERROR(K34/J34,0)-1))</f>
        <v>0</v>
      </c>
      <c r="N34" s="104">
        <f>IF((IFERROR(K34/L34,0))=0,0,(IFERROR(K34/L34,0)-1))</f>
        <v>0</v>
      </c>
      <c r="O34" s="87"/>
      <c r="P34" s="103">
        <v>723930.21</v>
      </c>
      <c r="Q34" s="103">
        <v>144690.0</v>
      </c>
      <c r="R34" s="103">
        <v>1250000.0</v>
      </c>
      <c r="S34" s="104">
        <f>IF((IFERROR(Q34/P34,0))=0,0,(IFERROR(Q34/P34,0)-1))</f>
        <v>-0.8001326675</v>
      </c>
      <c r="T34" s="104">
        <f>IF((IFERROR(Q34/R34,0))=0,0,(IFERROR(Q34/R34,0)-1))</f>
        <v>-0.884248</v>
      </c>
      <c r="U34" s="87"/>
      <c r="V34" s="103">
        <v>0.0</v>
      </c>
      <c r="W34" s="103">
        <v>26712.0</v>
      </c>
      <c r="X34" s="103">
        <v>0.0</v>
      </c>
      <c r="Y34" s="104">
        <f>IF((IFERROR(W34/V34,0))=0,0,(IFERROR(W34/V34,0)-1))</f>
        <v>0</v>
      </c>
      <c r="Z34" s="104">
        <f>IF((IFERROR(W34/X34,0))=0,0,(IFERROR(W34/X34,0)-1))</f>
        <v>0</v>
      </c>
    </row>
    <row r="35" ht="15.75" hidden="1" customHeight="1" outlineLevel="1">
      <c r="A35" s="87"/>
      <c r="B35" s="87" t="s">
        <v>85</v>
      </c>
      <c r="C35" s="105" t="s">
        <v>86</v>
      </c>
      <c r="D35" s="106">
        <v>0.0</v>
      </c>
      <c r="E35" s="106">
        <f>SUMIF('México Summary'!$C:$C,'Copia de Resumen (Caps)'!B35,'México Summary'!$AC:$AC)</f>
        <v>340000</v>
      </c>
      <c r="F35" s="106">
        <v>0.0</v>
      </c>
      <c r="G35" s="107">
        <f t="shared" si="6"/>
        <v>0</v>
      </c>
      <c r="H35" s="107">
        <f t="shared" si="7"/>
        <v>0</v>
      </c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 collapsed="1">
      <c r="A36" s="87"/>
      <c r="B36" s="87"/>
      <c r="C36" s="102" t="s">
        <v>60</v>
      </c>
      <c r="D36" s="103">
        <f t="shared" ref="D36:F36" si="32">D37+D38</f>
        <v>557700</v>
      </c>
      <c r="E36" s="103">
        <f t="shared" si="32"/>
        <v>1268666.8</v>
      </c>
      <c r="F36" s="103">
        <f t="shared" si="32"/>
        <v>420000</v>
      </c>
      <c r="G36" s="104">
        <f t="shared" si="6"/>
        <v>1.274819437</v>
      </c>
      <c r="H36" s="104">
        <f t="shared" si="7"/>
        <v>2.020635238</v>
      </c>
      <c r="I36" s="87"/>
      <c r="J36" s="103">
        <v>340103.35000000003</v>
      </c>
      <c r="K36" s="103">
        <v>357108.51749999996</v>
      </c>
      <c r="L36" s="103">
        <v>283613.4000000001</v>
      </c>
      <c r="M36" s="104">
        <f>IF((IFERROR(K36/J36,0))=0,0,(IFERROR(K36/J36,0)-1))</f>
        <v>0.05</v>
      </c>
      <c r="N36" s="104">
        <f>IF((IFERROR(K36/L36,0))=0,0,(IFERROR(K36/L36,0)-1))</f>
        <v>0.2591383817</v>
      </c>
      <c r="O36" s="116"/>
      <c r="P36" s="103">
        <v>444274.0</v>
      </c>
      <c r="Q36" s="103">
        <v>459060.0</v>
      </c>
      <c r="R36" s="103">
        <v>286104.00000000006</v>
      </c>
      <c r="S36" s="104">
        <f>IF((IFERROR(Q36/P36,0))=0,0,(IFERROR(Q36/P36,0)-1))</f>
        <v>0.03328126336</v>
      </c>
      <c r="T36" s="104">
        <f>IF((IFERROR(Q36/R36,0))=0,0,(IFERROR(Q36/R36,0)-1))</f>
        <v>0.6045214328</v>
      </c>
      <c r="U36" s="116"/>
      <c r="V36" s="103">
        <v>47050.0</v>
      </c>
      <c r="W36" s="103">
        <v>49533.5</v>
      </c>
      <c r="X36" s="103">
        <v>65500.0</v>
      </c>
      <c r="Y36" s="104">
        <f>IF((IFERROR(W36/V36,0))=0,0,(IFERROR(W36/V36,0)-1))</f>
        <v>0.05278427205</v>
      </c>
      <c r="Z36" s="104">
        <f>IF((IFERROR(W36/X36,0))=0,0,(IFERROR(W36/X36,0)-1))</f>
        <v>-0.2437633588</v>
      </c>
    </row>
    <row r="37" ht="15.75" hidden="1" customHeight="1" outlineLevel="1">
      <c r="A37" s="87"/>
      <c r="B37" s="87" t="s">
        <v>87</v>
      </c>
      <c r="C37" s="105" t="s">
        <v>88</v>
      </c>
      <c r="D37" s="106">
        <v>557700.0</v>
      </c>
      <c r="E37" s="106">
        <f>SUMIF('México Summary'!$C:$C,'Copia de Resumen (Caps)'!B37,'México Summary'!$AC:$AC)</f>
        <v>542341.8</v>
      </c>
      <c r="F37" s="106">
        <v>420000.0</v>
      </c>
      <c r="G37" s="107">
        <f t="shared" si="6"/>
        <v>-0.02753846154</v>
      </c>
      <c r="H37" s="107">
        <f t="shared" si="7"/>
        <v>0.29129</v>
      </c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hidden="1" customHeight="1" outlineLevel="1">
      <c r="A38" s="87"/>
      <c r="B38" s="87" t="s">
        <v>89</v>
      </c>
      <c r="C38" s="105" t="s">
        <v>90</v>
      </c>
      <c r="D38" s="106">
        <v>0.0</v>
      </c>
      <c r="E38" s="106">
        <f>SUMIF('México Summary'!$C:$C,'Copia de Resumen (Caps)'!B38,'México Summary'!$AC:$AC)</f>
        <v>726325</v>
      </c>
      <c r="F38" s="106">
        <v>0.0</v>
      </c>
      <c r="G38" s="107">
        <f t="shared" si="6"/>
        <v>0</v>
      </c>
      <c r="H38" s="107">
        <f t="shared" si="7"/>
        <v>0</v>
      </c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 collapsed="1">
      <c r="A39" s="87"/>
      <c r="B39" s="87"/>
      <c r="C39" s="102" t="s">
        <v>91</v>
      </c>
      <c r="D39" s="103">
        <f t="shared" ref="D39:F39" si="33">SUM(D40:D52)</f>
        <v>4141199.21</v>
      </c>
      <c r="E39" s="103">
        <f t="shared" si="33"/>
        <v>4705358.027</v>
      </c>
      <c r="F39" s="103">
        <f t="shared" si="33"/>
        <v>5070086.12</v>
      </c>
      <c r="G39" s="104">
        <f t="shared" si="6"/>
        <v>0.1362307844</v>
      </c>
      <c r="H39" s="104">
        <f t="shared" si="7"/>
        <v>-0.07193725798</v>
      </c>
      <c r="I39" s="87"/>
      <c r="J39" s="103">
        <v>402867.07000000007</v>
      </c>
      <c r="K39" s="103">
        <v>496408.94460000005</v>
      </c>
      <c r="L39" s="103">
        <v>532937.8200000001</v>
      </c>
      <c r="M39" s="104">
        <f>IF((IFERROR(K39/J39,0))=0,0,(IFERROR(K39/J39,0)-1))</f>
        <v>0.232190421</v>
      </c>
      <c r="N39" s="104">
        <f>IF((IFERROR(K39/L39,0))=0,0,(IFERROR(K39/L39,0)-1))</f>
        <v>-0.06854247162</v>
      </c>
      <c r="O39" s="87"/>
      <c r="P39" s="103">
        <v>976028.6699999998</v>
      </c>
      <c r="Q39" s="103">
        <v>995988.1503999999</v>
      </c>
      <c r="R39" s="103">
        <v>935209.0499999998</v>
      </c>
      <c r="S39" s="104">
        <f>IF((IFERROR(Q39/P39,0))=0,0,(IFERROR(Q39/P39,0)-1))</f>
        <v>0.02044968659</v>
      </c>
      <c r="T39" s="104">
        <f>IF((IFERROR(Q39/R39,0))=0,0,(IFERROR(Q39/R39,0)-1))</f>
        <v>0.06498985484</v>
      </c>
      <c r="U39" s="87"/>
      <c r="V39" s="103">
        <v>703279.3600000001</v>
      </c>
      <c r="W39" s="103">
        <v>1393114.2400000002</v>
      </c>
      <c r="X39" s="103">
        <v>1615380.36</v>
      </c>
      <c r="Y39" s="104">
        <f>IF((IFERROR(W39/V39,0))=0,0,(IFERROR(W39/V39,0)-1))</f>
        <v>0.9808831586</v>
      </c>
      <c r="Z39" s="104">
        <f>IF((IFERROR(W39/X39,0))=0,0,(IFERROR(W39/X39,0)-1))</f>
        <v>-0.1375936748</v>
      </c>
    </row>
    <row r="40" ht="15.75" hidden="1" customHeight="1" outlineLevel="1">
      <c r="A40" s="87"/>
      <c r="B40" s="87" t="s">
        <v>92</v>
      </c>
      <c r="C40" s="105" t="s">
        <v>93</v>
      </c>
      <c r="D40" s="106">
        <v>477398.26</v>
      </c>
      <c r="E40" s="106">
        <f>SUMIF('México Summary'!$C:$C,'Copia de Resumen (Caps)'!B40,'México Summary'!$AC:$AC)</f>
        <v>656495.1088</v>
      </c>
      <c r="F40" s="106">
        <v>579831.3200000001</v>
      </c>
      <c r="G40" s="107">
        <f t="shared" si="6"/>
        <v>0.3751518675</v>
      </c>
      <c r="H40" s="107">
        <f t="shared" si="7"/>
        <v>0.1322173987</v>
      </c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hidden="1" customHeight="1" outlineLevel="1">
      <c r="A41" s="87"/>
      <c r="B41" s="87" t="s">
        <v>94</v>
      </c>
      <c r="C41" s="105" t="s">
        <v>95</v>
      </c>
      <c r="D41" s="106">
        <v>0.0</v>
      </c>
      <c r="E41" s="106">
        <f>SUMIF('México Summary'!$C:$C,'Copia de Resumen (Caps)'!B41,'México Summary'!$AC:$AC)</f>
        <v>0</v>
      </c>
      <c r="F41" s="106">
        <v>0.0</v>
      </c>
      <c r="G41" s="107">
        <f t="shared" si="6"/>
        <v>0</v>
      </c>
      <c r="H41" s="107">
        <f t="shared" si="7"/>
        <v>0</v>
      </c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hidden="1" customHeight="1" outlineLevel="1">
      <c r="A42" s="87"/>
      <c r="B42" s="87" t="s">
        <v>96</v>
      </c>
      <c r="C42" s="105" t="s">
        <v>97</v>
      </c>
      <c r="D42" s="106">
        <v>0.0</v>
      </c>
      <c r="E42" s="106">
        <f>SUMIF('México Summary'!$C:$C,'Copia de Resumen (Caps)'!B42,'México Summary'!$AC:$AC)</f>
        <v>0</v>
      </c>
      <c r="F42" s="106">
        <v>0.0</v>
      </c>
      <c r="G42" s="107">
        <f t="shared" si="6"/>
        <v>0</v>
      </c>
      <c r="H42" s="107">
        <f t="shared" si="7"/>
        <v>0</v>
      </c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hidden="1" customHeight="1" outlineLevel="1">
      <c r="A43" s="87"/>
      <c r="B43" s="87" t="s">
        <v>98</v>
      </c>
      <c r="C43" s="105" t="s">
        <v>99</v>
      </c>
      <c r="D43" s="106">
        <v>734096.1100000001</v>
      </c>
      <c r="E43" s="106">
        <f>SUMIF('México Summary'!$C:$C,'Copia de Resumen (Caps)'!B43,'México Summary'!$AC:$AC)</f>
        <v>924190.8578</v>
      </c>
      <c r="F43" s="106">
        <v>1145597.2000000002</v>
      </c>
      <c r="G43" s="107">
        <f t="shared" si="6"/>
        <v>0.258950763</v>
      </c>
      <c r="H43" s="107">
        <f t="shared" si="7"/>
        <v>-0.1932671817</v>
      </c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hidden="1" customHeight="1" outlineLevel="1">
      <c r="A44" s="87"/>
      <c r="B44" s="87" t="s">
        <v>100</v>
      </c>
      <c r="C44" s="105" t="s">
        <v>101</v>
      </c>
      <c r="D44" s="106">
        <v>424267.54000000004</v>
      </c>
      <c r="E44" s="106">
        <f>SUMIF('México Summary'!$C:$C,'Copia de Resumen (Caps)'!B44,'México Summary'!$AC:$AC)</f>
        <v>467017.5916</v>
      </c>
      <c r="F44" s="106">
        <v>747879.2000000001</v>
      </c>
      <c r="G44" s="107">
        <f t="shared" si="6"/>
        <v>0.1007620135</v>
      </c>
      <c r="H44" s="107">
        <f t="shared" si="7"/>
        <v>-0.3755440831</v>
      </c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hidden="1" customHeight="1" outlineLevel="1">
      <c r="A45" s="87"/>
      <c r="B45" s="87" t="s">
        <v>102</v>
      </c>
      <c r="C45" s="105" t="s">
        <v>103</v>
      </c>
      <c r="D45" s="106">
        <v>173620.57999999996</v>
      </c>
      <c r="E45" s="106">
        <f>SUMIF('México Summary'!$C:$C,'Copia de Resumen (Caps)'!B45,'México Summary'!$AC:$AC)</f>
        <v>395072.91</v>
      </c>
      <c r="F45" s="106">
        <v>158700.0</v>
      </c>
      <c r="G45" s="107">
        <f t="shared" si="6"/>
        <v>1.275495854</v>
      </c>
      <c r="H45" s="107">
        <f t="shared" si="7"/>
        <v>1.489432325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hidden="1" customHeight="1" outlineLevel="1">
      <c r="A46" s="87"/>
      <c r="B46" s="87" t="s">
        <v>104</v>
      </c>
      <c r="C46" s="105" t="s">
        <v>105</v>
      </c>
      <c r="D46" s="106">
        <v>0.0</v>
      </c>
      <c r="E46" s="106">
        <f>SUMIF('México Summary'!$C:$C,'Copia de Resumen (Caps)'!B46,'México Summary'!$AC:$AC)</f>
        <v>0</v>
      </c>
      <c r="F46" s="106">
        <v>0.0</v>
      </c>
      <c r="G46" s="107">
        <f t="shared" si="6"/>
        <v>0</v>
      </c>
      <c r="H46" s="107">
        <f t="shared" si="7"/>
        <v>0</v>
      </c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hidden="1" customHeight="1" outlineLevel="1">
      <c r="A47" s="87"/>
      <c r="B47" s="87" t="s">
        <v>106</v>
      </c>
      <c r="C47" s="105" t="s">
        <v>107</v>
      </c>
      <c r="D47" s="106">
        <v>0.0</v>
      </c>
      <c r="E47" s="106">
        <f>SUMIF('México Summary'!$C:$C,'Copia de Resumen (Caps)'!B47,'México Summary'!$AC:$AC)</f>
        <v>0</v>
      </c>
      <c r="F47" s="106">
        <v>0.0</v>
      </c>
      <c r="G47" s="107">
        <f t="shared" si="6"/>
        <v>0</v>
      </c>
      <c r="H47" s="107">
        <f t="shared" si="7"/>
        <v>0</v>
      </c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hidden="1" customHeight="1" outlineLevel="1">
      <c r="A48" s="87"/>
      <c r="B48" s="87" t="s">
        <v>108</v>
      </c>
      <c r="C48" s="105" t="s">
        <v>109</v>
      </c>
      <c r="D48" s="106">
        <v>0.0</v>
      </c>
      <c r="E48" s="106">
        <f>SUMIF('México Summary'!$C:$C,'Copia de Resumen (Caps)'!B48,'México Summary'!$AC:$AC)</f>
        <v>0</v>
      </c>
      <c r="F48" s="106">
        <v>0.0</v>
      </c>
      <c r="G48" s="107">
        <f t="shared" si="6"/>
        <v>0</v>
      </c>
      <c r="H48" s="107">
        <f t="shared" si="7"/>
        <v>0</v>
      </c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hidden="1" customHeight="1" outlineLevel="1">
      <c r="A49" s="87"/>
      <c r="B49" s="87" t="s">
        <v>110</v>
      </c>
      <c r="C49" s="105" t="s">
        <v>111</v>
      </c>
      <c r="D49" s="106">
        <v>398515.05</v>
      </c>
      <c r="E49" s="106">
        <f>SUMIF('México Summary'!$C:$C,'Copia de Resumen (Caps)'!B49,'México Summary'!$AC:$AC)</f>
        <v>625945.1798</v>
      </c>
      <c r="F49" s="106">
        <v>452700.0</v>
      </c>
      <c r="G49" s="107">
        <f t="shared" si="6"/>
        <v>0.5706939545</v>
      </c>
      <c r="H49" s="107">
        <f t="shared" si="7"/>
        <v>0.3826931297</v>
      </c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hidden="1" customHeight="1" outlineLevel="1">
      <c r="A50" s="87"/>
      <c r="B50" s="87" t="s">
        <v>112</v>
      </c>
      <c r="C50" s="105" t="s">
        <v>113</v>
      </c>
      <c r="D50" s="106">
        <v>520549.57</v>
      </c>
      <c r="E50" s="106">
        <f>SUMIF('México Summary'!$C:$C,'Copia de Resumen (Caps)'!B50,'México Summary'!$AC:$AC)</f>
        <v>781454.958</v>
      </c>
      <c r="F50" s="106">
        <v>493958.4</v>
      </c>
      <c r="G50" s="107">
        <f t="shared" si="6"/>
        <v>0.5012114178</v>
      </c>
      <c r="H50" s="107">
        <f t="shared" si="7"/>
        <v>0.5820258508</v>
      </c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hidden="1" customHeight="1" outlineLevel="1">
      <c r="A51" s="87"/>
      <c r="B51" s="87" t="s">
        <v>114</v>
      </c>
      <c r="C51" s="105" t="s">
        <v>115</v>
      </c>
      <c r="D51" s="106">
        <v>0.0</v>
      </c>
      <c r="E51" s="106">
        <f>SUMIF('México Summary'!$C:$C,'Copia de Resumen (Caps)'!B51,'México Summary'!$AC:$AC)</f>
        <v>0</v>
      </c>
      <c r="F51" s="106">
        <v>0.0</v>
      </c>
      <c r="G51" s="107">
        <f t="shared" si="6"/>
        <v>0</v>
      </c>
      <c r="H51" s="107">
        <f t="shared" si="7"/>
        <v>0</v>
      </c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hidden="1" customHeight="1" outlineLevel="1">
      <c r="A52" s="87"/>
      <c r="B52" s="87" t="s">
        <v>116</v>
      </c>
      <c r="C52" s="105" t="s">
        <v>117</v>
      </c>
      <c r="D52" s="106">
        <v>1412752.0999999999</v>
      </c>
      <c r="E52" s="106">
        <f>SUMIF('México Summary'!$C:$C,'Copia de Resumen (Caps)'!B52,'México Summary'!$AC:$AC)</f>
        <v>855181.4208</v>
      </c>
      <c r="F52" s="106">
        <v>1491420.0</v>
      </c>
      <c r="G52" s="107">
        <f t="shared" si="6"/>
        <v>-0.394669864</v>
      </c>
      <c r="H52" s="107">
        <f t="shared" si="7"/>
        <v>-0.4265992002</v>
      </c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 collapsed="1">
      <c r="A53" s="87"/>
      <c r="B53" s="87" t="s">
        <v>118</v>
      </c>
      <c r="C53" s="102" t="s">
        <v>119</v>
      </c>
      <c r="D53" s="103">
        <v>7939704.050000001</v>
      </c>
      <c r="E53" s="103">
        <f>SUMIF('México Summary'!$C:$C,'Copia de Resumen (Caps)'!B53,'México Summary'!$AC:$AC)</f>
        <v>8506216.367</v>
      </c>
      <c r="F53" s="103">
        <v>8413203.48</v>
      </c>
      <c r="G53" s="104">
        <f t="shared" si="6"/>
        <v>0.07135181778</v>
      </c>
      <c r="H53" s="104">
        <f t="shared" si="7"/>
        <v>0.01105558504</v>
      </c>
      <c r="I53" s="87"/>
      <c r="J53" s="103">
        <v>1372892.73495</v>
      </c>
      <c r="K53" s="103">
        <v>1809100.6593479998</v>
      </c>
      <c r="L53" s="103">
        <v>1467280.0598</v>
      </c>
      <c r="M53" s="104">
        <f t="shared" ref="M53:M54" si="34">IF((IFERROR(K53/J53,0))=0,0,(IFERROR(K53/J53,0)-1))</f>
        <v>0.3177290645</v>
      </c>
      <c r="N53" s="104">
        <f t="shared" ref="N53:N54" si="35">IF((IFERROR(K53/L53,0))=0,0,(IFERROR(K53/L53,0)-1))</f>
        <v>0.2329620697</v>
      </c>
      <c r="O53" s="87"/>
      <c r="P53" s="103">
        <v>2638864.7129999995</v>
      </c>
      <c r="Q53" s="103">
        <v>4410097.785180001</v>
      </c>
      <c r="R53" s="103">
        <v>3404584.699862069</v>
      </c>
      <c r="S53" s="104">
        <f t="shared" ref="S53:S54" si="36">IF((IFERROR(Q53/P53,0))=0,0,(IFERROR(Q53/P53,0)-1))</f>
        <v>0.6712102608</v>
      </c>
      <c r="T53" s="104">
        <f t="shared" ref="T53:T54" si="37">IF((IFERROR(Q53/R53,0))=0,0,(IFERROR(Q53/R53,0)-1))</f>
        <v>0.2953408929</v>
      </c>
      <c r="U53" s="87"/>
      <c r="V53" s="103">
        <v>195609.03740000003</v>
      </c>
      <c r="W53" s="103">
        <v>323135.6196440001</v>
      </c>
      <c r="X53" s="103">
        <v>213513.02960000004</v>
      </c>
      <c r="Y53" s="104">
        <f t="shared" ref="Y53:Y54" si="38">IF((IFERROR(W53/V53,0))=0,0,(IFERROR(W53/V53,0)-1))</f>
        <v>0.6519462697</v>
      </c>
      <c r="Z53" s="104">
        <f t="shared" ref="Z53:Z54" si="39">IF((IFERROR(W53/X53,0))=0,0,(IFERROR(W53/X53,0)-1))</f>
        <v>0.5134234208</v>
      </c>
    </row>
    <row r="54" ht="15.75" customHeight="1">
      <c r="A54" s="87"/>
      <c r="B54" s="87"/>
      <c r="C54" s="102" t="s">
        <v>120</v>
      </c>
      <c r="D54" s="103">
        <f>SUM(D55:D61)+1366439+886066.64</f>
        <v>17347184.63</v>
      </c>
      <c r="E54" s="103">
        <v>2.11490503E7</v>
      </c>
      <c r="F54" s="103">
        <f>SUM(F55:F61)</f>
        <v>13119014.97</v>
      </c>
      <c r="G54" s="104">
        <f t="shared" si="6"/>
        <v>0.2191632676</v>
      </c>
      <c r="H54" s="104">
        <f t="shared" si="7"/>
        <v>0.6120913308</v>
      </c>
      <c r="I54" s="87"/>
      <c r="J54" s="103">
        <v>5848248.37</v>
      </c>
      <c r="K54" s="103">
        <v>7550054.400000001</v>
      </c>
      <c r="L54" s="103">
        <v>5720425.68</v>
      </c>
      <c r="M54" s="104">
        <f t="shared" si="34"/>
        <v>0.2909941443</v>
      </c>
      <c r="N54" s="104">
        <f t="shared" si="35"/>
        <v>0.3198413584</v>
      </c>
      <c r="O54" s="87"/>
      <c r="P54" s="103">
        <v>1.323303475E7</v>
      </c>
      <c r="Q54" s="103">
        <v>1.570972296E7</v>
      </c>
      <c r="R54" s="103">
        <v>1.060613751606062E7</v>
      </c>
      <c r="S54" s="104">
        <f t="shared" si="36"/>
        <v>0.1871595032</v>
      </c>
      <c r="T54" s="104">
        <f t="shared" si="37"/>
        <v>0.4811917096</v>
      </c>
      <c r="U54" s="87"/>
      <c r="V54" s="103">
        <v>1883615.88</v>
      </c>
      <c r="W54" s="103">
        <v>2117554.4400000004</v>
      </c>
      <c r="X54" s="103">
        <v>1655979.9600000002</v>
      </c>
      <c r="Y54" s="104">
        <f t="shared" si="38"/>
        <v>0.124196532</v>
      </c>
      <c r="Z54" s="104">
        <f t="shared" si="39"/>
        <v>0.2787319238</v>
      </c>
    </row>
    <row r="55" ht="15.75" hidden="1" customHeight="1" outlineLevel="1">
      <c r="A55" s="87"/>
      <c r="B55" s="87" t="s">
        <v>121</v>
      </c>
      <c r="C55" s="105" t="s">
        <v>122</v>
      </c>
      <c r="D55" s="106">
        <v>576330.2219999998</v>
      </c>
      <c r="E55" s="106">
        <f>SUMIF('México Summary'!$C:$C,'Copia de Resumen (Caps)'!B55,'México Summary'!$AC:$AC)</f>
        <v>542438.28</v>
      </c>
      <c r="F55" s="106">
        <v>334036.72800000035</v>
      </c>
      <c r="G55" s="107">
        <f t="shared" si="6"/>
        <v>-0.05880646322</v>
      </c>
      <c r="H55" s="107">
        <f t="shared" si="7"/>
        <v>0.6238881372</v>
      </c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hidden="1" customHeight="1" outlineLevel="1">
      <c r="A56" s="87"/>
      <c r="B56" s="87" t="s">
        <v>123</v>
      </c>
      <c r="C56" s="105" t="s">
        <v>124</v>
      </c>
      <c r="D56" s="106">
        <v>3856950.4980249032</v>
      </c>
      <c r="E56" s="106">
        <f>SUMIF('México Summary'!$C:$C,'Copia de Resumen (Caps)'!B56,'México Summary'!$AC:$AC)</f>
        <v>4883189.28</v>
      </c>
      <c r="F56" s="106">
        <v>3385754.8320996137</v>
      </c>
      <c r="G56" s="107">
        <f t="shared" si="6"/>
        <v>0.2660751758</v>
      </c>
      <c r="H56" s="107">
        <f t="shared" si="7"/>
        <v>0.4422749201</v>
      </c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hidden="1" customHeight="1" outlineLevel="1">
      <c r="A57" s="87"/>
      <c r="B57" s="87" t="s">
        <v>125</v>
      </c>
      <c r="C57" s="105" t="s">
        <v>126</v>
      </c>
      <c r="D57" s="106">
        <v>4593443.8999999985</v>
      </c>
      <c r="E57" s="106">
        <f>SUMIF('México Summary'!$C:$C,'Copia de Resumen (Caps)'!B57,'México Summary'!$AC:$AC)</f>
        <v>5213492.52</v>
      </c>
      <c r="F57" s="106">
        <v>4088183.52</v>
      </c>
      <c r="G57" s="107">
        <f t="shared" si="6"/>
        <v>0.134985565</v>
      </c>
      <c r="H57" s="107">
        <f t="shared" si="7"/>
        <v>0.2752589248</v>
      </c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hidden="1" customHeight="1" outlineLevel="1">
      <c r="A58" s="87"/>
      <c r="B58" s="87" t="s">
        <v>127</v>
      </c>
      <c r="C58" s="105" t="s">
        <v>128</v>
      </c>
      <c r="D58" s="106">
        <v>1003602.9936314588</v>
      </c>
      <c r="E58" s="106">
        <f>SUMIF('México Summary'!$C:$C,'Copia de Resumen (Caps)'!B58,'México Summary'!$AC:$AC)</f>
        <v>1448842.08</v>
      </c>
      <c r="F58" s="106">
        <v>876475.5745258338</v>
      </c>
      <c r="G58" s="107">
        <f t="shared" si="6"/>
        <v>0.4436406519</v>
      </c>
      <c r="H58" s="107">
        <f t="shared" si="7"/>
        <v>0.6530318951</v>
      </c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hidden="1" customHeight="1" outlineLevel="1">
      <c r="A59" s="87"/>
      <c r="B59" s="87" t="s">
        <v>129</v>
      </c>
      <c r="C59" s="105" t="s">
        <v>130</v>
      </c>
      <c r="D59" s="106">
        <v>1649823.9245000002</v>
      </c>
      <c r="E59" s="106">
        <f>SUMIF('México Summary'!$C:$C,'Copia de Resumen (Caps)'!B59,'México Summary'!$AC:$AC)</f>
        <v>1925404.08</v>
      </c>
      <c r="F59" s="106">
        <v>1506952.0980000002</v>
      </c>
      <c r="G59" s="107">
        <f t="shared" si="6"/>
        <v>0.1670361009</v>
      </c>
      <c r="H59" s="107">
        <f t="shared" si="7"/>
        <v>0.2776810109</v>
      </c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hidden="1" customHeight="1" outlineLevel="1">
      <c r="A60" s="87"/>
      <c r="B60" s="87" t="s">
        <v>131</v>
      </c>
      <c r="C60" s="105" t="s">
        <v>132</v>
      </c>
      <c r="D60" s="106">
        <v>764166.0430000002</v>
      </c>
      <c r="E60" s="106">
        <f>SUMIF('México Summary'!$C:$C,'Copia de Resumen (Caps)'!B60,'México Summary'!$AC:$AC)</f>
        <v>566664.36</v>
      </c>
      <c r="F60" s="106">
        <v>672955.2119999999</v>
      </c>
      <c r="G60" s="107">
        <f t="shared" si="6"/>
        <v>-0.2584538855</v>
      </c>
      <c r="H60" s="107">
        <f t="shared" si="7"/>
        <v>-0.1579463984</v>
      </c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hidden="1" customHeight="1" outlineLevel="1">
      <c r="A61" s="87"/>
      <c r="B61" s="87" t="s">
        <v>133</v>
      </c>
      <c r="C61" s="105" t="s">
        <v>134</v>
      </c>
      <c r="D61" s="106">
        <v>2650361.4109922405</v>
      </c>
      <c r="E61" s="106">
        <f>SUMIF('México Summary'!$C:$C,'Copia de Resumen (Caps)'!B61,'México Summary'!$AC:$AC)</f>
        <v>3913778.5</v>
      </c>
      <c r="F61" s="106">
        <v>2254657.0039689606</v>
      </c>
      <c r="G61" s="107">
        <f t="shared" si="6"/>
        <v>0.4766961531</v>
      </c>
      <c r="H61" s="107">
        <f t="shared" si="7"/>
        <v>0.7358642548</v>
      </c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 collapsed="1">
      <c r="A62" s="87"/>
      <c r="B62" s="87" t="s">
        <v>135</v>
      </c>
      <c r="C62" s="102" t="s">
        <v>136</v>
      </c>
      <c r="D62" s="103">
        <f>14104808.71+373963.62+242495.76</f>
        <v>14721268.09</v>
      </c>
      <c r="E62" s="103">
        <f>SUMIF('México Summary'!$C:$C,'Copia de Resumen (Caps)'!B62,'México Summary'!$AC:$AC)</f>
        <v>19189319.67</v>
      </c>
      <c r="F62" s="103">
        <v>1.430708040767814E7</v>
      </c>
      <c r="G62" s="104">
        <f t="shared" si="6"/>
        <v>0.3035099663</v>
      </c>
      <c r="H62" s="104">
        <f t="shared" si="7"/>
        <v>0.3412463707</v>
      </c>
      <c r="I62" s="87"/>
      <c r="J62" s="103">
        <v>4028161.5700000003</v>
      </c>
      <c r="K62" s="103">
        <v>4449675.100498001</v>
      </c>
      <c r="L62" s="103">
        <v>3920667.623566193</v>
      </c>
      <c r="M62" s="104">
        <f>IF((IFERROR(K62/J62,0))=0,0,(IFERROR(K62/J62,0)-1))</f>
        <v>0.1046416642</v>
      </c>
      <c r="N62" s="104">
        <f>IF((IFERROR(K62/L62,0))=0,0,(IFERROR(K62/L62,0)-1))</f>
        <v>0.1349279071</v>
      </c>
      <c r="O62" s="87"/>
      <c r="P62" s="103">
        <v>8546594.190000001</v>
      </c>
      <c r="Q62" s="103">
        <v>9381337.964486001</v>
      </c>
      <c r="R62" s="103">
        <v>8509522.177138904</v>
      </c>
      <c r="S62" s="104">
        <f>IF((IFERROR(Q62/P62,0))=0,0,(IFERROR(Q62/P62,0)-1))</f>
        <v>0.09766975662</v>
      </c>
      <c r="T62" s="104">
        <f>IF((IFERROR(Q62/R62,0))=0,0,(IFERROR(Q62/R62,0)-1))</f>
        <v>0.102451791</v>
      </c>
      <c r="U62" s="87"/>
      <c r="V62" s="103">
        <v>1493639.0499999998</v>
      </c>
      <c r="W62" s="103">
        <v>1825706.8472999998</v>
      </c>
      <c r="X62" s="103">
        <v>1365728.0936413808</v>
      </c>
      <c r="Y62" s="104">
        <f>IF((IFERROR(W62/V62,0))=0,0,(IFERROR(W62/V62,0)-1))</f>
        <v>0.2223213147</v>
      </c>
      <c r="Z62" s="104">
        <f>IF((IFERROR(W62/X62,0))=0,0,(IFERROR(W62/X62,0)-1))</f>
        <v>0.3368011215</v>
      </c>
    </row>
    <row r="63" ht="15.75" hidden="1" customHeight="1" outlineLevel="1">
      <c r="A63" s="87"/>
      <c r="B63" s="87" t="s">
        <v>137</v>
      </c>
      <c r="C63" s="102" t="s">
        <v>12</v>
      </c>
      <c r="D63" s="103">
        <v>0.0</v>
      </c>
      <c r="E63" s="103">
        <f>SUMIF('México Summary'!$C:$C,'Copia de Resumen (Caps)'!B63,'México Summary'!$AC:$AC)</f>
        <v>0</v>
      </c>
      <c r="F63" s="103">
        <v>0.0</v>
      </c>
      <c r="G63" s="104">
        <f t="shared" si="6"/>
        <v>0</v>
      </c>
      <c r="H63" s="104">
        <f t="shared" si="7"/>
        <v>0</v>
      </c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hidden="1" customHeight="1" outlineLevel="1">
      <c r="A64" s="87"/>
      <c r="B64" s="87" t="s">
        <v>138</v>
      </c>
      <c r="C64" s="102" t="s">
        <v>139</v>
      </c>
      <c r="D64" s="103">
        <v>0.0</v>
      </c>
      <c r="E64" s="103">
        <f>SUMIF('México Summary'!$C:$C,'Copia de Resumen (Caps)'!B64,'México Summary'!$AC:$AC)</f>
        <v>0</v>
      </c>
      <c r="F64" s="103">
        <v>0.0</v>
      </c>
      <c r="G64" s="104">
        <f t="shared" si="6"/>
        <v>0</v>
      </c>
      <c r="H64" s="104">
        <f t="shared" si="7"/>
        <v>0</v>
      </c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hidden="1" customHeight="1" outlineLevel="1">
      <c r="A65" s="87"/>
      <c r="B65" s="87" t="s">
        <v>140</v>
      </c>
      <c r="C65" s="102" t="s">
        <v>141</v>
      </c>
      <c r="D65" s="103">
        <v>0.0</v>
      </c>
      <c r="E65" s="103">
        <f>SUMIF('México Summary'!$C:$C,'Copia de Resumen (Caps)'!B65,'México Summary'!$AC:$AC)</f>
        <v>0</v>
      </c>
      <c r="F65" s="103">
        <v>0.0</v>
      </c>
      <c r="G65" s="104">
        <f t="shared" si="6"/>
        <v>0</v>
      </c>
      <c r="H65" s="104">
        <f t="shared" si="7"/>
        <v>0</v>
      </c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hidden="1" customHeight="1" outlineLevel="1">
      <c r="A66" s="87"/>
      <c r="B66" s="87"/>
      <c r="C66" s="102" t="s">
        <v>15</v>
      </c>
      <c r="D66" s="103">
        <f t="shared" ref="D66:F66" si="40">D65+D64+D63+D24</f>
        <v>61514669.37</v>
      </c>
      <c r="E66" s="103">
        <f t="shared" si="40"/>
        <v>71775247.32</v>
      </c>
      <c r="F66" s="103">
        <f t="shared" si="40"/>
        <v>61625391.37</v>
      </c>
      <c r="G66" s="104">
        <f t="shared" si="6"/>
        <v>0.1667988801</v>
      </c>
      <c r="H66" s="104">
        <f t="shared" si="7"/>
        <v>0.1647024989</v>
      </c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hidden="1" customHeight="1" outlineLevel="1">
      <c r="A67" s="87"/>
      <c r="B67" s="87"/>
      <c r="C67" s="105"/>
      <c r="D67" s="106"/>
      <c r="E67" s="106"/>
      <c r="F67" s="106"/>
      <c r="G67" s="107"/>
      <c r="H67" s="10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 collapsed="1">
      <c r="A68" s="87"/>
      <c r="B68" s="87"/>
      <c r="C68" s="110" t="s">
        <v>142</v>
      </c>
      <c r="D68" s="111">
        <f t="shared" ref="D68:F68" si="41">D4-D24</f>
        <v>2355648.471</v>
      </c>
      <c r="E68" s="100">
        <f t="shared" si="41"/>
        <v>-91271.42924</v>
      </c>
      <c r="F68" s="100">
        <f t="shared" si="41"/>
        <v>904390.6158</v>
      </c>
      <c r="G68" s="101">
        <f t="shared" ref="G68:G71" si="46">IF((IFERROR(E68/D68,0))=0,0,(IFERROR(E68/D68,0)-1))</f>
        <v>-1.038745777</v>
      </c>
      <c r="H68" s="101">
        <f t="shared" ref="H68:H71" si="47">IF((IFERROR(E68/F68,0))=0,0,(IFERROR(E68/F68,0)-1))</f>
        <v>-1.100920363</v>
      </c>
      <c r="I68" s="87"/>
      <c r="J68" s="100">
        <f t="shared" ref="J68:L68" si="42">J4-J24</f>
        <v>108778.0029</v>
      </c>
      <c r="K68" s="100">
        <f t="shared" si="42"/>
        <v>574806.4513</v>
      </c>
      <c r="L68" s="100">
        <f t="shared" si="42"/>
        <v>840995.6933</v>
      </c>
      <c r="M68" s="101">
        <f>IF((IFERROR(K68/J68,0))=0,0,(IFERROR(K68/J68,0)-1))</f>
        <v>4.284215887</v>
      </c>
      <c r="N68" s="101">
        <f>IF((IFERROR(K68/L68,0))=0,0,(IFERROR(K68/L68,0)-1))</f>
        <v>-0.3165167719</v>
      </c>
      <c r="O68" s="87"/>
      <c r="P68" s="100">
        <f t="shared" ref="P68:R68" si="43">P4-P24</f>
        <v>823758.1603</v>
      </c>
      <c r="Q68" s="100">
        <f t="shared" si="43"/>
        <v>566088.8151</v>
      </c>
      <c r="R68" s="100">
        <f t="shared" si="43"/>
        <v>1562005.887</v>
      </c>
      <c r="S68" s="101">
        <f>IF((IFERROR(Q68/P68,0))=0,0,(IFERROR(Q68/P68,0)-1))</f>
        <v>-0.3127973204</v>
      </c>
      <c r="T68" s="101">
        <f>IF((IFERROR(Q68/R68,0))=0,0,(IFERROR(Q68/R68,0)-1))</f>
        <v>-0.6375885521</v>
      </c>
      <c r="U68" s="87"/>
      <c r="V68" s="100">
        <f t="shared" ref="V68:X68" si="44">V4-V24</f>
        <v>1417862.886</v>
      </c>
      <c r="W68" s="100">
        <f t="shared" si="44"/>
        <v>1247378.87</v>
      </c>
      <c r="X68" s="100">
        <f t="shared" si="44"/>
        <v>2308937.223</v>
      </c>
      <c r="Y68" s="101">
        <f>IF((IFERROR(W68/V68,0))=0,0,(IFERROR(W68/V68,0)-1))</f>
        <v>-0.1202401287</v>
      </c>
      <c r="Z68" s="101">
        <f>IF((IFERROR(W68/X68,0))=0,0,(IFERROR(W68/X68,0)-1))</f>
        <v>-0.4597605957</v>
      </c>
    </row>
    <row r="69" ht="15.75" hidden="1" customHeight="1" outlineLevel="1">
      <c r="A69" s="87"/>
      <c r="B69" s="87"/>
      <c r="C69" s="102" t="s">
        <v>143</v>
      </c>
      <c r="D69" s="103">
        <f t="shared" ref="D69:F69" si="45">D20-D63</f>
        <v>0</v>
      </c>
      <c r="E69" s="103">
        <f t="shared" si="45"/>
        <v>0</v>
      </c>
      <c r="F69" s="103">
        <f t="shared" si="45"/>
        <v>0</v>
      </c>
      <c r="G69" s="104">
        <f t="shared" si="46"/>
        <v>0</v>
      </c>
      <c r="H69" s="104">
        <f t="shared" si="47"/>
        <v>0</v>
      </c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hidden="1" customHeight="1" outlineLevel="1">
      <c r="A70" s="87"/>
      <c r="B70" s="87"/>
      <c r="C70" s="102" t="s">
        <v>144</v>
      </c>
      <c r="D70" s="103">
        <f t="shared" ref="D70:F70" si="48">D21-D64</f>
        <v>0</v>
      </c>
      <c r="E70" s="103">
        <f t="shared" si="48"/>
        <v>0</v>
      </c>
      <c r="F70" s="103">
        <f t="shared" si="48"/>
        <v>0</v>
      </c>
      <c r="G70" s="104">
        <f t="shared" si="46"/>
        <v>0</v>
      </c>
      <c r="H70" s="104">
        <f t="shared" si="47"/>
        <v>0</v>
      </c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hidden="1" customHeight="1" outlineLevel="1">
      <c r="A71" s="87"/>
      <c r="B71" s="87"/>
      <c r="C71" s="102" t="s">
        <v>145</v>
      </c>
      <c r="D71" s="103">
        <f t="shared" ref="D71:F71" si="49">D22-D65</f>
        <v>0</v>
      </c>
      <c r="E71" s="103">
        <f t="shared" si="49"/>
        <v>0</v>
      </c>
      <c r="F71" s="103">
        <f t="shared" si="49"/>
        <v>0</v>
      </c>
      <c r="G71" s="104">
        <f t="shared" si="46"/>
        <v>0</v>
      </c>
      <c r="H71" s="104">
        <f t="shared" si="47"/>
        <v>0</v>
      </c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hidden="1" customHeight="1" outlineLevel="1">
      <c r="A72" s="87"/>
      <c r="B72" s="87"/>
      <c r="C72" s="105"/>
      <c r="D72" s="106"/>
      <c r="E72" s="106"/>
      <c r="F72" s="106"/>
      <c r="G72" s="107"/>
      <c r="H72" s="10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hidden="1" customHeight="1" outlineLevel="1">
      <c r="A73" s="87"/>
      <c r="B73" s="87"/>
      <c r="C73" s="102" t="s">
        <v>20</v>
      </c>
      <c r="D73" s="103">
        <f t="shared" ref="D73:F73" si="50">SUM(D68:D72)</f>
        <v>2355648.471</v>
      </c>
      <c r="E73" s="103">
        <f t="shared" si="50"/>
        <v>-91271.42924</v>
      </c>
      <c r="F73" s="103">
        <f t="shared" si="50"/>
        <v>904390.6158</v>
      </c>
      <c r="G73" s="104">
        <f>IF((IFERROR(E73/D73,0))=0,0,(IFERROR(E73/D73,0)-1))</f>
        <v>-1.038745777</v>
      </c>
      <c r="H73" s="104">
        <f>IF((IFERROR(E73/F73,0))=0,0,(IFERROR(E73/F73,0)-1))</f>
        <v>-1.100920363</v>
      </c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hidden="1" customHeight="1" outlineLevel="1">
      <c r="A74" s="87"/>
      <c r="B74" s="87"/>
      <c r="C74" s="105"/>
      <c r="D74" s="106"/>
      <c r="E74" s="106"/>
      <c r="F74" s="106"/>
      <c r="G74" s="107"/>
      <c r="H74" s="10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 collapsed="1">
      <c r="A75" s="87"/>
      <c r="B75" s="87" t="s">
        <v>146</v>
      </c>
      <c r="C75" s="112" t="s">
        <v>147</v>
      </c>
      <c r="D75" s="117">
        <v>1808869.3599999999</v>
      </c>
      <c r="E75" s="117">
        <f>SUMIF('México Summary'!$C:$C,'Copia de Resumen (Caps)'!B75,'México Summary'!$AC:$AC)</f>
        <v>0</v>
      </c>
      <c r="F75" s="117">
        <v>0.0</v>
      </c>
      <c r="G75" s="118">
        <f>IF((IFERROR(E75/D75,0))=0,0,(IFERROR(E75/D75,0)-1))</f>
        <v>0</v>
      </c>
      <c r="H75" s="118">
        <f>IF((IFERROR(E75/F75,0))=0,0,(IFERROR(E75/F75,0)-1))</f>
        <v>0</v>
      </c>
      <c r="I75" s="87"/>
      <c r="J75" s="103">
        <v>459718.39999999997</v>
      </c>
      <c r="K75" s="103">
        <v>0.0</v>
      </c>
      <c r="L75" s="103">
        <v>0.0</v>
      </c>
      <c r="M75" s="104">
        <f>IF((IFERROR(K75/J75,0))=0,0,(IFERROR(K75/J75,0)-1))</f>
        <v>0</v>
      </c>
      <c r="N75" s="104">
        <f>IF((IFERROR(K75/L75,0))=0,0,(IFERROR(K75/L75,0)-1))</f>
        <v>0</v>
      </c>
      <c r="O75" s="87"/>
      <c r="P75" s="103">
        <v>991831.0099999999</v>
      </c>
      <c r="Q75" s="103">
        <v>0.0</v>
      </c>
      <c r="R75" s="103">
        <v>0.0</v>
      </c>
      <c r="S75" s="104">
        <f>IF((IFERROR(Q75/P75,0))=0,0,(IFERROR(Q75/P75,0)-1))</f>
        <v>0</v>
      </c>
      <c r="T75" s="104">
        <f>IF((IFERROR(Q75/R75,0))=0,0,(IFERROR(Q75/R75,0)-1))</f>
        <v>0</v>
      </c>
      <c r="U75" s="87"/>
      <c r="V75" s="103">
        <v>0.0</v>
      </c>
      <c r="W75" s="103">
        <v>0.0</v>
      </c>
      <c r="X75" s="103">
        <v>0.0</v>
      </c>
      <c r="Y75" s="104">
        <f>IF((IFERROR(W75/V75,0))=0,0,(IFERROR(W75/V75,0)-1))</f>
        <v>0</v>
      </c>
      <c r="Z75" s="104">
        <f>IF((IFERROR(W75/X75,0))=0,0,(IFERROR(W75/X75,0)-1))</f>
        <v>0</v>
      </c>
    </row>
    <row r="76" ht="15.75" hidden="1" customHeight="1" outlineLevel="1">
      <c r="A76" s="87"/>
      <c r="B76" s="87"/>
      <c r="C76" s="105"/>
      <c r="D76" s="106"/>
      <c r="E76" s="106"/>
      <c r="F76" s="106"/>
      <c r="G76" s="107"/>
      <c r="H76" s="10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 collapsed="1">
      <c r="A77" s="87"/>
      <c r="B77" s="87"/>
      <c r="C77" s="112" t="s">
        <v>148</v>
      </c>
      <c r="D77" s="117">
        <f t="shared" ref="D77:F77" si="51">SUM(D78:D81)</f>
        <v>3230204.51</v>
      </c>
      <c r="E77" s="117">
        <f t="shared" si="51"/>
        <v>0</v>
      </c>
      <c r="F77" s="117">
        <f t="shared" si="51"/>
        <v>0</v>
      </c>
      <c r="G77" s="118">
        <f t="shared" ref="G77:G81" si="52">IF((IFERROR(E77/D77,0))=0,0,(IFERROR(E77/D77,0)-1))</f>
        <v>0</v>
      </c>
      <c r="H77" s="118">
        <f t="shared" ref="H77:H81" si="53">IF((IFERROR(E77/F77,0))=0,0,(IFERROR(E77/F77,0)-1))</f>
        <v>0</v>
      </c>
      <c r="I77" s="87"/>
      <c r="J77" s="103">
        <v>145.45</v>
      </c>
      <c r="K77" s="103">
        <v>0.0</v>
      </c>
      <c r="L77" s="103">
        <v>0.0</v>
      </c>
      <c r="M77" s="104">
        <f>IF((IFERROR(K77/J77,0))=0,0,(IFERROR(K77/J77,0)-1))</f>
        <v>0</v>
      </c>
      <c r="N77" s="104">
        <f>IF((IFERROR(K77/L77,0))=0,0,(IFERROR(K77/L77,0)-1))</f>
        <v>0</v>
      </c>
      <c r="O77" s="87"/>
      <c r="P77" s="103">
        <v>150125.94</v>
      </c>
      <c r="Q77" s="103">
        <v>0.0</v>
      </c>
      <c r="R77" s="103">
        <v>0.0</v>
      </c>
      <c r="S77" s="104">
        <f>IF((IFERROR(Q77/P77,0))=0,0,(IFERROR(Q77/P77,0)-1))</f>
        <v>0</v>
      </c>
      <c r="T77" s="104">
        <f>IF((IFERROR(Q77/R77,0))=0,0,(IFERROR(Q77/R77,0)-1))</f>
        <v>0</v>
      </c>
      <c r="U77" s="87"/>
      <c r="V77" s="103">
        <v>0.0</v>
      </c>
      <c r="W77" s="103">
        <v>0.0</v>
      </c>
      <c r="X77" s="103">
        <v>0.0</v>
      </c>
      <c r="Y77" s="104">
        <f>IF((IFERROR(W77/V77,0))=0,0,(IFERROR(W77/V77,0)-1))</f>
        <v>0</v>
      </c>
      <c r="Z77" s="104">
        <f>IF((IFERROR(W77/X77,0))=0,0,(IFERROR(W77/X77,0)-1))</f>
        <v>0</v>
      </c>
    </row>
    <row r="78" ht="15.75" hidden="1" customHeight="1" outlineLevel="1">
      <c r="A78" s="87"/>
      <c r="B78" s="87" t="s">
        <v>149</v>
      </c>
      <c r="C78" s="105" t="s">
        <v>150</v>
      </c>
      <c r="D78" s="106">
        <v>53602.71</v>
      </c>
      <c r="E78" s="106">
        <f>SUMIF('México Summary'!$C:$C,'Copia de Resumen (Caps)'!B78,'México Summary'!$AC:$AC)</f>
        <v>0</v>
      </c>
      <c r="F78" s="106">
        <v>0.0</v>
      </c>
      <c r="G78" s="107">
        <f t="shared" si="52"/>
        <v>0</v>
      </c>
      <c r="H78" s="107">
        <f t="shared" si="53"/>
        <v>0</v>
      </c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hidden="1" customHeight="1" outlineLevel="1">
      <c r="A79" s="87"/>
      <c r="B79" s="87" t="s">
        <v>151</v>
      </c>
      <c r="C79" s="105" t="s">
        <v>152</v>
      </c>
      <c r="D79" s="106">
        <v>5495278.56</v>
      </c>
      <c r="E79" s="106">
        <f>SUMIF('México Summary'!$C:$C,'Copia de Resumen (Caps)'!B79,'México Summary'!$AC:$AC)</f>
        <v>0</v>
      </c>
      <c r="F79" s="106">
        <v>0.0</v>
      </c>
      <c r="G79" s="107">
        <f t="shared" si="52"/>
        <v>0</v>
      </c>
      <c r="H79" s="107">
        <f t="shared" si="53"/>
        <v>0</v>
      </c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hidden="1" customHeight="1" outlineLevel="1">
      <c r="A80" s="87"/>
      <c r="B80" s="87" t="s">
        <v>153</v>
      </c>
      <c r="C80" s="105" t="s">
        <v>154</v>
      </c>
      <c r="D80" s="106">
        <v>-8589913.46</v>
      </c>
      <c r="E80" s="106">
        <f>SUMIF('México Summary'!$C:$C,'Copia de Resumen (Caps)'!B80,'México Summary'!$AC:$AC)</f>
        <v>0</v>
      </c>
      <c r="F80" s="106">
        <v>0.0</v>
      </c>
      <c r="G80" s="107">
        <f t="shared" si="52"/>
        <v>0</v>
      </c>
      <c r="H80" s="107">
        <f t="shared" si="53"/>
        <v>0</v>
      </c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hidden="1" customHeight="1" outlineLevel="1">
      <c r="A81" s="87"/>
      <c r="B81" s="87" t="s">
        <v>155</v>
      </c>
      <c r="C81" s="105" t="s">
        <v>156</v>
      </c>
      <c r="D81" s="106">
        <v>6271236.7</v>
      </c>
      <c r="E81" s="106">
        <f>SUMIF('México Summary'!$C:$C,'Copia de Resumen (Caps)'!B81,'México Summary'!$AC:$AC)</f>
        <v>0</v>
      </c>
      <c r="F81" s="106">
        <v>0.0</v>
      </c>
      <c r="G81" s="107">
        <f t="shared" si="52"/>
        <v>0</v>
      </c>
      <c r="H81" s="107">
        <f t="shared" si="53"/>
        <v>0</v>
      </c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hidden="1" customHeight="1" outlineLevel="1">
      <c r="A82" s="87"/>
      <c r="B82" s="87"/>
      <c r="C82" s="105"/>
      <c r="D82" s="106"/>
      <c r="E82" s="106"/>
      <c r="F82" s="106"/>
      <c r="G82" s="107"/>
      <c r="H82" s="10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hidden="1" customHeight="1" outlineLevel="1">
      <c r="A83" s="87"/>
      <c r="B83" s="87"/>
      <c r="C83" s="102" t="s">
        <v>26</v>
      </c>
      <c r="D83" s="103">
        <v>0.0</v>
      </c>
      <c r="E83" s="103">
        <v>0.0</v>
      </c>
      <c r="F83" s="103">
        <v>0.0</v>
      </c>
      <c r="G83" s="104">
        <f t="shared" ref="G83:G85" si="54">IF((IFERROR(E83/D83,0))=0,0,(IFERROR(E83/D83,0)-1))</f>
        <v>0</v>
      </c>
      <c r="H83" s="104">
        <f t="shared" ref="H83:H85" si="55">IF((IFERROR(E83/F83,0))=0,0,(IFERROR(E83/F83,0)-1))</f>
        <v>0</v>
      </c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hidden="1" customHeight="1" outlineLevel="1">
      <c r="A84" s="87"/>
      <c r="B84" s="87"/>
      <c r="C84" s="102" t="s">
        <v>157</v>
      </c>
      <c r="D84" s="103">
        <v>0.0</v>
      </c>
      <c r="E84" s="103">
        <v>0.0</v>
      </c>
      <c r="F84" s="103">
        <v>0.0</v>
      </c>
      <c r="G84" s="104">
        <f t="shared" si="54"/>
        <v>0</v>
      </c>
      <c r="H84" s="104">
        <f t="shared" si="55"/>
        <v>0</v>
      </c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hidden="1" customHeight="1" outlineLevel="1">
      <c r="A85" s="87"/>
      <c r="B85" s="87"/>
      <c r="C85" s="102" t="s">
        <v>158</v>
      </c>
      <c r="D85" s="103">
        <v>0.0</v>
      </c>
      <c r="E85" s="103">
        <v>0.0</v>
      </c>
      <c r="F85" s="103">
        <v>0.0</v>
      </c>
      <c r="G85" s="104">
        <f t="shared" si="54"/>
        <v>0</v>
      </c>
      <c r="H85" s="104">
        <f t="shared" si="55"/>
        <v>0</v>
      </c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hidden="1" customHeight="1" outlineLevel="1">
      <c r="A86" s="87"/>
      <c r="B86" s="87"/>
      <c r="C86" s="105"/>
      <c r="D86" s="106"/>
      <c r="E86" s="106"/>
      <c r="F86" s="106"/>
      <c r="G86" s="107"/>
      <c r="H86" s="10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 collapsed="1">
      <c r="A87" s="87"/>
      <c r="B87" s="87"/>
      <c r="C87" s="110" t="s">
        <v>159</v>
      </c>
      <c r="D87" s="111">
        <f t="shared" ref="D87:F87" si="56">D68-D75+D77</f>
        <v>3776983.621</v>
      </c>
      <c r="E87" s="100">
        <f t="shared" si="56"/>
        <v>-91271.42924</v>
      </c>
      <c r="F87" s="100">
        <f t="shared" si="56"/>
        <v>904390.6158</v>
      </c>
      <c r="G87" s="101">
        <f t="shared" ref="G87:G90" si="61">IF((IFERROR(E87/D87,0))=0,0,(IFERROR(E87/D87,0)-1))</f>
        <v>-1.024165164</v>
      </c>
      <c r="H87" s="101">
        <f t="shared" ref="H87:H90" si="62">IF((IFERROR(E87/F87,0))=0,0,(IFERROR(E87/F87,0)-1))</f>
        <v>-1.100920363</v>
      </c>
      <c r="I87" s="87"/>
      <c r="J87" s="100">
        <f t="shared" ref="J87:L87" si="57">J68-J75+J77</f>
        <v>-350794.9471</v>
      </c>
      <c r="K87" s="100">
        <f t="shared" si="57"/>
        <v>574806.4513</v>
      </c>
      <c r="L87" s="100">
        <f t="shared" si="57"/>
        <v>840995.6933</v>
      </c>
      <c r="M87" s="101">
        <f>IF((IFERROR(K87/J87,0))=0,0,(IFERROR(K87/J87,0)-1))</f>
        <v>-2.638582471</v>
      </c>
      <c r="N87" s="101">
        <f>IF((IFERROR(K87/L87,0))=0,0,(IFERROR(K87/L87,0)-1))</f>
        <v>-0.3165167719</v>
      </c>
      <c r="O87" s="87"/>
      <c r="P87" s="100">
        <f t="shared" ref="P87:R87" si="58">P68-P75+P77</f>
        <v>-17946.90967</v>
      </c>
      <c r="Q87" s="100">
        <f t="shared" si="58"/>
        <v>566088.8151</v>
      </c>
      <c r="R87" s="100">
        <f t="shared" si="58"/>
        <v>1562005.887</v>
      </c>
      <c r="S87" s="101">
        <f>IF((IFERROR(Q87/P87,0))=0,0,(IFERROR(Q87/P87,0)-1))</f>
        <v>-32.54241179</v>
      </c>
      <c r="T87" s="101">
        <f>IF((IFERROR(Q87/R87,0))=0,0,(IFERROR(Q87/R87,0)-1))</f>
        <v>-0.6375885521</v>
      </c>
      <c r="U87" s="87"/>
      <c r="V87" s="100">
        <f t="shared" ref="V87:X87" si="59">V68-V75+V77</f>
        <v>1417862.886</v>
      </c>
      <c r="W87" s="100">
        <f t="shared" si="59"/>
        <v>1247378.87</v>
      </c>
      <c r="X87" s="100">
        <f t="shared" si="59"/>
        <v>2308937.223</v>
      </c>
      <c r="Y87" s="101">
        <f>IF((IFERROR(W87/V87,0))=0,0,(IFERROR(W87/V87,0)-1))</f>
        <v>-0.1202401287</v>
      </c>
      <c r="Z87" s="101">
        <f>IF((IFERROR(W87/X87,0))=0,0,(IFERROR(W87/X87,0)-1))</f>
        <v>-0.4597605957</v>
      </c>
    </row>
    <row r="88" ht="15.75" hidden="1" customHeight="1" outlineLevel="1">
      <c r="A88" s="87"/>
      <c r="B88" s="87"/>
      <c r="C88" s="102" t="s">
        <v>160</v>
      </c>
      <c r="D88" s="103">
        <f t="shared" ref="D88:F88" si="60">D69+D83</f>
        <v>0</v>
      </c>
      <c r="E88" s="103">
        <f t="shared" si="60"/>
        <v>0</v>
      </c>
      <c r="F88" s="103">
        <f t="shared" si="60"/>
        <v>0</v>
      </c>
      <c r="G88" s="104">
        <f t="shared" si="61"/>
        <v>0</v>
      </c>
      <c r="H88" s="104">
        <f t="shared" si="62"/>
        <v>0</v>
      </c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hidden="1" customHeight="1" outlineLevel="1">
      <c r="A89" s="87"/>
      <c r="B89" s="87"/>
      <c r="C89" s="102" t="s">
        <v>161</v>
      </c>
      <c r="D89" s="103">
        <f t="shared" ref="D89:F89" si="63">D70+D84</f>
        <v>0</v>
      </c>
      <c r="E89" s="103">
        <f t="shared" si="63"/>
        <v>0</v>
      </c>
      <c r="F89" s="103">
        <f t="shared" si="63"/>
        <v>0</v>
      </c>
      <c r="G89" s="104">
        <f t="shared" si="61"/>
        <v>0</v>
      </c>
      <c r="H89" s="104">
        <f t="shared" si="62"/>
        <v>0</v>
      </c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hidden="1" customHeight="1" outlineLevel="1">
      <c r="A90" s="87"/>
      <c r="B90" s="87"/>
      <c r="C90" s="102" t="s">
        <v>162</v>
      </c>
      <c r="D90" s="103">
        <f t="shared" ref="D90:F90" si="64">D71+D85</f>
        <v>0</v>
      </c>
      <c r="E90" s="103">
        <f t="shared" si="64"/>
        <v>0</v>
      </c>
      <c r="F90" s="103">
        <f t="shared" si="64"/>
        <v>0</v>
      </c>
      <c r="G90" s="104">
        <f t="shared" si="61"/>
        <v>0</v>
      </c>
      <c r="H90" s="104">
        <f t="shared" si="62"/>
        <v>0</v>
      </c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0" hidden="1" customHeight="1" outlineLevel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hidden="1" customHeight="1" outlineLevel="1">
      <c r="A92" s="87"/>
      <c r="B92" s="87"/>
      <c r="C92" s="102" t="s">
        <v>33</v>
      </c>
      <c r="D92" s="103">
        <f t="shared" ref="D92:F92" si="65">SUM(D87:D91)</f>
        <v>3776983.621</v>
      </c>
      <c r="E92" s="103">
        <f t="shared" si="65"/>
        <v>-91271.42924</v>
      </c>
      <c r="F92" s="103">
        <f t="shared" si="65"/>
        <v>904390.6158</v>
      </c>
      <c r="G92" s="104">
        <f>IF((IFERROR(E92/D92,0))=0,0,(IFERROR(E92/D92,0)-1))</f>
        <v>-1.024165164</v>
      </c>
      <c r="H92" s="104">
        <f>IF((IFERROR(E92/F92,0))=0,0,(IFERROR(E92/F92,0)-1))</f>
        <v>-1.100920363</v>
      </c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0" customHeight="1" collapsed="1">
      <c r="A93" s="87"/>
      <c r="B93" s="87"/>
      <c r="C93" s="87"/>
      <c r="D93" s="119"/>
      <c r="E93" s="119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0" hidden="1" customHeight="1">
      <c r="A94" s="119"/>
      <c r="B94" s="119"/>
      <c r="C94" s="119"/>
      <c r="D94" s="119"/>
      <c r="E94" s="120">
        <f>Resumen!J93</f>
        <v>2563969.771</v>
      </c>
      <c r="F94" s="119"/>
      <c r="G94" s="119"/>
      <c r="H94" s="119"/>
      <c r="I94" s="119"/>
      <c r="J94" s="119">
        <v>-350794.947071214</v>
      </c>
      <c r="K94" s="119">
        <v>574806.4512570277</v>
      </c>
      <c r="L94" s="119">
        <v>840995.6933004726</v>
      </c>
      <c r="M94" s="119"/>
      <c r="N94" s="119"/>
      <c r="O94" s="119"/>
      <c r="P94" s="119">
        <v>-17946.90966666455</v>
      </c>
      <c r="Q94" s="119">
        <v>566088.8151340038</v>
      </c>
      <c r="R94" s="119">
        <v>1562005.886938408</v>
      </c>
      <c r="S94" s="119"/>
      <c r="T94" s="119"/>
      <c r="U94" s="119"/>
      <c r="V94" s="119">
        <v>1417862.8859333321</v>
      </c>
      <c r="W94" s="119">
        <v>1247378.8700559996</v>
      </c>
      <c r="X94" s="119">
        <v>2308937.223425285</v>
      </c>
      <c r="Y94" s="119"/>
      <c r="Z94" s="119"/>
    </row>
    <row r="95" ht="15.0" hidden="1" customHeight="1">
      <c r="A95" s="119"/>
      <c r="B95" s="119"/>
      <c r="C95" s="119"/>
      <c r="D95" s="119"/>
      <c r="E95" s="120">
        <f>E87-E94</f>
        <v>-2655241.2</v>
      </c>
      <c r="F95" s="119"/>
      <c r="G95" s="119"/>
      <c r="H95" s="119"/>
      <c r="I95" s="119"/>
      <c r="J95" s="119">
        <f t="shared" ref="J95:L95" si="66">J87-J94</f>
        <v>0</v>
      </c>
      <c r="K95" s="119">
        <f t="shared" si="66"/>
        <v>0</v>
      </c>
      <c r="L95" s="119">
        <f t="shared" si="66"/>
        <v>0</v>
      </c>
      <c r="M95" s="119"/>
      <c r="N95" s="119"/>
      <c r="O95" s="119"/>
      <c r="P95" s="119">
        <f t="shared" ref="P95:R95" si="67">P87-P94</f>
        <v>-0.00000001484295353</v>
      </c>
      <c r="Q95" s="119">
        <f t="shared" si="67"/>
        <v>0</v>
      </c>
      <c r="R95" s="119">
        <f t="shared" si="67"/>
        <v>0</v>
      </c>
      <c r="S95" s="119"/>
      <c r="T95" s="119"/>
      <c r="U95" s="119"/>
      <c r="V95" s="119">
        <f t="shared" ref="V95:X95" si="68">V87-V94</f>
        <v>0</v>
      </c>
      <c r="W95" s="119">
        <f t="shared" si="68"/>
        <v>0</v>
      </c>
      <c r="X95" s="119">
        <f t="shared" si="68"/>
        <v>0</v>
      </c>
      <c r="Y95" s="119"/>
      <c r="Z95" s="119"/>
    </row>
    <row r="96" ht="15.0" hidden="1" customHeight="1">
      <c r="A96" s="87"/>
      <c r="B96" s="87"/>
      <c r="C96" s="87" t="s">
        <v>164</v>
      </c>
      <c r="D96" s="120">
        <v>1366439.0</v>
      </c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0" hidden="1" customHeight="1">
      <c r="A97" s="87"/>
      <c r="B97" s="87"/>
      <c r="C97" s="87" t="s">
        <v>165</v>
      </c>
      <c r="D97" s="120">
        <v>373963.62</v>
      </c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0" hidden="1" customHeight="1">
      <c r="A98" s="87"/>
      <c r="B98" s="87"/>
      <c r="C98" s="87"/>
      <c r="D98" s="120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0" hidden="1" customHeight="1">
      <c r="A99" s="87"/>
      <c r="B99" s="87"/>
      <c r="C99" s="87" t="s">
        <v>164</v>
      </c>
      <c r="D99" s="120">
        <v>886066.64</v>
      </c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0" hidden="1" customHeight="1">
      <c r="A100" s="87"/>
      <c r="B100" s="87"/>
      <c r="C100" s="87" t="s">
        <v>165</v>
      </c>
      <c r="D100" s="120">
        <v>242495.76</v>
      </c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0" hidden="1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4">
    <mergeCell ref="D1:H1"/>
    <mergeCell ref="J1:N1"/>
    <mergeCell ref="P1:T1"/>
    <mergeCell ref="V1:Z1"/>
  </mergeCells>
  <printOptions/>
  <pageMargins bottom="0.75" footer="0.0" header="0.0" left="0.25" right="0.25" top="0.75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 outlineLevelRow="1"/>
  <cols>
    <col customWidth="1" min="1" max="1" width="2.0"/>
    <col customWidth="1" hidden="1" min="2" max="2" width="15.13"/>
    <col customWidth="1" min="3" max="3" width="22.38"/>
    <col customWidth="1" hidden="1" min="4" max="4" width="12.13"/>
    <col customWidth="1" hidden="1" min="5" max="6" width="9.0"/>
    <col customWidth="1" hidden="1" min="7" max="8" width="7.0"/>
    <col customWidth="1" hidden="1" min="9" max="9" width="1.5"/>
    <col customWidth="1" hidden="1" min="10" max="10" width="14.5"/>
    <col customWidth="1" hidden="1" min="11" max="12" width="8.63"/>
    <col customWidth="1" hidden="1" min="13" max="14" width="7.63"/>
    <col customWidth="1" hidden="1" min="15" max="15" width="2.0"/>
    <col customWidth="1" hidden="1" min="16" max="16" width="14.5"/>
    <col customWidth="1" hidden="1" min="17" max="18" width="9.0"/>
    <col customWidth="1" hidden="1" min="19" max="20" width="8.25"/>
    <col customWidth="1" hidden="1" min="21" max="21" width="2.0"/>
    <col customWidth="1" min="22" max="22" width="14.5"/>
    <col customWidth="1" min="23" max="24" width="8.0"/>
    <col customWidth="1" min="25" max="26" width="8.5"/>
  </cols>
  <sheetData>
    <row r="1" ht="15.0" customHeight="1">
      <c r="A1" s="87"/>
      <c r="B1" s="87"/>
      <c r="C1" s="87"/>
      <c r="D1" s="88" t="s">
        <v>34</v>
      </c>
      <c r="E1" s="45"/>
      <c r="F1" s="45"/>
      <c r="G1" s="45"/>
      <c r="H1" s="45"/>
      <c r="I1" s="87"/>
      <c r="J1" s="88" t="s">
        <v>35</v>
      </c>
      <c r="K1" s="45"/>
      <c r="L1" s="45"/>
      <c r="M1" s="45"/>
      <c r="N1" s="45"/>
      <c r="O1" s="87"/>
      <c r="P1" s="88" t="s">
        <v>36</v>
      </c>
      <c r="Q1" s="45"/>
      <c r="R1" s="45"/>
      <c r="S1" s="45"/>
      <c r="T1" s="45"/>
      <c r="U1" s="87"/>
      <c r="V1" s="88" t="s">
        <v>37</v>
      </c>
      <c r="W1" s="45"/>
      <c r="X1" s="45"/>
      <c r="Y1" s="45"/>
      <c r="Z1" s="45"/>
    </row>
    <row r="2" ht="63.75" customHeight="1">
      <c r="A2" s="89"/>
      <c r="B2" s="90"/>
      <c r="C2" s="91"/>
      <c r="D2" s="91" t="s">
        <v>179</v>
      </c>
      <c r="E2" s="91" t="s">
        <v>39</v>
      </c>
      <c r="F2" s="91" t="s">
        <v>40</v>
      </c>
      <c r="G2" s="91" t="s">
        <v>180</v>
      </c>
      <c r="H2" s="92" t="s">
        <v>5</v>
      </c>
      <c r="I2" s="89"/>
      <c r="J2" s="91" t="s">
        <v>179</v>
      </c>
      <c r="K2" s="91" t="s">
        <v>39</v>
      </c>
      <c r="L2" s="91" t="s">
        <v>40</v>
      </c>
      <c r="M2" s="91" t="s">
        <v>180</v>
      </c>
      <c r="N2" s="92" t="s">
        <v>5</v>
      </c>
      <c r="O2" s="89"/>
      <c r="P2" s="91" t="s">
        <v>179</v>
      </c>
      <c r="Q2" s="91" t="s">
        <v>39</v>
      </c>
      <c r="R2" s="91" t="s">
        <v>40</v>
      </c>
      <c r="S2" s="91" t="s">
        <v>180</v>
      </c>
      <c r="T2" s="92" t="s">
        <v>5</v>
      </c>
      <c r="U2" s="89"/>
      <c r="V2" s="91" t="s">
        <v>179</v>
      </c>
      <c r="W2" s="91" t="s">
        <v>39</v>
      </c>
      <c r="X2" s="91" t="s">
        <v>40</v>
      </c>
      <c r="Y2" s="91" t="s">
        <v>180</v>
      </c>
      <c r="Z2" s="92" t="s">
        <v>5</v>
      </c>
    </row>
    <row r="3" ht="6.75" customHeight="1">
      <c r="A3" s="87"/>
      <c r="B3" s="93"/>
      <c r="C3" s="94"/>
      <c r="D3" s="95"/>
      <c r="E3" s="94"/>
      <c r="F3" s="96"/>
      <c r="G3" s="97"/>
      <c r="H3" s="98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7"/>
      <c r="B4" s="87"/>
      <c r="C4" s="99" t="s">
        <v>41</v>
      </c>
      <c r="D4" s="100">
        <f t="shared" ref="D4:F4" si="1">SUM(D5,D8,D11,D16,D14)</f>
        <v>63870317.84</v>
      </c>
      <c r="E4" s="100">
        <f t="shared" si="1"/>
        <v>71683975.9</v>
      </c>
      <c r="F4" s="100">
        <f t="shared" si="1"/>
        <v>62529781.98</v>
      </c>
      <c r="G4" s="101">
        <f t="shared" ref="G4:G66" si="6">IF((IFERROR(E4/D4,0))=0,0,(IFERROR(E4/D4,0)-1))</f>
        <v>0.1223362952</v>
      </c>
      <c r="H4" s="101">
        <f t="shared" ref="H4:H66" si="7">IF((IFERROR(E4/F4,0))=0,0,(IFERROR(E4/F4,0)-1))</f>
        <v>0.1463973425</v>
      </c>
      <c r="I4" s="87"/>
      <c r="J4" s="100">
        <f t="shared" ref="J4:L4" si="2">J5+J8+J11+J14+J16</f>
        <v>15701007.76</v>
      </c>
      <c r="K4" s="100">
        <f t="shared" si="2"/>
        <v>18595805.29</v>
      </c>
      <c r="L4" s="100">
        <f t="shared" si="2"/>
        <v>17294315.88</v>
      </c>
      <c r="M4" s="101">
        <f t="shared" ref="M4:M5" si="8">IF((IFERROR(K4/J4,0))=0,0,(IFERROR(K4/J4,0)-1))</f>
        <v>0.1843701738</v>
      </c>
      <c r="N4" s="101">
        <f t="shared" ref="N4:N5" si="9">IF((IFERROR(K4/L4,0))=0,0,(IFERROR(K4/L4,0)-1))</f>
        <v>0.07525532776</v>
      </c>
      <c r="O4" s="87"/>
      <c r="P4" s="100">
        <f t="shared" ref="P4:R4" si="3">P5+P8+P11+P14+P16</f>
        <v>34776476.05</v>
      </c>
      <c r="Q4" s="100">
        <f t="shared" si="3"/>
        <v>39308309.08</v>
      </c>
      <c r="R4" s="100">
        <f t="shared" si="3"/>
        <v>34972433.33</v>
      </c>
      <c r="S4" s="101">
        <f t="shared" ref="S4:S5" si="10">IF((IFERROR(Q4/P4,0))=0,0,(IFERROR(Q4/P4,0)-1))</f>
        <v>0.1303131754</v>
      </c>
      <c r="T4" s="101">
        <f t="shared" ref="T4:T5" si="11">IF((IFERROR(Q4/R4,0))=0,0,(IFERROR(Q4/R4,0)-1))</f>
        <v>0.1239798131</v>
      </c>
      <c r="U4" s="87"/>
      <c r="V4" s="100">
        <f t="shared" ref="V4:X4" si="4">V5+V8+V11+V14+V16</f>
        <v>6305605.733</v>
      </c>
      <c r="W4" s="100">
        <f t="shared" si="4"/>
        <v>7584619.397</v>
      </c>
      <c r="X4" s="100">
        <f t="shared" si="4"/>
        <v>8173413.667</v>
      </c>
      <c r="Y4" s="101">
        <f t="shared" ref="Y4:Y5" si="12">IF((IFERROR(W4/V4,0))=0,0,(IFERROR(W4/V4,0)-1))</f>
        <v>0.2028375572</v>
      </c>
      <c r="Z4" s="101">
        <f t="shared" ref="Z4:Z5" si="13">IF((IFERROR(W4/X4,0))=0,0,(IFERROR(W4/X4,0)-1))</f>
        <v>-0.07203774257</v>
      </c>
    </row>
    <row r="5">
      <c r="A5" s="87"/>
      <c r="B5" s="87"/>
      <c r="C5" s="102" t="s">
        <v>42</v>
      </c>
      <c r="D5" s="103">
        <f t="shared" ref="D5:F5" si="5">D6+D7</f>
        <v>41169436.07</v>
      </c>
      <c r="E5" s="103">
        <f t="shared" si="5"/>
        <v>46872449.63</v>
      </c>
      <c r="F5" s="103">
        <f t="shared" si="5"/>
        <v>37282029.81</v>
      </c>
      <c r="G5" s="104">
        <f t="shared" si="6"/>
        <v>0.1385254233</v>
      </c>
      <c r="H5" s="104">
        <f t="shared" si="7"/>
        <v>0.2572397446</v>
      </c>
      <c r="I5" s="87"/>
      <c r="J5" s="103">
        <v>1.1002476407878788E7</v>
      </c>
      <c r="K5" s="103">
        <v>1.258279835440303E7</v>
      </c>
      <c r="L5" s="103">
        <v>1.0909089076666664E7</v>
      </c>
      <c r="M5" s="104">
        <f t="shared" si="8"/>
        <v>0.1436332956</v>
      </c>
      <c r="N5" s="104">
        <f t="shared" si="9"/>
        <v>0.1534233762</v>
      </c>
      <c r="O5" s="87"/>
      <c r="P5" s="103">
        <v>2.5760437243333332E7</v>
      </c>
      <c r="Q5" s="103">
        <v>2.9947770269000005E7</v>
      </c>
      <c r="R5" s="103">
        <v>2.478648333E7</v>
      </c>
      <c r="S5" s="104">
        <f t="shared" si="10"/>
        <v>0.1625489888</v>
      </c>
      <c r="T5" s="104">
        <f t="shared" si="11"/>
        <v>0.2082298998</v>
      </c>
      <c r="U5" s="87"/>
      <c r="V5" s="103">
        <v>5682055.733333332</v>
      </c>
      <c r="W5" s="103">
        <v>6828618.197</v>
      </c>
      <c r="X5" s="103">
        <v>7502413.666666666</v>
      </c>
      <c r="Y5" s="104">
        <f t="shared" si="12"/>
        <v>0.2017865571</v>
      </c>
      <c r="Z5" s="104">
        <f t="shared" si="13"/>
        <v>-0.08981049294</v>
      </c>
    </row>
    <row r="6" hidden="1" outlineLevel="1">
      <c r="A6" s="87"/>
      <c r="B6" s="87" t="s">
        <v>43</v>
      </c>
      <c r="C6" s="105" t="s">
        <v>44</v>
      </c>
      <c r="D6" s="106">
        <v>3.9828015195999995E7</v>
      </c>
      <c r="E6" s="106">
        <f>SUMIF('México Summary'!$C:$C,'Copia de Copia de Resumen (Caps'!B6,'México Summary'!$AC:$AC)</f>
        <v>45370058.25</v>
      </c>
      <c r="F6" s="106">
        <v>3.6117362028E7</v>
      </c>
      <c r="G6" s="107">
        <f t="shared" si="6"/>
        <v>0.1391493657</v>
      </c>
      <c r="H6" s="107">
        <f t="shared" si="7"/>
        <v>0.2561841646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idden="1" outlineLevel="1">
      <c r="A7" s="87"/>
      <c r="B7" s="87" t="s">
        <v>45</v>
      </c>
      <c r="C7" s="105" t="s">
        <v>46</v>
      </c>
      <c r="D7" s="106">
        <v>1341420.8789320001</v>
      </c>
      <c r="E7" s="106">
        <f>SUMIF('México Summary'!$C:$C,'Copia de Copia de Resumen (Caps'!B7,'México Summary'!$AC:$AC)</f>
        <v>1502391.384</v>
      </c>
      <c r="F7" s="106">
        <v>1164667.780032</v>
      </c>
      <c r="G7" s="107">
        <f t="shared" si="6"/>
        <v>0.12</v>
      </c>
      <c r="H7" s="107">
        <f t="shared" si="7"/>
        <v>0.2899741971</v>
      </c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collapsed="1">
      <c r="A8" s="87"/>
      <c r="B8" s="87"/>
      <c r="C8" s="102" t="s">
        <v>47</v>
      </c>
      <c r="D8" s="103">
        <f t="shared" ref="D8:F8" si="14">D9+D10</f>
        <v>13199629.48</v>
      </c>
      <c r="E8" s="103">
        <f t="shared" si="14"/>
        <v>11511191.26</v>
      </c>
      <c r="F8" s="103">
        <f t="shared" si="14"/>
        <v>12957002.18</v>
      </c>
      <c r="G8" s="104">
        <f t="shared" si="6"/>
        <v>-0.1279155764</v>
      </c>
      <c r="H8" s="104">
        <f t="shared" si="7"/>
        <v>-0.1115852952</v>
      </c>
      <c r="I8" s="87"/>
      <c r="J8" s="103">
        <v>3199282.76</v>
      </c>
      <c r="K8" s="103">
        <v>3901776.0360000003</v>
      </c>
      <c r="L8" s="103">
        <v>4100000.0</v>
      </c>
      <c r="M8" s="104">
        <f>IF((IFERROR(K8/J8,0))=0,0,(IFERROR(K8/J8,0)-1))</f>
        <v>0.2195783645</v>
      </c>
      <c r="N8" s="104">
        <f>IF((IFERROR(K8/L8,0))=0,0,(IFERROR(K8/L8,0)-1))</f>
        <v>-0.04834730829</v>
      </c>
      <c r="O8" s="87"/>
      <c r="P8" s="103">
        <v>5581851.84</v>
      </c>
      <c r="Q8" s="103">
        <v>6374997.92996</v>
      </c>
      <c r="R8" s="103">
        <v>5632000.0</v>
      </c>
      <c r="S8" s="104">
        <f>IF((IFERROR(Q8/P8,0))=0,0,(IFERROR(Q8/P8,0)-1))</f>
        <v>0.1420937196</v>
      </c>
      <c r="T8" s="104">
        <f>IF((IFERROR(Q8/R8,0))=0,0,(IFERROR(Q8/R8,0)-1))</f>
        <v>0.1319243484</v>
      </c>
      <c r="U8" s="87"/>
      <c r="V8" s="103">
        <v>509450.0</v>
      </c>
      <c r="W8" s="103">
        <v>560395.0</v>
      </c>
      <c r="X8" s="103">
        <v>440000.0</v>
      </c>
      <c r="Y8" s="104">
        <f>IF((IFERROR(W8/V8,0))=0,0,(IFERROR(W8/V8,0)-1))</f>
        <v>0.1</v>
      </c>
      <c r="Z8" s="104">
        <f>IF((IFERROR(W8/X8,0))=0,0,(IFERROR(W8/X8,0)-1))</f>
        <v>0.273625</v>
      </c>
    </row>
    <row r="9" hidden="1" outlineLevel="1">
      <c r="A9" s="87"/>
      <c r="B9" s="87" t="s">
        <v>48</v>
      </c>
      <c r="C9" s="105" t="s">
        <v>49</v>
      </c>
      <c r="D9" s="106">
        <v>2649840.16</v>
      </c>
      <c r="E9" s="106">
        <f>SUMIF('México Summary'!$C:$C,'Copia de Copia de Resumen (Caps'!B9,'México Summary'!$AC:$AC)</f>
        <v>1460000</v>
      </c>
      <c r="F9" s="106">
        <v>2250000.0</v>
      </c>
      <c r="G9" s="107">
        <f t="shared" si="6"/>
        <v>-0.4490233705</v>
      </c>
      <c r="H9" s="107">
        <f t="shared" si="7"/>
        <v>-0.3511111111</v>
      </c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idden="1" outlineLevel="1">
      <c r="A10" s="87"/>
      <c r="B10" s="87" t="s">
        <v>50</v>
      </c>
      <c r="C10" s="105" t="s">
        <v>51</v>
      </c>
      <c r="D10" s="106">
        <v>1.0549789315999998E7</v>
      </c>
      <c r="E10" s="106">
        <f>SUMIF('México Summary'!$C:$C,'Copia de Copia de Resumen (Caps'!B10,'México Summary'!$AC:$AC)</f>
        <v>10051191.26</v>
      </c>
      <c r="F10" s="106">
        <v>1.0707002175999999E7</v>
      </c>
      <c r="G10" s="107">
        <f t="shared" si="6"/>
        <v>-0.04726142279</v>
      </c>
      <c r="H10" s="107">
        <f t="shared" si="7"/>
        <v>-0.06125065657</v>
      </c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collapsed="1">
      <c r="A11" s="87"/>
      <c r="B11" s="87"/>
      <c r="C11" s="102" t="s">
        <v>52</v>
      </c>
      <c r="D11" s="103">
        <f t="shared" ref="D11:F11" si="15">D12+D13</f>
        <v>8327352.287</v>
      </c>
      <c r="E11" s="103">
        <f t="shared" si="15"/>
        <v>9775090</v>
      </c>
      <c r="F11" s="103">
        <f t="shared" si="15"/>
        <v>11450750</v>
      </c>
      <c r="G11" s="104">
        <f t="shared" si="6"/>
        <v>0.1738533046</v>
      </c>
      <c r="H11" s="104">
        <f t="shared" si="7"/>
        <v>-0.1463362662</v>
      </c>
      <c r="I11" s="87"/>
      <c r="J11" s="103">
        <v>819041.89</v>
      </c>
      <c r="K11" s="103">
        <v>1347321.0610000002</v>
      </c>
      <c r="L11" s="103">
        <v>1718000.0</v>
      </c>
      <c r="M11" s="104">
        <f>IF((IFERROR(K11/J11,0))=0,0,(IFERROR(K11/J11,0)-1))</f>
        <v>0.6449965227</v>
      </c>
      <c r="N11" s="104">
        <f>IF((IFERROR(K11/L11,0))=0,0,(IFERROR(K11/L11,0)-1))</f>
        <v>-0.215761897</v>
      </c>
      <c r="O11" s="87"/>
      <c r="P11" s="103">
        <v>1518924.9000000001</v>
      </c>
      <c r="Q11" s="103">
        <v>1663666.8775</v>
      </c>
      <c r="R11" s="103">
        <v>2593050.0</v>
      </c>
      <c r="S11" s="104">
        <f>IF((IFERROR(Q11/P11,0))=0,0,(IFERROR(Q11/P11,0)-1))</f>
        <v>0.09529238575</v>
      </c>
      <c r="T11" s="104">
        <f>IF((IFERROR(Q11/R11,0))=0,0,(IFERROR(Q11/R11,0)-1))</f>
        <v>-0.3584131129</v>
      </c>
      <c r="U11" s="87"/>
      <c r="V11" s="103">
        <v>20000.0</v>
      </c>
      <c r="W11" s="103">
        <v>22000.0</v>
      </c>
      <c r="X11" s="103">
        <v>100000.0</v>
      </c>
      <c r="Y11" s="104">
        <f>IF((IFERROR(W11/V11,0))=0,0,(IFERROR(W11/V11,0)-1))</f>
        <v>0.1</v>
      </c>
      <c r="Z11" s="104">
        <f>IF((IFERROR(W11/X11,0))=0,0,(IFERROR(W11/X11,0)-1))</f>
        <v>-0.78</v>
      </c>
    </row>
    <row r="12" hidden="1" outlineLevel="1">
      <c r="A12" s="87"/>
      <c r="B12" s="87" t="s">
        <v>53</v>
      </c>
      <c r="C12" s="105" t="s">
        <v>54</v>
      </c>
      <c r="D12" s="106">
        <v>7451647.296666667</v>
      </c>
      <c r="E12" s="106">
        <f>SUMIF('México Summary'!$C:$C,'Copia de Copia de Resumen (Caps'!B12,'México Summary'!$AC:$AC)</f>
        <v>8675090</v>
      </c>
      <c r="F12" s="106">
        <v>1.0800750000000002E7</v>
      </c>
      <c r="G12" s="107">
        <f t="shared" si="6"/>
        <v>0.1641841937</v>
      </c>
      <c r="H12" s="107">
        <f t="shared" si="7"/>
        <v>-0.1968067032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idden="1" outlineLevel="1">
      <c r="A13" s="87"/>
      <c r="B13" s="87" t="s">
        <v>55</v>
      </c>
      <c r="C13" s="105" t="s">
        <v>56</v>
      </c>
      <c r="D13" s="106">
        <v>875704.99</v>
      </c>
      <c r="E13" s="106">
        <f>SUMIF('México Summary'!$C:$C,'Copia de Copia de Resumen (Caps'!B13,'México Summary'!$AC:$AC)</f>
        <v>1100000</v>
      </c>
      <c r="F13" s="106">
        <v>650000.0</v>
      </c>
      <c r="G13" s="107">
        <f t="shared" si="6"/>
        <v>0.256130789</v>
      </c>
      <c r="H13" s="107">
        <f t="shared" si="7"/>
        <v>0.6923076923</v>
      </c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collapsed="1">
      <c r="A14" s="87"/>
      <c r="B14" s="87"/>
      <c r="C14" s="102" t="s">
        <v>57</v>
      </c>
      <c r="D14" s="103">
        <f t="shared" ref="D14:F14" si="16">D15</f>
        <v>0</v>
      </c>
      <c r="E14" s="103">
        <f t="shared" si="16"/>
        <v>840000</v>
      </c>
      <c r="F14" s="103">
        <f t="shared" si="16"/>
        <v>0</v>
      </c>
      <c r="G14" s="104">
        <f t="shared" si="6"/>
        <v>0</v>
      </c>
      <c r="H14" s="104">
        <f t="shared" si="7"/>
        <v>0</v>
      </c>
      <c r="I14" s="87"/>
      <c r="J14" s="103">
        <v>0.0</v>
      </c>
      <c r="K14" s="103">
        <v>49692.8</v>
      </c>
      <c r="L14" s="103">
        <v>0.0</v>
      </c>
      <c r="M14" s="104">
        <f>IF((IFERROR(K14/J14,0))=0,0,(IFERROR(K14/J14,0)-1))</f>
        <v>0</v>
      </c>
      <c r="N14" s="104">
        <f>IF((IFERROR(K14/L14,0))=0,0,(IFERROR(K14/L14,0)-1))</f>
        <v>0</v>
      </c>
      <c r="O14" s="87"/>
      <c r="P14" s="103">
        <v>1040862.0700000001</v>
      </c>
      <c r="Q14" s="103">
        <v>403754.0</v>
      </c>
      <c r="R14" s="103">
        <v>1450000.0</v>
      </c>
      <c r="S14" s="104">
        <f>IF((IFERROR(Q14/P14,0))=0,0,(IFERROR(Q14/P14,0)-1))</f>
        <v>-0.6120965384</v>
      </c>
      <c r="T14" s="104">
        <f>IF((IFERROR(Q14/R14,0))=0,0,(IFERROR(Q14/R14,0)-1))</f>
        <v>-0.7215489655</v>
      </c>
      <c r="U14" s="87"/>
      <c r="V14" s="103">
        <v>0.0</v>
      </c>
      <c r="W14" s="103">
        <v>74539.2</v>
      </c>
      <c r="X14" s="103">
        <v>0.0</v>
      </c>
      <c r="Y14" s="104">
        <f>IF((IFERROR(W14/V14,0))=0,0,(IFERROR(W14/V14,0)-1))</f>
        <v>0</v>
      </c>
      <c r="Z14" s="104">
        <f>IF((IFERROR(W14/X14,0))=0,0,(IFERROR(W14/X14,0)-1))</f>
        <v>0</v>
      </c>
    </row>
    <row r="15" hidden="1" outlineLevel="1">
      <c r="A15" s="87"/>
      <c r="B15" s="87" t="s">
        <v>58</v>
      </c>
      <c r="C15" s="105" t="s">
        <v>59</v>
      </c>
      <c r="D15" s="106">
        <v>0.0</v>
      </c>
      <c r="E15" s="106">
        <f>SUMIF('México Summary'!$C:$C,'Copia de Copia de Resumen (Caps'!B15,'México Summary'!$AC:$AC)</f>
        <v>840000</v>
      </c>
      <c r="F15" s="106">
        <v>0.0</v>
      </c>
      <c r="G15" s="107">
        <f t="shared" si="6"/>
        <v>0</v>
      </c>
      <c r="H15" s="107">
        <f t="shared" si="7"/>
        <v>0</v>
      </c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collapsed="1">
      <c r="A16" s="87"/>
      <c r="B16" s="87"/>
      <c r="C16" s="108" t="s">
        <v>60</v>
      </c>
      <c r="D16" s="103">
        <f t="shared" ref="D16:F16" si="17">D17+D19+D18</f>
        <v>1173900</v>
      </c>
      <c r="E16" s="103">
        <f t="shared" si="17"/>
        <v>2685245</v>
      </c>
      <c r="F16" s="103">
        <f t="shared" si="17"/>
        <v>840000</v>
      </c>
      <c r="G16" s="104">
        <f t="shared" si="6"/>
        <v>1.287456342</v>
      </c>
      <c r="H16" s="104">
        <f t="shared" si="7"/>
        <v>2.196720238</v>
      </c>
      <c r="I16" s="87"/>
      <c r="J16" s="103">
        <v>680206.7000000001</v>
      </c>
      <c r="K16" s="103">
        <v>714217.0349999999</v>
      </c>
      <c r="L16" s="103">
        <v>567226.8000000002</v>
      </c>
      <c r="M16" s="104">
        <f>IF((IFERROR(K16/J16,0))=0,0,(IFERROR(K16/J16,0)-1))</f>
        <v>0.05</v>
      </c>
      <c r="N16" s="104">
        <f>IF((IFERROR(K16/L16,0))=0,0,(IFERROR(K16/L16,0)-1))</f>
        <v>0.2591383817</v>
      </c>
      <c r="O16" s="87"/>
      <c r="P16" s="103">
        <v>874400.0</v>
      </c>
      <c r="Q16" s="103">
        <v>918120.0</v>
      </c>
      <c r="R16" s="103">
        <v>510900.0</v>
      </c>
      <c r="S16" s="104">
        <f>IF((IFERROR(Q16/P16,0))=0,0,(IFERROR(Q16/P16,0)-1))</f>
        <v>0.05</v>
      </c>
      <c r="T16" s="104">
        <f>IF((IFERROR(Q16/R16,0))=0,0,(IFERROR(Q16/R16,0)-1))</f>
        <v>0.7970640047</v>
      </c>
      <c r="U16" s="87"/>
      <c r="V16" s="103">
        <v>94100.0</v>
      </c>
      <c r="W16" s="103">
        <v>99067.0</v>
      </c>
      <c r="X16" s="103">
        <v>131000.0</v>
      </c>
      <c r="Y16" s="104">
        <f>IF((IFERROR(W16/V16,0))=0,0,(IFERROR(W16/V16,0)-1))</f>
        <v>0.05278427205</v>
      </c>
      <c r="Z16" s="104">
        <f>IF((IFERROR(W16/X16,0))=0,0,(IFERROR(W16/X16,0)-1))</f>
        <v>-0.2437633588</v>
      </c>
    </row>
    <row r="17" hidden="1" outlineLevel="1">
      <c r="A17" s="87"/>
      <c r="B17" s="87" t="s">
        <v>61</v>
      </c>
      <c r="C17" s="105" t="s">
        <v>62</v>
      </c>
      <c r="D17" s="106">
        <v>1173900.0</v>
      </c>
      <c r="E17" s="106">
        <f>SUMIF('México Summary'!$C:$C,'Copia de Copia de Resumen (Caps'!B17,'México Summary'!$AC:$AC)</f>
        <v>1232595</v>
      </c>
      <c r="F17" s="106">
        <v>840000.0</v>
      </c>
      <c r="G17" s="107">
        <f t="shared" si="6"/>
        <v>0.05</v>
      </c>
      <c r="H17" s="107">
        <f t="shared" si="7"/>
        <v>0.467375</v>
      </c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idden="1" outlineLevel="1">
      <c r="A18" s="87"/>
      <c r="B18" s="87" t="s">
        <v>63</v>
      </c>
      <c r="C18" s="105" t="s">
        <v>64</v>
      </c>
      <c r="D18" s="106">
        <v>0.0</v>
      </c>
      <c r="E18" s="106">
        <f>SUMIF('México Summary'!$C:$C,'Copia de Copia de Resumen (Caps'!B18,'México Summary'!$AC:$AC)</f>
        <v>1452650</v>
      </c>
      <c r="F18" s="106">
        <v>0.0</v>
      </c>
      <c r="G18" s="107">
        <f t="shared" si="6"/>
        <v>0</v>
      </c>
      <c r="H18" s="107">
        <f t="shared" si="7"/>
        <v>0</v>
      </c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idden="1" outlineLevel="1">
      <c r="A19" s="87"/>
      <c r="B19" s="87" t="s">
        <v>65</v>
      </c>
      <c r="C19" s="105" t="s">
        <v>66</v>
      </c>
      <c r="D19" s="106">
        <v>0.0</v>
      </c>
      <c r="E19" s="106">
        <f>SUMIF('México Summary'!$C:$C,'Copia de Copia de Resumen (Caps'!B19,'México Summary'!$AC:$AC)</f>
        <v>0</v>
      </c>
      <c r="F19" s="106">
        <v>0.0</v>
      </c>
      <c r="G19" s="107">
        <f t="shared" si="6"/>
        <v>0</v>
      </c>
      <c r="H19" s="107">
        <f t="shared" si="7"/>
        <v>0</v>
      </c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idden="1" outlineLevel="1">
      <c r="A20" s="87"/>
      <c r="B20" s="87" t="s">
        <v>67</v>
      </c>
      <c r="C20" s="102" t="s">
        <v>7</v>
      </c>
      <c r="D20" s="103">
        <v>0.0</v>
      </c>
      <c r="E20" s="103">
        <f>SUMIF('México Summary'!$C:$C,'Copia de Copia de Resumen (Caps'!B20,'México Summary'!$AC:$AC)</f>
        <v>0</v>
      </c>
      <c r="F20" s="103">
        <v>0.0</v>
      </c>
      <c r="G20" s="104">
        <f t="shared" si="6"/>
        <v>0</v>
      </c>
      <c r="H20" s="104">
        <f t="shared" si="7"/>
        <v>0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hidden="1" customHeight="1" outlineLevel="1">
      <c r="A21" s="87"/>
      <c r="B21" s="87" t="s">
        <v>68</v>
      </c>
      <c r="C21" s="102" t="s">
        <v>69</v>
      </c>
      <c r="D21" s="103">
        <v>0.0</v>
      </c>
      <c r="E21" s="103">
        <f>SUMIF('México Summary'!$C:$C,'Copia de Copia de Resumen (Caps'!B21,'México Summary'!$AC:$AC)</f>
        <v>0</v>
      </c>
      <c r="F21" s="103">
        <v>0.0</v>
      </c>
      <c r="G21" s="104">
        <f t="shared" si="6"/>
        <v>0</v>
      </c>
      <c r="H21" s="104">
        <f t="shared" si="7"/>
        <v>0</v>
      </c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hidden="1" customHeight="1" outlineLevel="1">
      <c r="A22" s="87"/>
      <c r="B22" s="87" t="s">
        <v>70</v>
      </c>
      <c r="C22" s="102" t="s">
        <v>71</v>
      </c>
      <c r="D22" s="103">
        <v>0.0</v>
      </c>
      <c r="E22" s="103">
        <f>SUMIF('México Summary'!$C:$C,'Copia de Copia de Resumen (Caps'!B22,'México Summary'!$AC:$AC)</f>
        <v>0</v>
      </c>
      <c r="F22" s="103">
        <v>0.0</v>
      </c>
      <c r="G22" s="104">
        <f t="shared" si="6"/>
        <v>0</v>
      </c>
      <c r="H22" s="104">
        <f t="shared" si="7"/>
        <v>0</v>
      </c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hidden="1" customHeight="1" outlineLevel="1">
      <c r="A23" s="87"/>
      <c r="B23" s="87"/>
      <c r="C23" s="109" t="s">
        <v>10</v>
      </c>
      <c r="D23" s="103">
        <f t="shared" ref="D23:F23" si="18">D22+D21+D20+D4</f>
        <v>63870317.84</v>
      </c>
      <c r="E23" s="103">
        <f t="shared" si="18"/>
        <v>71683975.9</v>
      </c>
      <c r="F23" s="103">
        <f t="shared" si="18"/>
        <v>62529781.98</v>
      </c>
      <c r="G23" s="104">
        <f t="shared" si="6"/>
        <v>0.1223362952</v>
      </c>
      <c r="H23" s="104">
        <f t="shared" si="7"/>
        <v>0.1463973425</v>
      </c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 collapsed="1">
      <c r="A24" s="87"/>
      <c r="B24" s="87"/>
      <c r="C24" s="110" t="s">
        <v>72</v>
      </c>
      <c r="D24" s="111">
        <f>D25+D28+D30+D36+D39+D53+D54+D62</f>
        <v>61514669.37</v>
      </c>
      <c r="E24" s="100">
        <f>E25+E28+E30+E36+E39+E53+E54+E62+E34</f>
        <v>71775247.32</v>
      </c>
      <c r="F24" s="100">
        <f>F25+F28+F30+F36+F39+F53+F54+F62</f>
        <v>61625391.37</v>
      </c>
      <c r="G24" s="101">
        <f t="shared" si="6"/>
        <v>0.1667988801</v>
      </c>
      <c r="H24" s="101">
        <f t="shared" si="7"/>
        <v>0.1647024989</v>
      </c>
      <c r="I24" s="87"/>
      <c r="J24" s="100">
        <f t="shared" ref="J24:L24" si="19">J25+J28+J30+J34+J36+J39+J53+J54+J62</f>
        <v>15592229.75</v>
      </c>
      <c r="K24" s="100">
        <f t="shared" si="19"/>
        <v>18020998.84</v>
      </c>
      <c r="L24" s="100">
        <f t="shared" si="19"/>
        <v>16453320.18</v>
      </c>
      <c r="M24" s="101">
        <f t="shared" ref="M24:M25" si="23">IF((IFERROR(K24/J24,0))=0,0,(IFERROR(K24/J24,0)-1))</f>
        <v>0.1557679125</v>
      </c>
      <c r="N24" s="101">
        <f t="shared" ref="N24:N25" si="24">IF((IFERROR(K24/L24,0))=0,0,(IFERROR(K24/L24,0)-1))</f>
        <v>0.09528038319</v>
      </c>
      <c r="O24" s="87"/>
      <c r="P24" s="100">
        <f t="shared" ref="P24:R24" si="20">P25+P28+P30+P34+P36+P39+P53+P54+P62</f>
        <v>33952717.89</v>
      </c>
      <c r="Q24" s="100">
        <f t="shared" si="20"/>
        <v>38742220.26</v>
      </c>
      <c r="R24" s="100">
        <f t="shared" si="20"/>
        <v>33410427.44</v>
      </c>
      <c r="S24" s="101">
        <f t="shared" ref="S24:S25" si="25">IF((IFERROR(Q24/P24,0))=0,0,(IFERROR(Q24/P24,0)-1))</f>
        <v>0.1410638872</v>
      </c>
      <c r="T24" s="101">
        <f t="shared" ref="T24:T25" si="26">IF((IFERROR(Q24/R24,0))=0,0,(IFERROR(Q24/R24,0)-1))</f>
        <v>0.1595846934</v>
      </c>
      <c r="U24" s="87"/>
      <c r="V24" s="100">
        <f t="shared" ref="V24:X24" si="21">V25+V28+V30+V34+V36+V39+V53+V54+V62</f>
        <v>4887742.847</v>
      </c>
      <c r="W24" s="100">
        <f t="shared" si="21"/>
        <v>6337240.527</v>
      </c>
      <c r="X24" s="100">
        <f t="shared" si="21"/>
        <v>5864476.443</v>
      </c>
      <c r="Y24" s="101">
        <f t="shared" ref="Y24:Y25" si="27">IF((IFERROR(W24/V24,0))=0,0,(IFERROR(W24/V24,0)-1))</f>
        <v>0.2965576801</v>
      </c>
      <c r="Z24" s="101">
        <f t="shared" ref="Z24:Z25" si="28">IF((IFERROR(W24/X24,0))=0,0,(IFERROR(W24/X24,0)-1))</f>
        <v>0.08061488323</v>
      </c>
    </row>
    <row r="25" ht="15.75" customHeight="1">
      <c r="A25" s="87"/>
      <c r="B25" s="87"/>
      <c r="C25" s="112" t="s">
        <v>42</v>
      </c>
      <c r="D25" s="103">
        <f t="shared" ref="D25:F25" si="22">D26+D27</f>
        <v>2777026.38</v>
      </c>
      <c r="E25" s="103">
        <f t="shared" si="22"/>
        <v>2949107.881</v>
      </c>
      <c r="F25" s="103">
        <f t="shared" si="22"/>
        <v>2584139.32</v>
      </c>
      <c r="G25" s="104">
        <f t="shared" si="6"/>
        <v>0.06196610239</v>
      </c>
      <c r="H25" s="104">
        <f t="shared" si="7"/>
        <v>0.1412340883</v>
      </c>
      <c r="I25" s="87"/>
      <c r="J25" s="103">
        <v>482307.62</v>
      </c>
      <c r="K25" s="103">
        <v>522373.8127</v>
      </c>
      <c r="L25" s="103">
        <v>675870.6</v>
      </c>
      <c r="M25" s="104">
        <f t="shared" si="23"/>
        <v>0.08307186335</v>
      </c>
      <c r="N25" s="104">
        <f t="shared" si="24"/>
        <v>-0.2271097268</v>
      </c>
      <c r="O25" s="87"/>
      <c r="P25" s="103">
        <v>1793471.37</v>
      </c>
      <c r="Q25" s="103">
        <v>1901079.6522000001</v>
      </c>
      <c r="R25" s="103">
        <v>2224320.0</v>
      </c>
      <c r="S25" s="104">
        <f t="shared" si="25"/>
        <v>0.06</v>
      </c>
      <c r="T25" s="104">
        <f t="shared" si="26"/>
        <v>-0.1453209735</v>
      </c>
      <c r="U25" s="87"/>
      <c r="V25" s="103">
        <v>318541.0</v>
      </c>
      <c r="W25" s="103">
        <v>369485.92</v>
      </c>
      <c r="X25" s="103">
        <v>618375.0</v>
      </c>
      <c r="Y25" s="104">
        <f t="shared" si="27"/>
        <v>0.1599320653</v>
      </c>
      <c r="Z25" s="104">
        <f t="shared" si="28"/>
        <v>-0.4024889105</v>
      </c>
    </row>
    <row r="26" ht="15.75" hidden="1" customHeight="1" outlineLevel="1">
      <c r="A26" s="87"/>
      <c r="B26" s="87" t="s">
        <v>73</v>
      </c>
      <c r="C26" s="105" t="s">
        <v>74</v>
      </c>
      <c r="D26" s="106">
        <v>832000.0000000002</v>
      </c>
      <c r="E26" s="106">
        <f>SUMIF('México Summary'!$C:$C,'Copia de Copia de Resumen (Caps'!B26,'México Summary'!$AC:$AC)</f>
        <v>887380</v>
      </c>
      <c r="F26" s="106">
        <v>863500.0</v>
      </c>
      <c r="G26" s="107">
        <f t="shared" si="6"/>
        <v>0.0665625</v>
      </c>
      <c r="H26" s="107">
        <f t="shared" si="7"/>
        <v>0.02765489288</v>
      </c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hidden="1" customHeight="1" outlineLevel="1">
      <c r="A27" s="87"/>
      <c r="B27" s="87" t="s">
        <v>75</v>
      </c>
      <c r="C27" s="113" t="s">
        <v>76</v>
      </c>
      <c r="D27" s="106">
        <v>1945026.3799999994</v>
      </c>
      <c r="E27" s="106">
        <f>SUMIF('México Summary'!$C:$C,'Copia de Copia de Resumen (Caps'!B27,'México Summary'!$AC:$AC)</f>
        <v>2061727.881</v>
      </c>
      <c r="F27" s="106">
        <v>1720639.3199999994</v>
      </c>
      <c r="G27" s="107">
        <f t="shared" si="6"/>
        <v>0.05999995794</v>
      </c>
      <c r="H27" s="107">
        <f t="shared" si="7"/>
        <v>0.1982336199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 collapsed="1">
      <c r="A28" s="87"/>
      <c r="B28" s="87"/>
      <c r="C28" s="102" t="s">
        <v>47</v>
      </c>
      <c r="D28" s="114">
        <f t="shared" ref="D28:F28" si="29">D29</f>
        <v>8552654.77</v>
      </c>
      <c r="E28" s="103">
        <f t="shared" si="29"/>
        <v>6727036.835</v>
      </c>
      <c r="F28" s="103">
        <f t="shared" si="29"/>
        <v>9107000</v>
      </c>
      <c r="G28" s="104">
        <f t="shared" si="6"/>
        <v>-0.2134562875</v>
      </c>
      <c r="H28" s="104">
        <f t="shared" si="7"/>
        <v>-0.2613333881</v>
      </c>
      <c r="I28" s="87"/>
      <c r="J28" s="103">
        <v>2341278.13</v>
      </c>
      <c r="K28" s="103">
        <v>2042171.9115</v>
      </c>
      <c r="L28" s="103">
        <v>2956045.0</v>
      </c>
      <c r="M28" s="104">
        <f>IF((IFERROR(K28/J28,0))=0,0,(IFERROR(K28/J28,0)-1))</f>
        <v>-0.1277533902</v>
      </c>
      <c r="N28" s="104">
        <f>IF((IFERROR(K28/L28,0))=0,0,(IFERROR(K28/L28,0)-1))</f>
        <v>-0.309153984</v>
      </c>
      <c r="O28" s="87"/>
      <c r="P28" s="103">
        <v>4183139.55</v>
      </c>
      <c r="Q28" s="103">
        <v>4244536.5022599995</v>
      </c>
      <c r="R28" s="103">
        <v>4450000.0</v>
      </c>
      <c r="S28" s="104">
        <f>IF((IFERROR(Q28/P28,0))=0,0,(IFERROR(Q28/P28,0)-1))</f>
        <v>0.01467724218</v>
      </c>
      <c r="T28" s="104">
        <f>IF((IFERROR(Q28/R28,0))=0,0,(IFERROR(Q28/R28,0)-1))</f>
        <v>-0.04617157253</v>
      </c>
      <c r="U28" s="87"/>
      <c r="V28" s="103">
        <v>234008.52000000002</v>
      </c>
      <c r="W28" s="103">
        <v>218797.96</v>
      </c>
      <c r="X28" s="103">
        <v>270000.0</v>
      </c>
      <c r="Y28" s="104">
        <f>IF((IFERROR(W28/V28,0))=0,0,(IFERROR(W28/V28,0)-1))</f>
        <v>-0.06500002649</v>
      </c>
      <c r="Z28" s="104">
        <f>IF((IFERROR(W28/X28,0))=0,0,(IFERROR(W28/X28,0)-1))</f>
        <v>-0.1896371852</v>
      </c>
    </row>
    <row r="29" ht="15.75" hidden="1" customHeight="1" outlineLevel="1">
      <c r="A29" s="87"/>
      <c r="B29" s="87" t="s">
        <v>77</v>
      </c>
      <c r="C29" s="115" t="s">
        <v>78</v>
      </c>
      <c r="D29" s="106">
        <v>8552654.77</v>
      </c>
      <c r="E29" s="106">
        <f>SUMIF('México Summary'!$C:$C,'Copia de Copia de Resumen (Caps'!B29,'México Summary'!$AC:$AC)</f>
        <v>6727036.835</v>
      </c>
      <c r="F29" s="106">
        <v>9107000.0</v>
      </c>
      <c r="G29" s="107">
        <f t="shared" si="6"/>
        <v>-0.2134562875</v>
      </c>
      <c r="H29" s="107">
        <f t="shared" si="7"/>
        <v>-0.2613333881</v>
      </c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 collapsed="1">
      <c r="A30" s="87"/>
      <c r="B30" s="87"/>
      <c r="C30" s="102" t="s">
        <v>52</v>
      </c>
      <c r="D30" s="103">
        <f t="shared" ref="D30:F30" si="30">SUM(D31:D33)</f>
        <v>5477932.234</v>
      </c>
      <c r="E30" s="103">
        <f t="shared" si="30"/>
        <v>6940491.443</v>
      </c>
      <c r="F30" s="103">
        <f t="shared" si="30"/>
        <v>8604867.072</v>
      </c>
      <c r="G30" s="104">
        <f t="shared" si="6"/>
        <v>0.2669911102</v>
      </c>
      <c r="H30" s="104">
        <f t="shared" si="7"/>
        <v>-0.1934225846</v>
      </c>
      <c r="I30" s="87"/>
      <c r="J30" s="103">
        <v>776370.9099999999</v>
      </c>
      <c r="K30" s="103">
        <v>776297.4890000002</v>
      </c>
      <c r="L30" s="103">
        <v>896480.0</v>
      </c>
      <c r="M30" s="104">
        <f>IF((IFERROR(K30/J30,0))=0,0,(IFERROR(K30/J30,0)-1))</f>
        <v>-0.0000945694887</v>
      </c>
      <c r="N30" s="104">
        <f>IF((IFERROR(K30/L30,0))=0,0,(IFERROR(K30/L30,0)-1))</f>
        <v>-0.1340604486</v>
      </c>
      <c r="O30" s="87"/>
      <c r="P30" s="103">
        <v>1413380.44</v>
      </c>
      <c r="Q30" s="103">
        <v>1495707.2467999998</v>
      </c>
      <c r="R30" s="103">
        <v>1744550.0</v>
      </c>
      <c r="S30" s="104">
        <f>IF((IFERROR(Q30/P30,0))=0,0,(IFERROR(Q30/P30,0)-1))</f>
        <v>0.05824815773</v>
      </c>
      <c r="T30" s="104">
        <f>IF((IFERROR(Q30/R30,0))=0,0,(IFERROR(Q30/R30,0)-1))</f>
        <v>-0.1426400809</v>
      </c>
      <c r="U30" s="87"/>
      <c r="V30" s="103">
        <v>12000.0</v>
      </c>
      <c r="W30" s="103">
        <v>13200.000000000002</v>
      </c>
      <c r="X30" s="103">
        <v>60000.0</v>
      </c>
      <c r="Y30" s="104">
        <f>IF((IFERROR(W30/V30,0))=0,0,(IFERROR(W30/V30,0)-1))</f>
        <v>0.1</v>
      </c>
      <c r="Z30" s="104">
        <f>IF((IFERROR(W30/X30,0))=0,0,(IFERROR(W30/X30,0)-1))</f>
        <v>-0.78</v>
      </c>
    </row>
    <row r="31" ht="15.75" hidden="1" customHeight="1" outlineLevel="1">
      <c r="A31" s="87"/>
      <c r="B31" s="87" t="s">
        <v>79</v>
      </c>
      <c r="C31" s="105" t="s">
        <v>80</v>
      </c>
      <c r="D31" s="106">
        <v>4236122.284400001</v>
      </c>
      <c r="E31" s="106">
        <f>SUMIF('México Summary'!$C:$C,'Copia de Copia de Resumen (Caps'!B31,'México Summary'!$AC:$AC)</f>
        <v>5438618.243</v>
      </c>
      <c r="F31" s="106">
        <v>7363267.071999999</v>
      </c>
      <c r="G31" s="107">
        <f t="shared" si="6"/>
        <v>0.2838671497</v>
      </c>
      <c r="H31" s="107">
        <f t="shared" si="7"/>
        <v>-0.2613851718</v>
      </c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hidden="1" customHeight="1" outlineLevel="1">
      <c r="A32" s="87"/>
      <c r="B32" s="87" t="s">
        <v>81</v>
      </c>
      <c r="C32" s="105" t="s">
        <v>82</v>
      </c>
      <c r="D32" s="106">
        <v>1060899.95</v>
      </c>
      <c r="E32" s="106">
        <f>SUMIF('México Summary'!$C:$C,'Copia de Copia de Resumen (Caps'!B32,'México Summary'!$AC:$AC)</f>
        <v>1299254</v>
      </c>
      <c r="F32" s="106">
        <v>1081600.0</v>
      </c>
      <c r="G32" s="107">
        <f t="shared" si="6"/>
        <v>0.224671563</v>
      </c>
      <c r="H32" s="107">
        <f t="shared" si="7"/>
        <v>0.201233358</v>
      </c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hidden="1" customHeight="1" outlineLevel="1">
      <c r="A33" s="87"/>
      <c r="B33" s="87" t="s">
        <v>83</v>
      </c>
      <c r="C33" s="105" t="s">
        <v>84</v>
      </c>
      <c r="D33" s="106">
        <v>180910.0</v>
      </c>
      <c r="E33" s="106">
        <f>SUMIF('México Summary'!$C:$C,'Copia de Copia de Resumen (Caps'!B33,'México Summary'!$AC:$AC)</f>
        <v>202619.2</v>
      </c>
      <c r="F33" s="106">
        <v>160000.0</v>
      </c>
      <c r="G33" s="107">
        <f t="shared" si="6"/>
        <v>0.12</v>
      </c>
      <c r="H33" s="107">
        <f t="shared" si="7"/>
        <v>0.26637</v>
      </c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 collapsed="1">
      <c r="A34" s="87"/>
      <c r="B34" s="87"/>
      <c r="C34" s="102" t="s">
        <v>57</v>
      </c>
      <c r="D34" s="114">
        <f t="shared" ref="D34:F34" si="31">D35</f>
        <v>0</v>
      </c>
      <c r="E34" s="103">
        <f t="shared" si="31"/>
        <v>340000</v>
      </c>
      <c r="F34" s="103">
        <f t="shared" si="31"/>
        <v>0</v>
      </c>
      <c r="G34" s="104">
        <f t="shared" si="6"/>
        <v>0</v>
      </c>
      <c r="H34" s="104">
        <f t="shared" si="7"/>
        <v>0</v>
      </c>
      <c r="I34" s="87"/>
      <c r="J34" s="103">
        <v>0.0</v>
      </c>
      <c r="K34" s="103">
        <v>17808.0</v>
      </c>
      <c r="L34" s="103">
        <v>0.0</v>
      </c>
      <c r="M34" s="104">
        <f>IF((IFERROR(K34/J34,0))=0,0,(IFERROR(K34/J34,0)-1))</f>
        <v>0</v>
      </c>
      <c r="N34" s="104">
        <f>IF((IFERROR(K34/L34,0))=0,0,(IFERROR(K34/L34,0)-1))</f>
        <v>0</v>
      </c>
      <c r="O34" s="87"/>
      <c r="P34" s="103">
        <v>723930.21</v>
      </c>
      <c r="Q34" s="103">
        <v>144690.0</v>
      </c>
      <c r="R34" s="103">
        <v>1250000.0</v>
      </c>
      <c r="S34" s="104">
        <f>IF((IFERROR(Q34/P34,0))=0,0,(IFERROR(Q34/P34,0)-1))</f>
        <v>-0.8001326675</v>
      </c>
      <c r="T34" s="104">
        <f>IF((IFERROR(Q34/R34,0))=0,0,(IFERROR(Q34/R34,0)-1))</f>
        <v>-0.884248</v>
      </c>
      <c r="U34" s="87"/>
      <c r="V34" s="103">
        <v>0.0</v>
      </c>
      <c r="W34" s="103">
        <v>26712.0</v>
      </c>
      <c r="X34" s="103">
        <v>0.0</v>
      </c>
      <c r="Y34" s="104">
        <f>IF((IFERROR(W34/V34,0))=0,0,(IFERROR(W34/V34,0)-1))</f>
        <v>0</v>
      </c>
      <c r="Z34" s="104">
        <f>IF((IFERROR(W34/X34,0))=0,0,(IFERROR(W34/X34,0)-1))</f>
        <v>0</v>
      </c>
    </row>
    <row r="35" ht="15.75" hidden="1" customHeight="1" outlineLevel="1">
      <c r="A35" s="87"/>
      <c r="B35" s="87" t="s">
        <v>85</v>
      </c>
      <c r="C35" s="105" t="s">
        <v>86</v>
      </c>
      <c r="D35" s="106">
        <v>0.0</v>
      </c>
      <c r="E35" s="106">
        <f>SUMIF('México Summary'!$C:$C,'Copia de Copia de Resumen (Caps'!B35,'México Summary'!$AC:$AC)</f>
        <v>340000</v>
      </c>
      <c r="F35" s="106">
        <v>0.0</v>
      </c>
      <c r="G35" s="107">
        <f t="shared" si="6"/>
        <v>0</v>
      </c>
      <c r="H35" s="107">
        <f t="shared" si="7"/>
        <v>0</v>
      </c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 collapsed="1">
      <c r="A36" s="87"/>
      <c r="B36" s="87"/>
      <c r="C36" s="102" t="s">
        <v>60</v>
      </c>
      <c r="D36" s="103">
        <f t="shared" ref="D36:F36" si="32">D37+D38</f>
        <v>557700</v>
      </c>
      <c r="E36" s="103">
        <f t="shared" si="32"/>
        <v>1268666.8</v>
      </c>
      <c r="F36" s="103">
        <f t="shared" si="32"/>
        <v>420000</v>
      </c>
      <c r="G36" s="104">
        <f t="shared" si="6"/>
        <v>1.274819437</v>
      </c>
      <c r="H36" s="104">
        <f t="shared" si="7"/>
        <v>2.020635238</v>
      </c>
      <c r="I36" s="87"/>
      <c r="J36" s="103">
        <v>340103.35000000003</v>
      </c>
      <c r="K36" s="103">
        <v>357108.51749999996</v>
      </c>
      <c r="L36" s="103">
        <v>283613.4000000001</v>
      </c>
      <c r="M36" s="104">
        <f>IF((IFERROR(K36/J36,0))=0,0,(IFERROR(K36/J36,0)-1))</f>
        <v>0.05</v>
      </c>
      <c r="N36" s="104">
        <f>IF((IFERROR(K36/L36,0))=0,0,(IFERROR(K36/L36,0)-1))</f>
        <v>0.2591383817</v>
      </c>
      <c r="O36" s="116"/>
      <c r="P36" s="103">
        <v>444274.0</v>
      </c>
      <c r="Q36" s="103">
        <v>459060.0</v>
      </c>
      <c r="R36" s="103">
        <v>286104.00000000006</v>
      </c>
      <c r="S36" s="104">
        <f>IF((IFERROR(Q36/P36,0))=0,0,(IFERROR(Q36/P36,0)-1))</f>
        <v>0.03328126336</v>
      </c>
      <c r="T36" s="104">
        <f>IF((IFERROR(Q36/R36,0))=0,0,(IFERROR(Q36/R36,0)-1))</f>
        <v>0.6045214328</v>
      </c>
      <c r="U36" s="116"/>
      <c r="V36" s="103">
        <v>47050.0</v>
      </c>
      <c r="W36" s="103">
        <v>49533.5</v>
      </c>
      <c r="X36" s="103">
        <v>65500.0</v>
      </c>
      <c r="Y36" s="104">
        <f>IF((IFERROR(W36/V36,0))=0,0,(IFERROR(W36/V36,0)-1))</f>
        <v>0.05278427205</v>
      </c>
      <c r="Z36" s="104">
        <f>IF((IFERROR(W36/X36,0))=0,0,(IFERROR(W36/X36,0)-1))</f>
        <v>-0.2437633588</v>
      </c>
    </row>
    <row r="37" ht="15.75" hidden="1" customHeight="1" outlineLevel="1">
      <c r="A37" s="87"/>
      <c r="B37" s="87" t="s">
        <v>87</v>
      </c>
      <c r="C37" s="105" t="s">
        <v>88</v>
      </c>
      <c r="D37" s="106">
        <v>557700.0</v>
      </c>
      <c r="E37" s="106">
        <f>SUMIF('México Summary'!$C:$C,'Copia de Copia de Resumen (Caps'!B37,'México Summary'!$AC:$AC)</f>
        <v>542341.8</v>
      </c>
      <c r="F37" s="106">
        <v>420000.0</v>
      </c>
      <c r="G37" s="107">
        <f t="shared" si="6"/>
        <v>-0.02753846154</v>
      </c>
      <c r="H37" s="107">
        <f t="shared" si="7"/>
        <v>0.29129</v>
      </c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hidden="1" customHeight="1" outlineLevel="1">
      <c r="A38" s="87"/>
      <c r="B38" s="87" t="s">
        <v>89</v>
      </c>
      <c r="C38" s="105" t="s">
        <v>90</v>
      </c>
      <c r="D38" s="106">
        <v>0.0</v>
      </c>
      <c r="E38" s="106">
        <f>SUMIF('México Summary'!$C:$C,'Copia de Copia de Resumen (Caps'!B38,'México Summary'!$AC:$AC)</f>
        <v>726325</v>
      </c>
      <c r="F38" s="106">
        <v>0.0</v>
      </c>
      <c r="G38" s="107">
        <f t="shared" si="6"/>
        <v>0</v>
      </c>
      <c r="H38" s="107">
        <f t="shared" si="7"/>
        <v>0</v>
      </c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 collapsed="1">
      <c r="A39" s="87"/>
      <c r="B39" s="87"/>
      <c r="C39" s="102" t="s">
        <v>91</v>
      </c>
      <c r="D39" s="103">
        <f t="shared" ref="D39:F39" si="33">SUM(D40:D52)</f>
        <v>4141199.21</v>
      </c>
      <c r="E39" s="103">
        <f t="shared" si="33"/>
        <v>4705358.027</v>
      </c>
      <c r="F39" s="103">
        <f t="shared" si="33"/>
        <v>5070086.12</v>
      </c>
      <c r="G39" s="104">
        <f t="shared" si="6"/>
        <v>0.1362307844</v>
      </c>
      <c r="H39" s="104">
        <f t="shared" si="7"/>
        <v>-0.07193725798</v>
      </c>
      <c r="I39" s="87"/>
      <c r="J39" s="103">
        <v>402867.07000000007</v>
      </c>
      <c r="K39" s="103">
        <v>496408.94460000005</v>
      </c>
      <c r="L39" s="103">
        <v>532937.8200000001</v>
      </c>
      <c r="M39" s="104">
        <f>IF((IFERROR(K39/J39,0))=0,0,(IFERROR(K39/J39,0)-1))</f>
        <v>0.232190421</v>
      </c>
      <c r="N39" s="104">
        <f>IF((IFERROR(K39/L39,0))=0,0,(IFERROR(K39/L39,0)-1))</f>
        <v>-0.06854247162</v>
      </c>
      <c r="O39" s="87"/>
      <c r="P39" s="103">
        <v>976028.6699999998</v>
      </c>
      <c r="Q39" s="103">
        <v>995988.1503999999</v>
      </c>
      <c r="R39" s="103">
        <v>935209.0499999998</v>
      </c>
      <c r="S39" s="104">
        <f>IF((IFERROR(Q39/P39,0))=0,0,(IFERROR(Q39/P39,0)-1))</f>
        <v>0.02044968659</v>
      </c>
      <c r="T39" s="104">
        <f>IF((IFERROR(Q39/R39,0))=0,0,(IFERROR(Q39/R39,0)-1))</f>
        <v>0.06498985484</v>
      </c>
      <c r="U39" s="87"/>
      <c r="V39" s="103">
        <v>703279.3600000001</v>
      </c>
      <c r="W39" s="103">
        <v>1393114.2400000002</v>
      </c>
      <c r="X39" s="103">
        <v>1615380.36</v>
      </c>
      <c r="Y39" s="104">
        <f>IF((IFERROR(W39/V39,0))=0,0,(IFERROR(W39/V39,0)-1))</f>
        <v>0.9808831586</v>
      </c>
      <c r="Z39" s="104">
        <f>IF((IFERROR(W39/X39,0))=0,0,(IFERROR(W39/X39,0)-1))</f>
        <v>-0.1375936748</v>
      </c>
    </row>
    <row r="40" ht="15.75" hidden="1" customHeight="1" outlineLevel="1">
      <c r="A40" s="87"/>
      <c r="B40" s="87" t="s">
        <v>92</v>
      </c>
      <c r="C40" s="105" t="s">
        <v>93</v>
      </c>
      <c r="D40" s="106">
        <v>477398.26</v>
      </c>
      <c r="E40" s="106">
        <f>SUMIF('México Summary'!$C:$C,'Copia de Copia de Resumen (Caps'!B40,'México Summary'!$AC:$AC)</f>
        <v>656495.1088</v>
      </c>
      <c r="F40" s="106">
        <v>579831.3200000001</v>
      </c>
      <c r="G40" s="107">
        <f t="shared" si="6"/>
        <v>0.3751518675</v>
      </c>
      <c r="H40" s="107">
        <f t="shared" si="7"/>
        <v>0.1322173987</v>
      </c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hidden="1" customHeight="1" outlineLevel="1">
      <c r="A41" s="87"/>
      <c r="B41" s="87" t="s">
        <v>94</v>
      </c>
      <c r="C41" s="105" t="s">
        <v>95</v>
      </c>
      <c r="D41" s="106">
        <v>0.0</v>
      </c>
      <c r="E41" s="106">
        <f>SUMIF('México Summary'!$C:$C,'Copia de Copia de Resumen (Caps'!B41,'México Summary'!$AC:$AC)</f>
        <v>0</v>
      </c>
      <c r="F41" s="106">
        <v>0.0</v>
      </c>
      <c r="G41" s="107">
        <f t="shared" si="6"/>
        <v>0</v>
      </c>
      <c r="H41" s="107">
        <f t="shared" si="7"/>
        <v>0</v>
      </c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hidden="1" customHeight="1" outlineLevel="1">
      <c r="A42" s="87"/>
      <c r="B42" s="87" t="s">
        <v>96</v>
      </c>
      <c r="C42" s="105" t="s">
        <v>97</v>
      </c>
      <c r="D42" s="106">
        <v>0.0</v>
      </c>
      <c r="E42" s="106">
        <f>SUMIF('México Summary'!$C:$C,'Copia de Copia de Resumen (Caps'!B42,'México Summary'!$AC:$AC)</f>
        <v>0</v>
      </c>
      <c r="F42" s="106">
        <v>0.0</v>
      </c>
      <c r="G42" s="107">
        <f t="shared" si="6"/>
        <v>0</v>
      </c>
      <c r="H42" s="107">
        <f t="shared" si="7"/>
        <v>0</v>
      </c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hidden="1" customHeight="1" outlineLevel="1">
      <c r="A43" s="87"/>
      <c r="B43" s="87" t="s">
        <v>98</v>
      </c>
      <c r="C43" s="105" t="s">
        <v>99</v>
      </c>
      <c r="D43" s="106">
        <v>734096.1100000001</v>
      </c>
      <c r="E43" s="106">
        <f>SUMIF('México Summary'!$C:$C,'Copia de Copia de Resumen (Caps'!B43,'México Summary'!$AC:$AC)</f>
        <v>924190.8578</v>
      </c>
      <c r="F43" s="106">
        <v>1145597.2000000002</v>
      </c>
      <c r="G43" s="107">
        <f t="shared" si="6"/>
        <v>0.258950763</v>
      </c>
      <c r="H43" s="107">
        <f t="shared" si="7"/>
        <v>-0.1932671817</v>
      </c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hidden="1" customHeight="1" outlineLevel="1">
      <c r="A44" s="87"/>
      <c r="B44" s="87" t="s">
        <v>100</v>
      </c>
      <c r="C44" s="105" t="s">
        <v>101</v>
      </c>
      <c r="D44" s="106">
        <v>424267.54000000004</v>
      </c>
      <c r="E44" s="106">
        <f>SUMIF('México Summary'!$C:$C,'Copia de Copia de Resumen (Caps'!B44,'México Summary'!$AC:$AC)</f>
        <v>467017.5916</v>
      </c>
      <c r="F44" s="106">
        <v>747879.2000000001</v>
      </c>
      <c r="G44" s="107">
        <f t="shared" si="6"/>
        <v>0.1007620135</v>
      </c>
      <c r="H44" s="107">
        <f t="shared" si="7"/>
        <v>-0.3755440831</v>
      </c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hidden="1" customHeight="1" outlineLevel="1">
      <c r="A45" s="87"/>
      <c r="B45" s="87" t="s">
        <v>102</v>
      </c>
      <c r="C45" s="105" t="s">
        <v>103</v>
      </c>
      <c r="D45" s="106">
        <v>173620.57999999996</v>
      </c>
      <c r="E45" s="106">
        <f>SUMIF('México Summary'!$C:$C,'Copia de Copia de Resumen (Caps'!B45,'México Summary'!$AC:$AC)</f>
        <v>395072.91</v>
      </c>
      <c r="F45" s="106">
        <v>158700.0</v>
      </c>
      <c r="G45" s="107">
        <f t="shared" si="6"/>
        <v>1.275495854</v>
      </c>
      <c r="H45" s="107">
        <f t="shared" si="7"/>
        <v>1.489432325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hidden="1" customHeight="1" outlineLevel="1">
      <c r="A46" s="87"/>
      <c r="B46" s="87" t="s">
        <v>104</v>
      </c>
      <c r="C46" s="105" t="s">
        <v>105</v>
      </c>
      <c r="D46" s="106">
        <v>0.0</v>
      </c>
      <c r="E46" s="106">
        <f>SUMIF('México Summary'!$C:$C,'Copia de Copia de Resumen (Caps'!B46,'México Summary'!$AC:$AC)</f>
        <v>0</v>
      </c>
      <c r="F46" s="106">
        <v>0.0</v>
      </c>
      <c r="G46" s="107">
        <f t="shared" si="6"/>
        <v>0</v>
      </c>
      <c r="H46" s="107">
        <f t="shared" si="7"/>
        <v>0</v>
      </c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hidden="1" customHeight="1" outlineLevel="1">
      <c r="A47" s="87"/>
      <c r="B47" s="87" t="s">
        <v>106</v>
      </c>
      <c r="C47" s="105" t="s">
        <v>107</v>
      </c>
      <c r="D47" s="106">
        <v>0.0</v>
      </c>
      <c r="E47" s="106">
        <f>SUMIF('México Summary'!$C:$C,'Copia de Copia de Resumen (Caps'!B47,'México Summary'!$AC:$AC)</f>
        <v>0</v>
      </c>
      <c r="F47" s="106">
        <v>0.0</v>
      </c>
      <c r="G47" s="107">
        <f t="shared" si="6"/>
        <v>0</v>
      </c>
      <c r="H47" s="107">
        <f t="shared" si="7"/>
        <v>0</v>
      </c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hidden="1" customHeight="1" outlineLevel="1">
      <c r="A48" s="87"/>
      <c r="B48" s="87" t="s">
        <v>108</v>
      </c>
      <c r="C48" s="105" t="s">
        <v>109</v>
      </c>
      <c r="D48" s="106">
        <v>0.0</v>
      </c>
      <c r="E48" s="106">
        <f>SUMIF('México Summary'!$C:$C,'Copia de Copia de Resumen (Caps'!B48,'México Summary'!$AC:$AC)</f>
        <v>0</v>
      </c>
      <c r="F48" s="106">
        <v>0.0</v>
      </c>
      <c r="G48" s="107">
        <f t="shared" si="6"/>
        <v>0</v>
      </c>
      <c r="H48" s="107">
        <f t="shared" si="7"/>
        <v>0</v>
      </c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hidden="1" customHeight="1" outlineLevel="1">
      <c r="A49" s="87"/>
      <c r="B49" s="87" t="s">
        <v>110</v>
      </c>
      <c r="C49" s="105" t="s">
        <v>111</v>
      </c>
      <c r="D49" s="106">
        <v>398515.05</v>
      </c>
      <c r="E49" s="106">
        <f>SUMIF('México Summary'!$C:$C,'Copia de Copia de Resumen (Caps'!B49,'México Summary'!$AC:$AC)</f>
        <v>625945.1798</v>
      </c>
      <c r="F49" s="106">
        <v>452700.0</v>
      </c>
      <c r="G49" s="107">
        <f t="shared" si="6"/>
        <v>0.5706939545</v>
      </c>
      <c r="H49" s="107">
        <f t="shared" si="7"/>
        <v>0.3826931297</v>
      </c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hidden="1" customHeight="1" outlineLevel="1">
      <c r="A50" s="87"/>
      <c r="B50" s="87" t="s">
        <v>112</v>
      </c>
      <c r="C50" s="105" t="s">
        <v>113</v>
      </c>
      <c r="D50" s="106">
        <v>520549.57</v>
      </c>
      <c r="E50" s="106">
        <f>SUMIF('México Summary'!$C:$C,'Copia de Copia de Resumen (Caps'!B50,'México Summary'!$AC:$AC)</f>
        <v>781454.958</v>
      </c>
      <c r="F50" s="106">
        <v>493958.4</v>
      </c>
      <c r="G50" s="107">
        <f t="shared" si="6"/>
        <v>0.5012114178</v>
      </c>
      <c r="H50" s="107">
        <f t="shared" si="7"/>
        <v>0.5820258508</v>
      </c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hidden="1" customHeight="1" outlineLevel="1">
      <c r="A51" s="87"/>
      <c r="B51" s="87" t="s">
        <v>114</v>
      </c>
      <c r="C51" s="105" t="s">
        <v>115</v>
      </c>
      <c r="D51" s="106">
        <v>0.0</v>
      </c>
      <c r="E51" s="106">
        <f>SUMIF('México Summary'!$C:$C,'Copia de Copia de Resumen (Caps'!B51,'México Summary'!$AC:$AC)</f>
        <v>0</v>
      </c>
      <c r="F51" s="106">
        <v>0.0</v>
      </c>
      <c r="G51" s="107">
        <f t="shared" si="6"/>
        <v>0</v>
      </c>
      <c r="H51" s="107">
        <f t="shared" si="7"/>
        <v>0</v>
      </c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hidden="1" customHeight="1" outlineLevel="1">
      <c r="A52" s="87"/>
      <c r="B52" s="87" t="s">
        <v>116</v>
      </c>
      <c r="C52" s="105" t="s">
        <v>117</v>
      </c>
      <c r="D52" s="106">
        <v>1412752.0999999999</v>
      </c>
      <c r="E52" s="106">
        <f>SUMIF('México Summary'!$C:$C,'Copia de Copia de Resumen (Caps'!B52,'México Summary'!$AC:$AC)</f>
        <v>855181.4208</v>
      </c>
      <c r="F52" s="106">
        <v>1491420.0</v>
      </c>
      <c r="G52" s="107">
        <f t="shared" si="6"/>
        <v>-0.394669864</v>
      </c>
      <c r="H52" s="107">
        <f t="shared" si="7"/>
        <v>-0.4265992002</v>
      </c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 collapsed="1">
      <c r="A53" s="87"/>
      <c r="B53" s="87" t="s">
        <v>118</v>
      </c>
      <c r="C53" s="102" t="s">
        <v>119</v>
      </c>
      <c r="D53" s="103">
        <v>7939704.050000001</v>
      </c>
      <c r="E53" s="103">
        <f>SUMIF('México Summary'!$C:$C,'Copia de Copia de Resumen (Caps'!B53,'México Summary'!$AC:$AC)</f>
        <v>8506216.367</v>
      </c>
      <c r="F53" s="103">
        <v>8413203.48</v>
      </c>
      <c r="G53" s="104">
        <f t="shared" si="6"/>
        <v>0.07135181778</v>
      </c>
      <c r="H53" s="104">
        <f t="shared" si="7"/>
        <v>0.01105558504</v>
      </c>
      <c r="I53" s="87"/>
      <c r="J53" s="103">
        <v>1372892.73495</v>
      </c>
      <c r="K53" s="103">
        <v>1809100.6593479998</v>
      </c>
      <c r="L53" s="103">
        <v>1467280.0598</v>
      </c>
      <c r="M53" s="104">
        <f t="shared" ref="M53:M54" si="34">IF((IFERROR(K53/J53,0))=0,0,(IFERROR(K53/J53,0)-1))</f>
        <v>0.3177290645</v>
      </c>
      <c r="N53" s="104">
        <f t="shared" ref="N53:N54" si="35">IF((IFERROR(K53/L53,0))=0,0,(IFERROR(K53/L53,0)-1))</f>
        <v>0.2329620697</v>
      </c>
      <c r="O53" s="87"/>
      <c r="P53" s="103">
        <v>2638864.7129999995</v>
      </c>
      <c r="Q53" s="103">
        <v>4410097.785180001</v>
      </c>
      <c r="R53" s="103">
        <v>3404584.699862069</v>
      </c>
      <c r="S53" s="104">
        <f t="shared" ref="S53:S54" si="36">IF((IFERROR(Q53/P53,0))=0,0,(IFERROR(Q53/P53,0)-1))</f>
        <v>0.6712102608</v>
      </c>
      <c r="T53" s="104">
        <f t="shared" ref="T53:T54" si="37">IF((IFERROR(Q53/R53,0))=0,0,(IFERROR(Q53/R53,0)-1))</f>
        <v>0.2953408929</v>
      </c>
      <c r="U53" s="87"/>
      <c r="V53" s="103">
        <v>195609.03740000003</v>
      </c>
      <c r="W53" s="103">
        <v>323135.6196440001</v>
      </c>
      <c r="X53" s="103">
        <v>213513.02960000004</v>
      </c>
      <c r="Y53" s="104">
        <f t="shared" ref="Y53:Y54" si="38">IF((IFERROR(W53/V53,0))=0,0,(IFERROR(W53/V53,0)-1))</f>
        <v>0.6519462697</v>
      </c>
      <c r="Z53" s="104">
        <f t="shared" ref="Z53:Z54" si="39">IF((IFERROR(W53/X53,0))=0,0,(IFERROR(W53/X53,0)-1))</f>
        <v>0.5134234208</v>
      </c>
    </row>
    <row r="54" ht="15.75" customHeight="1">
      <c r="A54" s="87"/>
      <c r="B54" s="87"/>
      <c r="C54" s="102" t="s">
        <v>120</v>
      </c>
      <c r="D54" s="103">
        <f>SUM(D55:D61)+1366439+886066.64</f>
        <v>17347184.63</v>
      </c>
      <c r="E54" s="103">
        <v>2.11490503E7</v>
      </c>
      <c r="F54" s="103">
        <f>SUM(F55:F61)</f>
        <v>13119014.97</v>
      </c>
      <c r="G54" s="104">
        <f t="shared" si="6"/>
        <v>0.2191632676</v>
      </c>
      <c r="H54" s="104">
        <f t="shared" si="7"/>
        <v>0.6120913308</v>
      </c>
      <c r="I54" s="87"/>
      <c r="J54" s="103">
        <v>5848248.37</v>
      </c>
      <c r="K54" s="103">
        <v>7550054.400000001</v>
      </c>
      <c r="L54" s="103">
        <v>5720425.68</v>
      </c>
      <c r="M54" s="104">
        <f t="shared" si="34"/>
        <v>0.2909941443</v>
      </c>
      <c r="N54" s="104">
        <f t="shared" si="35"/>
        <v>0.3198413584</v>
      </c>
      <c r="O54" s="87"/>
      <c r="P54" s="103">
        <v>1.323303475E7</v>
      </c>
      <c r="Q54" s="103">
        <v>1.570972296E7</v>
      </c>
      <c r="R54" s="103">
        <v>1.060613751606062E7</v>
      </c>
      <c r="S54" s="104">
        <f t="shared" si="36"/>
        <v>0.1871595032</v>
      </c>
      <c r="T54" s="104">
        <f t="shared" si="37"/>
        <v>0.4811917096</v>
      </c>
      <c r="U54" s="87"/>
      <c r="V54" s="103">
        <v>1883615.88</v>
      </c>
      <c r="W54" s="103">
        <v>2117554.4400000004</v>
      </c>
      <c r="X54" s="103">
        <v>1655979.9600000002</v>
      </c>
      <c r="Y54" s="104">
        <f t="shared" si="38"/>
        <v>0.124196532</v>
      </c>
      <c r="Z54" s="104">
        <f t="shared" si="39"/>
        <v>0.2787319238</v>
      </c>
    </row>
    <row r="55" ht="15.75" hidden="1" customHeight="1" outlineLevel="1">
      <c r="A55" s="87"/>
      <c r="B55" s="87" t="s">
        <v>121</v>
      </c>
      <c r="C55" s="105" t="s">
        <v>122</v>
      </c>
      <c r="D55" s="106">
        <v>576330.2219999998</v>
      </c>
      <c r="E55" s="106">
        <f>SUMIF('México Summary'!$C:$C,'Copia de Copia de Resumen (Caps'!B55,'México Summary'!$AC:$AC)</f>
        <v>542438.28</v>
      </c>
      <c r="F55" s="106">
        <v>334036.72800000035</v>
      </c>
      <c r="G55" s="107">
        <f t="shared" si="6"/>
        <v>-0.05880646322</v>
      </c>
      <c r="H55" s="107">
        <f t="shared" si="7"/>
        <v>0.6238881372</v>
      </c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hidden="1" customHeight="1" outlineLevel="1">
      <c r="A56" s="87"/>
      <c r="B56" s="87" t="s">
        <v>123</v>
      </c>
      <c r="C56" s="105" t="s">
        <v>124</v>
      </c>
      <c r="D56" s="106">
        <v>3856950.4980249032</v>
      </c>
      <c r="E56" s="106">
        <f>SUMIF('México Summary'!$C:$C,'Copia de Copia de Resumen (Caps'!B56,'México Summary'!$AC:$AC)</f>
        <v>4883189.28</v>
      </c>
      <c r="F56" s="106">
        <v>3385754.8320996137</v>
      </c>
      <c r="G56" s="107">
        <f t="shared" si="6"/>
        <v>0.2660751758</v>
      </c>
      <c r="H56" s="107">
        <f t="shared" si="7"/>
        <v>0.4422749201</v>
      </c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hidden="1" customHeight="1" outlineLevel="1">
      <c r="A57" s="87"/>
      <c r="B57" s="87" t="s">
        <v>125</v>
      </c>
      <c r="C57" s="105" t="s">
        <v>126</v>
      </c>
      <c r="D57" s="106">
        <v>4593443.8999999985</v>
      </c>
      <c r="E57" s="106">
        <f>SUMIF('México Summary'!$C:$C,'Copia de Copia de Resumen (Caps'!B57,'México Summary'!$AC:$AC)</f>
        <v>5213492.52</v>
      </c>
      <c r="F57" s="106">
        <v>4088183.52</v>
      </c>
      <c r="G57" s="107">
        <f t="shared" si="6"/>
        <v>0.134985565</v>
      </c>
      <c r="H57" s="107">
        <f t="shared" si="7"/>
        <v>0.2752589248</v>
      </c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hidden="1" customHeight="1" outlineLevel="1">
      <c r="A58" s="87"/>
      <c r="B58" s="87" t="s">
        <v>127</v>
      </c>
      <c r="C58" s="105" t="s">
        <v>128</v>
      </c>
      <c r="D58" s="106">
        <v>1003602.9936314588</v>
      </c>
      <c r="E58" s="106">
        <f>SUMIF('México Summary'!$C:$C,'Copia de Copia de Resumen (Caps'!B58,'México Summary'!$AC:$AC)</f>
        <v>1448842.08</v>
      </c>
      <c r="F58" s="106">
        <v>876475.5745258338</v>
      </c>
      <c r="G58" s="107">
        <f t="shared" si="6"/>
        <v>0.4436406519</v>
      </c>
      <c r="H58" s="107">
        <f t="shared" si="7"/>
        <v>0.6530318951</v>
      </c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hidden="1" customHeight="1" outlineLevel="1">
      <c r="A59" s="87"/>
      <c r="B59" s="87" t="s">
        <v>129</v>
      </c>
      <c r="C59" s="105" t="s">
        <v>130</v>
      </c>
      <c r="D59" s="106">
        <v>1649823.9245000002</v>
      </c>
      <c r="E59" s="106">
        <f>SUMIF('México Summary'!$C:$C,'Copia de Copia de Resumen (Caps'!B59,'México Summary'!$AC:$AC)</f>
        <v>1925404.08</v>
      </c>
      <c r="F59" s="106">
        <v>1506952.0980000002</v>
      </c>
      <c r="G59" s="107">
        <f t="shared" si="6"/>
        <v>0.1670361009</v>
      </c>
      <c r="H59" s="107">
        <f t="shared" si="7"/>
        <v>0.2776810109</v>
      </c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hidden="1" customHeight="1" outlineLevel="1">
      <c r="A60" s="87"/>
      <c r="B60" s="87" t="s">
        <v>131</v>
      </c>
      <c r="C60" s="105" t="s">
        <v>132</v>
      </c>
      <c r="D60" s="106">
        <v>764166.0430000002</v>
      </c>
      <c r="E60" s="106">
        <f>SUMIF('México Summary'!$C:$C,'Copia de Copia de Resumen (Caps'!B60,'México Summary'!$AC:$AC)</f>
        <v>566664.36</v>
      </c>
      <c r="F60" s="106">
        <v>672955.2119999999</v>
      </c>
      <c r="G60" s="107">
        <f t="shared" si="6"/>
        <v>-0.2584538855</v>
      </c>
      <c r="H60" s="107">
        <f t="shared" si="7"/>
        <v>-0.1579463984</v>
      </c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hidden="1" customHeight="1" outlineLevel="1">
      <c r="A61" s="87"/>
      <c r="B61" s="87" t="s">
        <v>133</v>
      </c>
      <c r="C61" s="105" t="s">
        <v>134</v>
      </c>
      <c r="D61" s="106">
        <v>2650361.4109922405</v>
      </c>
      <c r="E61" s="106">
        <f>SUMIF('México Summary'!$C:$C,'Copia de Copia de Resumen (Caps'!B61,'México Summary'!$AC:$AC)</f>
        <v>3913778.5</v>
      </c>
      <c r="F61" s="106">
        <v>2254657.0039689606</v>
      </c>
      <c r="G61" s="107">
        <f t="shared" si="6"/>
        <v>0.4766961531</v>
      </c>
      <c r="H61" s="107">
        <f t="shared" si="7"/>
        <v>0.7358642548</v>
      </c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 collapsed="1">
      <c r="A62" s="87"/>
      <c r="B62" s="87" t="s">
        <v>135</v>
      </c>
      <c r="C62" s="102" t="s">
        <v>136</v>
      </c>
      <c r="D62" s="103">
        <f>14104808.71+373963.62+242495.76</f>
        <v>14721268.09</v>
      </c>
      <c r="E62" s="103">
        <f>SUMIF('México Summary'!$C:$C,'Copia de Copia de Resumen (Caps'!B62,'México Summary'!$AC:$AC)</f>
        <v>19189319.67</v>
      </c>
      <c r="F62" s="103">
        <v>1.430708040767814E7</v>
      </c>
      <c r="G62" s="104">
        <f t="shared" si="6"/>
        <v>0.3035099663</v>
      </c>
      <c r="H62" s="104">
        <f t="shared" si="7"/>
        <v>0.3412463707</v>
      </c>
      <c r="I62" s="87"/>
      <c r="J62" s="103">
        <v>4028161.5700000003</v>
      </c>
      <c r="K62" s="103">
        <v>4449675.100498001</v>
      </c>
      <c r="L62" s="103">
        <v>3920667.623566193</v>
      </c>
      <c r="M62" s="104">
        <f>IF((IFERROR(K62/J62,0))=0,0,(IFERROR(K62/J62,0)-1))</f>
        <v>0.1046416642</v>
      </c>
      <c r="N62" s="104">
        <f>IF((IFERROR(K62/L62,0))=0,0,(IFERROR(K62/L62,0)-1))</f>
        <v>0.1349279071</v>
      </c>
      <c r="O62" s="87"/>
      <c r="P62" s="103">
        <v>8546594.190000001</v>
      </c>
      <c r="Q62" s="103">
        <v>9381337.964486001</v>
      </c>
      <c r="R62" s="103">
        <v>8509522.177138904</v>
      </c>
      <c r="S62" s="104">
        <f>IF((IFERROR(Q62/P62,0))=0,0,(IFERROR(Q62/P62,0)-1))</f>
        <v>0.09766975662</v>
      </c>
      <c r="T62" s="104">
        <f>IF((IFERROR(Q62/R62,0))=0,0,(IFERROR(Q62/R62,0)-1))</f>
        <v>0.102451791</v>
      </c>
      <c r="U62" s="87"/>
      <c r="V62" s="103">
        <v>1493639.0499999998</v>
      </c>
      <c r="W62" s="103">
        <v>1825706.8472999998</v>
      </c>
      <c r="X62" s="103">
        <v>1365728.0936413808</v>
      </c>
      <c r="Y62" s="104">
        <f>IF((IFERROR(W62/V62,0))=0,0,(IFERROR(W62/V62,0)-1))</f>
        <v>0.2223213147</v>
      </c>
      <c r="Z62" s="104">
        <f>IF((IFERROR(W62/X62,0))=0,0,(IFERROR(W62/X62,0)-1))</f>
        <v>0.3368011215</v>
      </c>
    </row>
    <row r="63" ht="15.75" hidden="1" customHeight="1" outlineLevel="1">
      <c r="A63" s="87"/>
      <c r="B63" s="87" t="s">
        <v>137</v>
      </c>
      <c r="C63" s="102" t="s">
        <v>12</v>
      </c>
      <c r="D63" s="103">
        <v>0.0</v>
      </c>
      <c r="E63" s="103">
        <f>SUMIF('México Summary'!$C:$C,'Copia de Copia de Resumen (Caps'!B63,'México Summary'!$AC:$AC)</f>
        <v>0</v>
      </c>
      <c r="F63" s="103">
        <v>0.0</v>
      </c>
      <c r="G63" s="104">
        <f t="shared" si="6"/>
        <v>0</v>
      </c>
      <c r="H63" s="104">
        <f t="shared" si="7"/>
        <v>0</v>
      </c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hidden="1" customHeight="1" outlineLevel="1">
      <c r="A64" s="87"/>
      <c r="B64" s="87" t="s">
        <v>138</v>
      </c>
      <c r="C64" s="102" t="s">
        <v>139</v>
      </c>
      <c r="D64" s="103">
        <v>0.0</v>
      </c>
      <c r="E64" s="103">
        <f>SUMIF('México Summary'!$C:$C,'Copia de Copia de Resumen (Caps'!B64,'México Summary'!$AC:$AC)</f>
        <v>0</v>
      </c>
      <c r="F64" s="103">
        <v>0.0</v>
      </c>
      <c r="G64" s="104">
        <f t="shared" si="6"/>
        <v>0</v>
      </c>
      <c r="H64" s="104">
        <f t="shared" si="7"/>
        <v>0</v>
      </c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hidden="1" customHeight="1" outlineLevel="1">
      <c r="A65" s="87"/>
      <c r="B65" s="87" t="s">
        <v>140</v>
      </c>
      <c r="C65" s="102" t="s">
        <v>141</v>
      </c>
      <c r="D65" s="103">
        <v>0.0</v>
      </c>
      <c r="E65" s="103">
        <f>SUMIF('México Summary'!$C:$C,'Copia de Copia de Resumen (Caps'!B65,'México Summary'!$AC:$AC)</f>
        <v>0</v>
      </c>
      <c r="F65" s="103">
        <v>0.0</v>
      </c>
      <c r="G65" s="104">
        <f t="shared" si="6"/>
        <v>0</v>
      </c>
      <c r="H65" s="104">
        <f t="shared" si="7"/>
        <v>0</v>
      </c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hidden="1" customHeight="1" outlineLevel="1">
      <c r="A66" s="87"/>
      <c r="B66" s="87"/>
      <c r="C66" s="102" t="s">
        <v>15</v>
      </c>
      <c r="D66" s="103">
        <f t="shared" ref="D66:F66" si="40">D65+D64+D63+D24</f>
        <v>61514669.37</v>
      </c>
      <c r="E66" s="103">
        <f t="shared" si="40"/>
        <v>71775247.32</v>
      </c>
      <c r="F66" s="103">
        <f t="shared" si="40"/>
        <v>61625391.37</v>
      </c>
      <c r="G66" s="104">
        <f t="shared" si="6"/>
        <v>0.1667988801</v>
      </c>
      <c r="H66" s="104">
        <f t="shared" si="7"/>
        <v>0.1647024989</v>
      </c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hidden="1" customHeight="1" outlineLevel="1">
      <c r="A67" s="87"/>
      <c r="B67" s="87"/>
      <c r="C67" s="105"/>
      <c r="D67" s="106"/>
      <c r="E67" s="106"/>
      <c r="F67" s="106"/>
      <c r="G67" s="107"/>
      <c r="H67" s="10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 collapsed="1">
      <c r="A68" s="87"/>
      <c r="B68" s="87"/>
      <c r="C68" s="110" t="s">
        <v>142</v>
      </c>
      <c r="D68" s="111">
        <f t="shared" ref="D68:F68" si="41">D4-D24</f>
        <v>2355648.471</v>
      </c>
      <c r="E68" s="100">
        <f t="shared" si="41"/>
        <v>-91271.42924</v>
      </c>
      <c r="F68" s="100">
        <f t="shared" si="41"/>
        <v>904390.6158</v>
      </c>
      <c r="G68" s="101">
        <f t="shared" ref="G68:G71" si="46">IF((IFERROR(E68/D68,0))=0,0,(IFERROR(E68/D68,0)-1))</f>
        <v>-1.038745777</v>
      </c>
      <c r="H68" s="101">
        <f t="shared" ref="H68:H71" si="47">IF((IFERROR(E68/F68,0))=0,0,(IFERROR(E68/F68,0)-1))</f>
        <v>-1.100920363</v>
      </c>
      <c r="I68" s="87"/>
      <c r="J68" s="100">
        <f t="shared" ref="J68:L68" si="42">J4-J24</f>
        <v>108778.0029</v>
      </c>
      <c r="K68" s="100">
        <f t="shared" si="42"/>
        <v>574806.4513</v>
      </c>
      <c r="L68" s="100">
        <f t="shared" si="42"/>
        <v>840995.6933</v>
      </c>
      <c r="M68" s="101">
        <f>IF((IFERROR(K68/J68,0))=0,0,(IFERROR(K68/J68,0)-1))</f>
        <v>4.284215887</v>
      </c>
      <c r="N68" s="101">
        <f>IF((IFERROR(K68/L68,0))=0,0,(IFERROR(K68/L68,0)-1))</f>
        <v>-0.3165167719</v>
      </c>
      <c r="O68" s="87"/>
      <c r="P68" s="100">
        <f t="shared" ref="P68:R68" si="43">P4-P24</f>
        <v>823758.1603</v>
      </c>
      <c r="Q68" s="100">
        <f t="shared" si="43"/>
        <v>566088.8151</v>
      </c>
      <c r="R68" s="100">
        <f t="shared" si="43"/>
        <v>1562005.887</v>
      </c>
      <c r="S68" s="101">
        <f>IF((IFERROR(Q68/P68,0))=0,0,(IFERROR(Q68/P68,0)-1))</f>
        <v>-0.3127973204</v>
      </c>
      <c r="T68" s="101">
        <f>IF((IFERROR(Q68/R68,0))=0,0,(IFERROR(Q68/R68,0)-1))</f>
        <v>-0.6375885521</v>
      </c>
      <c r="U68" s="87"/>
      <c r="V68" s="100">
        <f t="shared" ref="V68:X68" si="44">V4-V24</f>
        <v>1417862.886</v>
      </c>
      <c r="W68" s="100">
        <f t="shared" si="44"/>
        <v>1247378.87</v>
      </c>
      <c r="X68" s="100">
        <f t="shared" si="44"/>
        <v>2308937.223</v>
      </c>
      <c r="Y68" s="101">
        <f>IF((IFERROR(W68/V68,0))=0,0,(IFERROR(W68/V68,0)-1))</f>
        <v>-0.1202401287</v>
      </c>
      <c r="Z68" s="101">
        <f>IF((IFERROR(W68/X68,0))=0,0,(IFERROR(W68/X68,0)-1))</f>
        <v>-0.4597605957</v>
      </c>
    </row>
    <row r="69" ht="15.75" hidden="1" customHeight="1" outlineLevel="1">
      <c r="A69" s="87"/>
      <c r="B69" s="87"/>
      <c r="C69" s="102" t="s">
        <v>143</v>
      </c>
      <c r="D69" s="103">
        <f t="shared" ref="D69:F69" si="45">D20-D63</f>
        <v>0</v>
      </c>
      <c r="E69" s="103">
        <f t="shared" si="45"/>
        <v>0</v>
      </c>
      <c r="F69" s="103">
        <f t="shared" si="45"/>
        <v>0</v>
      </c>
      <c r="G69" s="104">
        <f t="shared" si="46"/>
        <v>0</v>
      </c>
      <c r="H69" s="104">
        <f t="shared" si="47"/>
        <v>0</v>
      </c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hidden="1" customHeight="1" outlineLevel="1">
      <c r="A70" s="87"/>
      <c r="B70" s="87"/>
      <c r="C70" s="102" t="s">
        <v>144</v>
      </c>
      <c r="D70" s="103">
        <f t="shared" ref="D70:F70" si="48">D21-D64</f>
        <v>0</v>
      </c>
      <c r="E70" s="103">
        <f t="shared" si="48"/>
        <v>0</v>
      </c>
      <c r="F70" s="103">
        <f t="shared" si="48"/>
        <v>0</v>
      </c>
      <c r="G70" s="104">
        <f t="shared" si="46"/>
        <v>0</v>
      </c>
      <c r="H70" s="104">
        <f t="shared" si="47"/>
        <v>0</v>
      </c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hidden="1" customHeight="1" outlineLevel="1">
      <c r="A71" s="87"/>
      <c r="B71" s="87"/>
      <c r="C71" s="102" t="s">
        <v>145</v>
      </c>
      <c r="D71" s="103">
        <f t="shared" ref="D71:F71" si="49">D22-D65</f>
        <v>0</v>
      </c>
      <c r="E71" s="103">
        <f t="shared" si="49"/>
        <v>0</v>
      </c>
      <c r="F71" s="103">
        <f t="shared" si="49"/>
        <v>0</v>
      </c>
      <c r="G71" s="104">
        <f t="shared" si="46"/>
        <v>0</v>
      </c>
      <c r="H71" s="104">
        <f t="shared" si="47"/>
        <v>0</v>
      </c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hidden="1" customHeight="1" outlineLevel="1">
      <c r="A72" s="87"/>
      <c r="B72" s="87"/>
      <c r="C72" s="105"/>
      <c r="D72" s="106"/>
      <c r="E72" s="106"/>
      <c r="F72" s="106"/>
      <c r="G72" s="107"/>
      <c r="H72" s="10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hidden="1" customHeight="1" outlineLevel="1">
      <c r="A73" s="87"/>
      <c r="B73" s="87"/>
      <c r="C73" s="102" t="s">
        <v>20</v>
      </c>
      <c r="D73" s="103">
        <f t="shared" ref="D73:F73" si="50">SUM(D68:D72)</f>
        <v>2355648.471</v>
      </c>
      <c r="E73" s="103">
        <f t="shared" si="50"/>
        <v>-91271.42924</v>
      </c>
      <c r="F73" s="103">
        <f t="shared" si="50"/>
        <v>904390.6158</v>
      </c>
      <c r="G73" s="104">
        <f>IF((IFERROR(E73/D73,0))=0,0,(IFERROR(E73/D73,0)-1))</f>
        <v>-1.038745777</v>
      </c>
      <c r="H73" s="104">
        <f>IF((IFERROR(E73/F73,0))=0,0,(IFERROR(E73/F73,0)-1))</f>
        <v>-1.100920363</v>
      </c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hidden="1" customHeight="1" outlineLevel="1">
      <c r="A74" s="87"/>
      <c r="B74" s="87"/>
      <c r="C74" s="105"/>
      <c r="D74" s="106"/>
      <c r="E74" s="106"/>
      <c r="F74" s="106"/>
      <c r="G74" s="107"/>
      <c r="H74" s="10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 collapsed="1">
      <c r="A75" s="87"/>
      <c r="B75" s="87" t="s">
        <v>146</v>
      </c>
      <c r="C75" s="112" t="s">
        <v>147</v>
      </c>
      <c r="D75" s="117">
        <v>1808869.3599999999</v>
      </c>
      <c r="E75" s="117">
        <f>SUMIF('México Summary'!$C:$C,'Copia de Copia de Resumen (Caps'!B75,'México Summary'!$AC:$AC)</f>
        <v>0</v>
      </c>
      <c r="F75" s="117">
        <v>0.0</v>
      </c>
      <c r="G75" s="118">
        <f>IF((IFERROR(E75/D75,0))=0,0,(IFERROR(E75/D75,0)-1))</f>
        <v>0</v>
      </c>
      <c r="H75" s="118">
        <f>IF((IFERROR(E75/F75,0))=0,0,(IFERROR(E75/F75,0)-1))</f>
        <v>0</v>
      </c>
      <c r="I75" s="87"/>
      <c r="J75" s="103">
        <v>459718.39999999997</v>
      </c>
      <c r="K75" s="103">
        <v>0.0</v>
      </c>
      <c r="L75" s="103">
        <v>0.0</v>
      </c>
      <c r="M75" s="104">
        <f>IF((IFERROR(K75/J75,0))=0,0,(IFERROR(K75/J75,0)-1))</f>
        <v>0</v>
      </c>
      <c r="N75" s="104">
        <f>IF((IFERROR(K75/L75,0))=0,0,(IFERROR(K75/L75,0)-1))</f>
        <v>0</v>
      </c>
      <c r="O75" s="87"/>
      <c r="P75" s="103">
        <v>991831.0099999999</v>
      </c>
      <c r="Q75" s="103">
        <v>0.0</v>
      </c>
      <c r="R75" s="103">
        <v>0.0</v>
      </c>
      <c r="S75" s="104">
        <f>IF((IFERROR(Q75/P75,0))=0,0,(IFERROR(Q75/P75,0)-1))</f>
        <v>0</v>
      </c>
      <c r="T75" s="104">
        <f>IF((IFERROR(Q75/R75,0))=0,0,(IFERROR(Q75/R75,0)-1))</f>
        <v>0</v>
      </c>
      <c r="U75" s="87"/>
      <c r="V75" s="103">
        <v>0.0</v>
      </c>
      <c r="W75" s="103">
        <v>0.0</v>
      </c>
      <c r="X75" s="103">
        <v>0.0</v>
      </c>
      <c r="Y75" s="104">
        <f>IF((IFERROR(W75/V75,0))=0,0,(IFERROR(W75/V75,0)-1))</f>
        <v>0</v>
      </c>
      <c r="Z75" s="104">
        <f>IF((IFERROR(W75/X75,0))=0,0,(IFERROR(W75/X75,0)-1))</f>
        <v>0</v>
      </c>
    </row>
    <row r="76" ht="15.75" hidden="1" customHeight="1" outlineLevel="1">
      <c r="A76" s="87"/>
      <c r="B76" s="87"/>
      <c r="C76" s="105"/>
      <c r="D76" s="106"/>
      <c r="E76" s="106"/>
      <c r="F76" s="106"/>
      <c r="G76" s="107"/>
      <c r="H76" s="10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 collapsed="1">
      <c r="A77" s="87"/>
      <c r="B77" s="87"/>
      <c r="C77" s="112" t="s">
        <v>148</v>
      </c>
      <c r="D77" s="117">
        <f t="shared" ref="D77:F77" si="51">SUM(D78:D81)</f>
        <v>3230204.51</v>
      </c>
      <c r="E77" s="117">
        <f t="shared" si="51"/>
        <v>0</v>
      </c>
      <c r="F77" s="117">
        <f t="shared" si="51"/>
        <v>0</v>
      </c>
      <c r="G77" s="118">
        <f t="shared" ref="G77:G81" si="52">IF((IFERROR(E77/D77,0))=0,0,(IFERROR(E77/D77,0)-1))</f>
        <v>0</v>
      </c>
      <c r="H77" s="118">
        <f t="shared" ref="H77:H81" si="53">IF((IFERROR(E77/F77,0))=0,0,(IFERROR(E77/F77,0)-1))</f>
        <v>0</v>
      </c>
      <c r="I77" s="87"/>
      <c r="J77" s="103">
        <v>145.45</v>
      </c>
      <c r="K77" s="103">
        <v>0.0</v>
      </c>
      <c r="L77" s="103">
        <v>0.0</v>
      </c>
      <c r="M77" s="104">
        <f>IF((IFERROR(K77/J77,0))=0,0,(IFERROR(K77/J77,0)-1))</f>
        <v>0</v>
      </c>
      <c r="N77" s="104">
        <f>IF((IFERROR(K77/L77,0))=0,0,(IFERROR(K77/L77,0)-1))</f>
        <v>0</v>
      </c>
      <c r="O77" s="87"/>
      <c r="P77" s="103">
        <v>150125.94</v>
      </c>
      <c r="Q77" s="103">
        <v>0.0</v>
      </c>
      <c r="R77" s="103">
        <v>0.0</v>
      </c>
      <c r="S77" s="104">
        <f>IF((IFERROR(Q77/P77,0))=0,0,(IFERROR(Q77/P77,0)-1))</f>
        <v>0</v>
      </c>
      <c r="T77" s="104">
        <f>IF((IFERROR(Q77/R77,0))=0,0,(IFERROR(Q77/R77,0)-1))</f>
        <v>0</v>
      </c>
      <c r="U77" s="87"/>
      <c r="V77" s="103">
        <v>0.0</v>
      </c>
      <c r="W77" s="103">
        <v>0.0</v>
      </c>
      <c r="X77" s="103">
        <v>0.0</v>
      </c>
      <c r="Y77" s="104">
        <f>IF((IFERROR(W77/V77,0))=0,0,(IFERROR(W77/V77,0)-1))</f>
        <v>0</v>
      </c>
      <c r="Z77" s="104">
        <f>IF((IFERROR(W77/X77,0))=0,0,(IFERROR(W77/X77,0)-1))</f>
        <v>0</v>
      </c>
    </row>
    <row r="78" ht="15.75" hidden="1" customHeight="1" outlineLevel="1">
      <c r="A78" s="87"/>
      <c r="B78" s="87" t="s">
        <v>149</v>
      </c>
      <c r="C78" s="105" t="s">
        <v>150</v>
      </c>
      <c r="D78" s="106">
        <v>53602.71</v>
      </c>
      <c r="E78" s="106">
        <f>SUMIF('México Summary'!$C:$C,'Copia de Copia de Resumen (Caps'!B78,'México Summary'!$AC:$AC)</f>
        <v>0</v>
      </c>
      <c r="F78" s="106">
        <v>0.0</v>
      </c>
      <c r="G78" s="107">
        <f t="shared" si="52"/>
        <v>0</v>
      </c>
      <c r="H78" s="107">
        <f t="shared" si="53"/>
        <v>0</v>
      </c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hidden="1" customHeight="1" outlineLevel="1">
      <c r="A79" s="87"/>
      <c r="B79" s="87" t="s">
        <v>151</v>
      </c>
      <c r="C79" s="105" t="s">
        <v>152</v>
      </c>
      <c r="D79" s="106">
        <v>5495278.56</v>
      </c>
      <c r="E79" s="106">
        <f>SUMIF('México Summary'!$C:$C,'Copia de Copia de Resumen (Caps'!B79,'México Summary'!$AC:$AC)</f>
        <v>0</v>
      </c>
      <c r="F79" s="106">
        <v>0.0</v>
      </c>
      <c r="G79" s="107">
        <f t="shared" si="52"/>
        <v>0</v>
      </c>
      <c r="H79" s="107">
        <f t="shared" si="53"/>
        <v>0</v>
      </c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hidden="1" customHeight="1" outlineLevel="1">
      <c r="A80" s="87"/>
      <c r="B80" s="87" t="s">
        <v>153</v>
      </c>
      <c r="C80" s="105" t="s">
        <v>154</v>
      </c>
      <c r="D80" s="106">
        <v>-8589913.46</v>
      </c>
      <c r="E80" s="106">
        <f>SUMIF('México Summary'!$C:$C,'Copia de Copia de Resumen (Caps'!B80,'México Summary'!$AC:$AC)</f>
        <v>0</v>
      </c>
      <c r="F80" s="106">
        <v>0.0</v>
      </c>
      <c r="G80" s="107">
        <f t="shared" si="52"/>
        <v>0</v>
      </c>
      <c r="H80" s="107">
        <f t="shared" si="53"/>
        <v>0</v>
      </c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hidden="1" customHeight="1" outlineLevel="1">
      <c r="A81" s="87"/>
      <c r="B81" s="87" t="s">
        <v>155</v>
      </c>
      <c r="C81" s="105" t="s">
        <v>156</v>
      </c>
      <c r="D81" s="106">
        <v>6271236.7</v>
      </c>
      <c r="E81" s="106">
        <f>SUMIF('México Summary'!$C:$C,'Copia de Copia de Resumen (Caps'!B81,'México Summary'!$AC:$AC)</f>
        <v>0</v>
      </c>
      <c r="F81" s="106">
        <v>0.0</v>
      </c>
      <c r="G81" s="107">
        <f t="shared" si="52"/>
        <v>0</v>
      </c>
      <c r="H81" s="107">
        <f t="shared" si="53"/>
        <v>0</v>
      </c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hidden="1" customHeight="1" outlineLevel="1">
      <c r="A82" s="87"/>
      <c r="B82" s="87"/>
      <c r="C82" s="105"/>
      <c r="D82" s="106"/>
      <c r="E82" s="106"/>
      <c r="F82" s="106"/>
      <c r="G82" s="107"/>
      <c r="H82" s="10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hidden="1" customHeight="1" outlineLevel="1">
      <c r="A83" s="87"/>
      <c r="B83" s="87"/>
      <c r="C83" s="102" t="s">
        <v>26</v>
      </c>
      <c r="D83" s="103">
        <v>0.0</v>
      </c>
      <c r="E83" s="103">
        <v>0.0</v>
      </c>
      <c r="F83" s="103">
        <v>0.0</v>
      </c>
      <c r="G83" s="104">
        <f t="shared" ref="G83:G85" si="54">IF((IFERROR(E83/D83,0))=0,0,(IFERROR(E83/D83,0)-1))</f>
        <v>0</v>
      </c>
      <c r="H83" s="104">
        <f t="shared" ref="H83:H85" si="55">IF((IFERROR(E83/F83,0))=0,0,(IFERROR(E83/F83,0)-1))</f>
        <v>0</v>
      </c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hidden="1" customHeight="1" outlineLevel="1">
      <c r="A84" s="87"/>
      <c r="B84" s="87"/>
      <c r="C84" s="102" t="s">
        <v>157</v>
      </c>
      <c r="D84" s="103">
        <v>0.0</v>
      </c>
      <c r="E84" s="103">
        <v>0.0</v>
      </c>
      <c r="F84" s="103">
        <v>0.0</v>
      </c>
      <c r="G84" s="104">
        <f t="shared" si="54"/>
        <v>0</v>
      </c>
      <c r="H84" s="104">
        <f t="shared" si="55"/>
        <v>0</v>
      </c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hidden="1" customHeight="1" outlineLevel="1">
      <c r="A85" s="87"/>
      <c r="B85" s="87"/>
      <c r="C85" s="102" t="s">
        <v>158</v>
      </c>
      <c r="D85" s="103">
        <v>0.0</v>
      </c>
      <c r="E85" s="103">
        <v>0.0</v>
      </c>
      <c r="F85" s="103">
        <v>0.0</v>
      </c>
      <c r="G85" s="104">
        <f t="shared" si="54"/>
        <v>0</v>
      </c>
      <c r="H85" s="104">
        <f t="shared" si="55"/>
        <v>0</v>
      </c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hidden="1" customHeight="1" outlineLevel="1">
      <c r="A86" s="87"/>
      <c r="B86" s="87"/>
      <c r="C86" s="105"/>
      <c r="D86" s="106"/>
      <c r="E86" s="106"/>
      <c r="F86" s="106"/>
      <c r="G86" s="107"/>
      <c r="H86" s="10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 collapsed="1">
      <c r="A87" s="87"/>
      <c r="B87" s="87"/>
      <c r="C87" s="110" t="s">
        <v>159</v>
      </c>
      <c r="D87" s="111">
        <f t="shared" ref="D87:F87" si="56">D68-D75+D77</f>
        <v>3776983.621</v>
      </c>
      <c r="E87" s="100">
        <f t="shared" si="56"/>
        <v>-91271.42924</v>
      </c>
      <c r="F87" s="100">
        <f t="shared" si="56"/>
        <v>904390.6158</v>
      </c>
      <c r="G87" s="101">
        <f t="shared" ref="G87:G90" si="61">IF((IFERROR(E87/D87,0))=0,0,(IFERROR(E87/D87,0)-1))</f>
        <v>-1.024165164</v>
      </c>
      <c r="H87" s="101">
        <f t="shared" ref="H87:H90" si="62">IF((IFERROR(E87/F87,0))=0,0,(IFERROR(E87/F87,0)-1))</f>
        <v>-1.100920363</v>
      </c>
      <c r="I87" s="87"/>
      <c r="J87" s="100">
        <f t="shared" ref="J87:L87" si="57">J68-J75+J77</f>
        <v>-350794.9471</v>
      </c>
      <c r="K87" s="100">
        <f t="shared" si="57"/>
        <v>574806.4513</v>
      </c>
      <c r="L87" s="100">
        <f t="shared" si="57"/>
        <v>840995.6933</v>
      </c>
      <c r="M87" s="101">
        <f>IF((IFERROR(K87/J87,0))=0,0,(IFERROR(K87/J87,0)-1))</f>
        <v>-2.638582471</v>
      </c>
      <c r="N87" s="101">
        <f>IF((IFERROR(K87/L87,0))=0,0,(IFERROR(K87/L87,0)-1))</f>
        <v>-0.3165167719</v>
      </c>
      <c r="O87" s="87"/>
      <c r="P87" s="100">
        <f t="shared" ref="P87:R87" si="58">P68-P75+P77</f>
        <v>-17946.90967</v>
      </c>
      <c r="Q87" s="100">
        <f t="shared" si="58"/>
        <v>566088.8151</v>
      </c>
      <c r="R87" s="100">
        <f t="shared" si="58"/>
        <v>1562005.887</v>
      </c>
      <c r="S87" s="101">
        <f>IF((IFERROR(Q87/P87,0))=0,0,(IFERROR(Q87/P87,0)-1))</f>
        <v>-32.54241179</v>
      </c>
      <c r="T87" s="101">
        <f>IF((IFERROR(Q87/R87,0))=0,0,(IFERROR(Q87/R87,0)-1))</f>
        <v>-0.6375885521</v>
      </c>
      <c r="U87" s="87"/>
      <c r="V87" s="100">
        <f t="shared" ref="V87:X87" si="59">V68-V75+V77</f>
        <v>1417862.886</v>
      </c>
      <c r="W87" s="100">
        <f t="shared" si="59"/>
        <v>1247378.87</v>
      </c>
      <c r="X87" s="100">
        <f t="shared" si="59"/>
        <v>2308937.223</v>
      </c>
      <c r="Y87" s="101">
        <f>IF((IFERROR(W87/V87,0))=0,0,(IFERROR(W87/V87,0)-1))</f>
        <v>-0.1202401287</v>
      </c>
      <c r="Z87" s="101">
        <f>IF((IFERROR(W87/X87,0))=0,0,(IFERROR(W87/X87,0)-1))</f>
        <v>-0.4597605957</v>
      </c>
    </row>
    <row r="88" ht="15.75" hidden="1" customHeight="1" outlineLevel="1">
      <c r="A88" s="87"/>
      <c r="B88" s="87"/>
      <c r="C88" s="102" t="s">
        <v>160</v>
      </c>
      <c r="D88" s="103">
        <f t="shared" ref="D88:F88" si="60">D69+D83</f>
        <v>0</v>
      </c>
      <c r="E88" s="103">
        <f t="shared" si="60"/>
        <v>0</v>
      </c>
      <c r="F88" s="103">
        <f t="shared" si="60"/>
        <v>0</v>
      </c>
      <c r="G88" s="104">
        <f t="shared" si="61"/>
        <v>0</v>
      </c>
      <c r="H88" s="104">
        <f t="shared" si="62"/>
        <v>0</v>
      </c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hidden="1" customHeight="1" outlineLevel="1">
      <c r="A89" s="87"/>
      <c r="B89" s="87"/>
      <c r="C89" s="102" t="s">
        <v>161</v>
      </c>
      <c r="D89" s="103">
        <f t="shared" ref="D89:F89" si="63">D70+D84</f>
        <v>0</v>
      </c>
      <c r="E89" s="103">
        <f t="shared" si="63"/>
        <v>0</v>
      </c>
      <c r="F89" s="103">
        <f t="shared" si="63"/>
        <v>0</v>
      </c>
      <c r="G89" s="104">
        <f t="shared" si="61"/>
        <v>0</v>
      </c>
      <c r="H89" s="104">
        <f t="shared" si="62"/>
        <v>0</v>
      </c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hidden="1" customHeight="1" outlineLevel="1">
      <c r="A90" s="87"/>
      <c r="B90" s="87"/>
      <c r="C90" s="102" t="s">
        <v>162</v>
      </c>
      <c r="D90" s="103">
        <f t="shared" ref="D90:F90" si="64">D71+D85</f>
        <v>0</v>
      </c>
      <c r="E90" s="103">
        <f t="shared" si="64"/>
        <v>0</v>
      </c>
      <c r="F90" s="103">
        <f t="shared" si="64"/>
        <v>0</v>
      </c>
      <c r="G90" s="104">
        <f t="shared" si="61"/>
        <v>0</v>
      </c>
      <c r="H90" s="104">
        <f t="shared" si="62"/>
        <v>0</v>
      </c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0" hidden="1" customHeight="1" outlineLevel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hidden="1" customHeight="1" outlineLevel="1">
      <c r="A92" s="87"/>
      <c r="B92" s="87"/>
      <c r="C92" s="102" t="s">
        <v>33</v>
      </c>
      <c r="D92" s="103">
        <f t="shared" ref="D92:F92" si="65">SUM(D87:D91)</f>
        <v>3776983.621</v>
      </c>
      <c r="E92" s="103">
        <f t="shared" si="65"/>
        <v>-91271.42924</v>
      </c>
      <c r="F92" s="103">
        <f t="shared" si="65"/>
        <v>904390.6158</v>
      </c>
      <c r="G92" s="104">
        <f>IF((IFERROR(E92/D92,0))=0,0,(IFERROR(E92/D92,0)-1))</f>
        <v>-1.024165164</v>
      </c>
      <c r="H92" s="104">
        <f>IF((IFERROR(E92/F92,0))=0,0,(IFERROR(E92/F92,0)-1))</f>
        <v>-1.100920363</v>
      </c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0" customHeight="1" collapsed="1">
      <c r="A93" s="87"/>
      <c r="B93" s="87"/>
      <c r="C93" s="87"/>
      <c r="D93" s="119"/>
      <c r="E93" s="119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0" hidden="1" customHeight="1">
      <c r="A94" s="119"/>
      <c r="B94" s="119"/>
      <c r="C94" s="119"/>
      <c r="D94" s="119"/>
      <c r="E94" s="120">
        <f>Resumen!J93</f>
        <v>2563969.771</v>
      </c>
      <c r="F94" s="119"/>
      <c r="G94" s="119"/>
      <c r="H94" s="119"/>
      <c r="I94" s="119"/>
      <c r="J94" s="119">
        <v>-350794.947071214</v>
      </c>
      <c r="K94" s="119">
        <v>574806.4512570277</v>
      </c>
      <c r="L94" s="119">
        <v>840995.6933004726</v>
      </c>
      <c r="M94" s="119"/>
      <c r="N94" s="119"/>
      <c r="O94" s="119"/>
      <c r="P94" s="119">
        <v>-17946.90966666455</v>
      </c>
      <c r="Q94" s="119">
        <v>566088.8151340038</v>
      </c>
      <c r="R94" s="119">
        <v>1562005.886938408</v>
      </c>
      <c r="S94" s="119"/>
      <c r="T94" s="119"/>
      <c r="U94" s="119"/>
      <c r="V94" s="119">
        <v>1417862.8859333321</v>
      </c>
      <c r="W94" s="119">
        <v>1247378.8700559996</v>
      </c>
      <c r="X94" s="119">
        <v>2308937.223425285</v>
      </c>
      <c r="Y94" s="119"/>
      <c r="Z94" s="119"/>
    </row>
    <row r="95" ht="15.0" hidden="1" customHeight="1">
      <c r="A95" s="119"/>
      <c r="B95" s="119"/>
      <c r="C95" s="119"/>
      <c r="D95" s="119"/>
      <c r="E95" s="120">
        <f>E87-E94</f>
        <v>-2655241.2</v>
      </c>
      <c r="F95" s="119"/>
      <c r="G95" s="119"/>
      <c r="H95" s="119"/>
      <c r="I95" s="119"/>
      <c r="J95" s="119">
        <f t="shared" ref="J95:L95" si="66">J87-J94</f>
        <v>0</v>
      </c>
      <c r="K95" s="119">
        <f t="shared" si="66"/>
        <v>0</v>
      </c>
      <c r="L95" s="119">
        <f t="shared" si="66"/>
        <v>0</v>
      </c>
      <c r="M95" s="119"/>
      <c r="N95" s="119"/>
      <c r="O95" s="119"/>
      <c r="P95" s="119">
        <f t="shared" ref="P95:R95" si="67">P87-P94</f>
        <v>-0.00000001484295353</v>
      </c>
      <c r="Q95" s="119">
        <f t="shared" si="67"/>
        <v>0</v>
      </c>
      <c r="R95" s="119">
        <f t="shared" si="67"/>
        <v>0</v>
      </c>
      <c r="S95" s="119"/>
      <c r="T95" s="119"/>
      <c r="U95" s="119"/>
      <c r="V95" s="119">
        <f t="shared" ref="V95:X95" si="68">V87-V94</f>
        <v>0</v>
      </c>
      <c r="W95" s="119">
        <f t="shared" si="68"/>
        <v>0</v>
      </c>
      <c r="X95" s="119">
        <f t="shared" si="68"/>
        <v>0</v>
      </c>
      <c r="Y95" s="119"/>
      <c r="Z95" s="119"/>
    </row>
    <row r="96" ht="15.0" hidden="1" customHeight="1">
      <c r="A96" s="87"/>
      <c r="B96" s="87"/>
      <c r="C96" s="87" t="s">
        <v>164</v>
      </c>
      <c r="D96" s="120">
        <v>1366439.0</v>
      </c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0" hidden="1" customHeight="1">
      <c r="A97" s="87"/>
      <c r="B97" s="87"/>
      <c r="C97" s="87" t="s">
        <v>165</v>
      </c>
      <c r="D97" s="120">
        <v>373963.62</v>
      </c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0" hidden="1" customHeight="1">
      <c r="A98" s="87"/>
      <c r="B98" s="87"/>
      <c r="C98" s="87"/>
      <c r="D98" s="120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0" hidden="1" customHeight="1">
      <c r="A99" s="87"/>
      <c r="B99" s="87"/>
      <c r="C99" s="87" t="s">
        <v>164</v>
      </c>
      <c r="D99" s="120">
        <v>886066.64</v>
      </c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0" hidden="1" customHeight="1">
      <c r="A100" s="87"/>
      <c r="B100" s="87"/>
      <c r="C100" s="87" t="s">
        <v>165</v>
      </c>
      <c r="D100" s="120">
        <v>242495.76</v>
      </c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0" hidden="1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4">
    <mergeCell ref="D1:H1"/>
    <mergeCell ref="J1:N1"/>
    <mergeCell ref="P1:T1"/>
    <mergeCell ref="V1:Z1"/>
  </mergeCells>
  <printOptions/>
  <pageMargins bottom="0.75" footer="0.0" header="0.0" left="0.25" right="0.25" top="0.75"/>
  <pageSetup paperSize="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2.0"/>
    <col customWidth="1" hidden="1" min="2" max="2" width="15.13"/>
    <col customWidth="1" hidden="1" min="3" max="5" width="12.13"/>
    <col customWidth="1" hidden="1" min="6" max="7" width="11.5"/>
    <col customWidth="1" min="8" max="8" width="37.38"/>
    <col customWidth="1" min="9" max="11" width="12.13"/>
    <col customWidth="1" min="12" max="13" width="11.5"/>
    <col customWidth="1" hidden="1" min="14" max="14" width="2.13"/>
    <col customWidth="1" hidden="1" min="15" max="17" width="12.13"/>
    <col customWidth="1" hidden="1" min="18" max="19" width="11.5"/>
    <col customWidth="1" min="20" max="20" width="13.63"/>
    <col customWidth="1" hidden="1" min="21" max="21" width="14.13"/>
    <col customWidth="1" hidden="1" min="22" max="22" width="13.5"/>
    <col customWidth="1" hidden="1" min="23" max="23" width="12.5"/>
    <col customWidth="1" hidden="1" min="24" max="24" width="8.63"/>
    <col customWidth="1" hidden="1" min="25" max="25" width="10.5"/>
    <col customWidth="1" hidden="1" min="26" max="26" width="11.5"/>
    <col customWidth="1" hidden="1" min="27" max="27" width="8.63"/>
    <col customWidth="1" hidden="1" min="28" max="28" width="12.88"/>
    <col customWidth="1" hidden="1" min="29" max="29" width="10.38"/>
    <col customWidth="1" min="30" max="35" width="14.5"/>
  </cols>
  <sheetData>
    <row r="1" ht="15.0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121"/>
      <c r="X1" s="40"/>
      <c r="Y1" s="40"/>
      <c r="Z1" s="41"/>
      <c r="AA1" s="41"/>
      <c r="AB1" s="41"/>
      <c r="AC1" s="40"/>
      <c r="AD1" s="40"/>
      <c r="AE1" s="40"/>
      <c r="AF1" s="40"/>
      <c r="AG1" s="40"/>
      <c r="AH1" s="40"/>
      <c r="AI1" s="40"/>
    </row>
    <row r="2" ht="15.0" customHeight="1">
      <c r="A2" s="46"/>
      <c r="B2" s="47"/>
      <c r="C2" s="122"/>
      <c r="D2" s="123"/>
      <c r="E2" s="123"/>
      <c r="F2" s="123"/>
      <c r="G2" s="124"/>
      <c r="H2" s="125"/>
      <c r="I2" s="126"/>
      <c r="J2" s="123"/>
      <c r="K2" s="123"/>
      <c r="L2" s="123"/>
      <c r="M2" s="124"/>
      <c r="N2" s="127"/>
      <c r="O2" s="126"/>
      <c r="P2" s="123"/>
      <c r="Q2" s="123"/>
      <c r="R2" s="123"/>
      <c r="S2" s="124"/>
      <c r="T2" s="46"/>
      <c r="U2" s="46"/>
      <c r="V2" s="46"/>
      <c r="W2" s="128"/>
      <c r="X2" s="46"/>
      <c r="Y2" s="46"/>
      <c r="Z2" s="129"/>
      <c r="AA2" s="129"/>
      <c r="AB2" s="129"/>
      <c r="AC2" s="46"/>
      <c r="AD2" s="46"/>
      <c r="AE2" s="46"/>
      <c r="AF2" s="46"/>
      <c r="AG2" s="46"/>
      <c r="AH2" s="46"/>
      <c r="AI2" s="46"/>
    </row>
    <row r="3" ht="39.0" customHeight="1">
      <c r="A3" s="46"/>
      <c r="B3" s="47"/>
      <c r="C3" s="130" t="s">
        <v>181</v>
      </c>
      <c r="D3" s="130" t="s">
        <v>39</v>
      </c>
      <c r="E3" s="130" t="s">
        <v>38</v>
      </c>
      <c r="F3" s="131" t="s">
        <v>182</v>
      </c>
      <c r="G3" s="132" t="s">
        <v>183</v>
      </c>
      <c r="H3" s="125" t="s">
        <v>184</v>
      </c>
      <c r="I3" s="133" t="s">
        <v>38</v>
      </c>
      <c r="J3" s="130" t="s">
        <v>39</v>
      </c>
      <c r="K3" s="130" t="s">
        <v>40</v>
      </c>
      <c r="L3" s="134" t="s">
        <v>180</v>
      </c>
      <c r="M3" s="135" t="s">
        <v>5</v>
      </c>
      <c r="N3" s="136"/>
      <c r="O3" s="130" t="s">
        <v>185</v>
      </c>
      <c r="P3" s="130" t="s">
        <v>39</v>
      </c>
      <c r="Q3" s="130" t="s">
        <v>38</v>
      </c>
      <c r="R3" s="131" t="s">
        <v>182</v>
      </c>
      <c r="S3" s="132" t="s">
        <v>183</v>
      </c>
      <c r="T3" s="46"/>
      <c r="U3" s="48" t="s">
        <v>186</v>
      </c>
      <c r="V3" s="48" t="s">
        <v>187</v>
      </c>
      <c r="W3" s="128"/>
      <c r="X3" s="46"/>
      <c r="Y3" s="46"/>
      <c r="Z3" s="129"/>
      <c r="AA3" s="129"/>
      <c r="AB3" s="129"/>
      <c r="AC3" s="46"/>
      <c r="AD3" s="46"/>
      <c r="AE3" s="46"/>
      <c r="AF3" s="46"/>
      <c r="AG3" s="46"/>
      <c r="AH3" s="46"/>
      <c r="AI3" s="46"/>
    </row>
    <row r="4" ht="6.75" customHeight="1">
      <c r="A4" s="40"/>
      <c r="B4" s="137"/>
      <c r="C4" s="138"/>
      <c r="D4" s="139"/>
      <c r="E4" s="140"/>
      <c r="F4" s="141"/>
      <c r="G4" s="142"/>
      <c r="H4" s="139"/>
      <c r="I4" s="138"/>
      <c r="J4" s="139"/>
      <c r="K4" s="140"/>
      <c r="L4" s="141"/>
      <c r="M4" s="142"/>
      <c r="N4" s="138"/>
      <c r="O4" s="40"/>
      <c r="P4" s="40"/>
      <c r="Q4" s="40"/>
      <c r="R4" s="40"/>
      <c r="S4" s="40"/>
      <c r="T4" s="40"/>
      <c r="U4" s="40"/>
      <c r="V4" s="40"/>
      <c r="W4" s="143"/>
      <c r="X4" s="40"/>
      <c r="Y4" s="40"/>
      <c r="Z4" s="144"/>
      <c r="AA4" s="144"/>
      <c r="AB4" s="144"/>
      <c r="AC4" s="40"/>
      <c r="AD4" s="40"/>
      <c r="AE4" s="40"/>
      <c r="AF4" s="40"/>
      <c r="AG4" s="40"/>
      <c r="AH4" s="40"/>
      <c r="AI4" s="40"/>
    </row>
    <row r="5">
      <c r="A5" s="40"/>
      <c r="B5" s="40"/>
      <c r="C5" s="56">
        <f t="shared" ref="C5:E5" si="1">SUM(C6,C9,C12,C17,C15)</f>
        <v>0</v>
      </c>
      <c r="D5" s="56">
        <f t="shared" si="1"/>
        <v>0</v>
      </c>
      <c r="E5" s="56">
        <f t="shared" si="1"/>
        <v>0</v>
      </c>
      <c r="F5" s="57">
        <f t="shared" ref="F5:F67" si="6">IF((IFERROR(C5/D5,0))=0,0,(IFERROR(C5/D5,0)-1))</f>
        <v>0</v>
      </c>
      <c r="G5" s="57">
        <f t="shared" ref="G5:G67" si="7">IF((IFERROR(C5/E5,0))=0,0,(IFERROR(C5/E5,0)-1))</f>
        <v>0</v>
      </c>
      <c r="H5" s="55" t="s">
        <v>41</v>
      </c>
      <c r="I5" s="56">
        <f t="shared" ref="I5:K5" si="2">SUM(I6,I9,I12,I17,I15)</f>
        <v>64619513.62</v>
      </c>
      <c r="J5" s="56">
        <f t="shared" si="2"/>
        <v>71683975.9</v>
      </c>
      <c r="K5" s="56">
        <f t="shared" si="2"/>
        <v>62529781.98</v>
      </c>
      <c r="L5" s="57">
        <f t="shared" ref="L5:L67" si="9">IF((IFERROR(J5/I5,0))=0,0,(IFERROR(J5/I5,0)-1))</f>
        <v>0.1093239778</v>
      </c>
      <c r="M5" s="57">
        <f t="shared" ref="M5:M67" si="10">IF((IFERROR(J5/K5,0))=0,0,(IFERROR(J5/K5,0)-1))</f>
        <v>0.1463973425</v>
      </c>
      <c r="N5" s="145"/>
      <c r="O5" s="56">
        <f t="shared" ref="O5:Q5" si="3">SUM(O6,O9,O12,O17,O15)</f>
        <v>0</v>
      </c>
      <c r="P5" s="56">
        <f t="shared" si="3"/>
        <v>0</v>
      </c>
      <c r="Q5" s="56">
        <f t="shared" si="3"/>
        <v>0</v>
      </c>
      <c r="R5" s="57">
        <f t="shared" ref="R5:R67" si="12">IF((IFERROR(O5/P5,0))=0,0,(IFERROR(O5/P5,0)-1))</f>
        <v>0</v>
      </c>
      <c r="S5" s="57">
        <f t="shared" ref="S5:S67" si="13">IF((IFERROR(O5/Q5,0))=0,0,(IFERROR(O5/Q5,0)-1))</f>
        <v>0</v>
      </c>
      <c r="T5" s="145"/>
      <c r="U5" s="56">
        <f t="shared" ref="U5:V5" si="4">SUM(U6,U9,U12,U17,U15)</f>
        <v>70785994.4</v>
      </c>
      <c r="V5" s="56">
        <f t="shared" si="4"/>
        <v>897981.4908</v>
      </c>
      <c r="W5" s="121">
        <f t="shared" ref="W5:W6" si="14">(J5/U5)-1</f>
        <v>0.0126858639</v>
      </c>
      <c r="X5" s="40"/>
      <c r="Y5" s="40"/>
      <c r="Z5" s="41"/>
      <c r="AA5" s="41"/>
      <c r="AB5" s="41"/>
      <c r="AC5" s="40"/>
      <c r="AD5" s="40"/>
      <c r="AE5" s="40"/>
      <c r="AF5" s="40"/>
      <c r="AG5" s="40"/>
      <c r="AH5" s="40"/>
      <c r="AI5" s="40"/>
    </row>
    <row r="6">
      <c r="A6" s="40"/>
      <c r="B6" s="40"/>
      <c r="C6" s="59">
        <f t="shared" ref="C6:E6" si="5">C7+C8</f>
        <v>0</v>
      </c>
      <c r="D6" s="59">
        <f t="shared" si="5"/>
        <v>0</v>
      </c>
      <c r="E6" s="59">
        <f t="shared" si="5"/>
        <v>0</v>
      </c>
      <c r="F6" s="60">
        <f t="shared" si="6"/>
        <v>0</v>
      </c>
      <c r="G6" s="60">
        <f t="shared" si="7"/>
        <v>0</v>
      </c>
      <c r="H6" s="58" t="s">
        <v>42</v>
      </c>
      <c r="I6" s="59">
        <f t="shared" ref="I6:K6" si="8">I7+I8</f>
        <v>42611317.83</v>
      </c>
      <c r="J6" s="59">
        <f t="shared" si="8"/>
        <v>46872449.63</v>
      </c>
      <c r="K6" s="59">
        <f t="shared" si="8"/>
        <v>37282029.81</v>
      </c>
      <c r="L6" s="60">
        <f t="shared" si="9"/>
        <v>0.1000000005</v>
      </c>
      <c r="M6" s="60">
        <f t="shared" si="10"/>
        <v>0.2572397446</v>
      </c>
      <c r="N6" s="80"/>
      <c r="O6" s="59">
        <f t="shared" ref="O6:Q6" si="11">O7+O8</f>
        <v>0</v>
      </c>
      <c r="P6" s="59">
        <f t="shared" si="11"/>
        <v>0</v>
      </c>
      <c r="Q6" s="59">
        <f t="shared" si="11"/>
        <v>0</v>
      </c>
      <c r="R6" s="60">
        <f t="shared" si="12"/>
        <v>0</v>
      </c>
      <c r="S6" s="60">
        <f t="shared" si="13"/>
        <v>0</v>
      </c>
      <c r="T6" s="80"/>
      <c r="U6" s="146">
        <v>4.5480253268800005E7</v>
      </c>
      <c r="V6" s="41">
        <f>J6-U6</f>
        <v>1392196.363</v>
      </c>
      <c r="W6" s="121">
        <f t="shared" si="14"/>
        <v>0.03061100727</v>
      </c>
      <c r="X6" s="40"/>
      <c r="Y6" s="40"/>
      <c r="Z6" s="41"/>
      <c r="AA6" s="41"/>
      <c r="AB6" s="41"/>
      <c r="AC6" s="40"/>
      <c r="AD6" s="40"/>
      <c r="AE6" s="40"/>
      <c r="AF6" s="40"/>
      <c r="AG6" s="40"/>
      <c r="AH6" s="40"/>
      <c r="AI6" s="40"/>
    </row>
    <row r="7" hidden="1" outlineLevel="1">
      <c r="A7" s="40"/>
      <c r="B7" s="40" t="s">
        <v>43</v>
      </c>
      <c r="C7" s="69">
        <v>0.0</v>
      </c>
      <c r="D7" s="69">
        <v>0.0</v>
      </c>
      <c r="E7" s="69">
        <v>0.0</v>
      </c>
      <c r="F7" s="65">
        <f t="shared" si="6"/>
        <v>0</v>
      </c>
      <c r="G7" s="65">
        <f t="shared" si="7"/>
        <v>0</v>
      </c>
      <c r="H7" s="68" t="s">
        <v>44</v>
      </c>
      <c r="I7" s="147">
        <v>4.13460345E7</v>
      </c>
      <c r="J7" s="69">
        <f>SUMIF('México Summary'!$C:$C,Resumen!B7,'México Summary'!$AC:$AC)</f>
        <v>45370058.25</v>
      </c>
      <c r="K7" s="69">
        <v>3.6117362028E7</v>
      </c>
      <c r="L7" s="65">
        <f t="shared" si="9"/>
        <v>0.09732550646</v>
      </c>
      <c r="M7" s="65">
        <f t="shared" si="10"/>
        <v>0.2561841646</v>
      </c>
      <c r="N7" s="42"/>
      <c r="O7" s="69">
        <v>0.0</v>
      </c>
      <c r="P7" s="69">
        <v>0.0</v>
      </c>
      <c r="Q7" s="69">
        <v>0.0</v>
      </c>
      <c r="R7" s="65">
        <f t="shared" si="12"/>
        <v>0</v>
      </c>
      <c r="S7" s="65">
        <f t="shared" si="13"/>
        <v>0</v>
      </c>
      <c r="T7" s="42"/>
      <c r="U7" s="41"/>
      <c r="V7" s="40"/>
      <c r="W7" s="121"/>
      <c r="X7" s="40"/>
      <c r="Y7" s="40"/>
      <c r="Z7" s="41"/>
      <c r="AA7" s="41"/>
      <c r="AB7" s="41"/>
      <c r="AC7" s="40"/>
      <c r="AD7" s="40"/>
      <c r="AE7" s="40"/>
      <c r="AF7" s="40"/>
      <c r="AG7" s="40"/>
      <c r="AH7" s="40"/>
      <c r="AI7" s="40"/>
    </row>
    <row r="8" hidden="1" outlineLevel="1">
      <c r="A8" s="40"/>
      <c r="B8" s="40" t="s">
        <v>45</v>
      </c>
      <c r="C8" s="69">
        <v>0.0</v>
      </c>
      <c r="D8" s="69">
        <v>0.0</v>
      </c>
      <c r="E8" s="69">
        <v>0.0</v>
      </c>
      <c r="F8" s="65">
        <f t="shared" si="6"/>
        <v>0</v>
      </c>
      <c r="G8" s="65">
        <f t="shared" si="7"/>
        <v>0</v>
      </c>
      <c r="H8" s="68" t="s">
        <v>46</v>
      </c>
      <c r="I8" s="147">
        <v>1265283.33</v>
      </c>
      <c r="J8" s="69">
        <f>SUMIF('México Summary'!$C:$C,Resumen!B8,'México Summary'!$AC:$AC)</f>
        <v>1502391.384</v>
      </c>
      <c r="K8" s="69">
        <v>1164667.780032</v>
      </c>
      <c r="L8" s="65">
        <f t="shared" si="9"/>
        <v>0.1873952251</v>
      </c>
      <c r="M8" s="65">
        <f t="shared" si="10"/>
        <v>0.2899741971</v>
      </c>
      <c r="N8" s="42"/>
      <c r="O8" s="69">
        <v>0.0</v>
      </c>
      <c r="P8" s="69">
        <v>0.0</v>
      </c>
      <c r="Q8" s="69">
        <v>0.0</v>
      </c>
      <c r="R8" s="65">
        <f t="shared" si="12"/>
        <v>0</v>
      </c>
      <c r="S8" s="65">
        <f t="shared" si="13"/>
        <v>0</v>
      </c>
      <c r="T8" s="42"/>
      <c r="U8" s="41"/>
      <c r="V8" s="40"/>
      <c r="W8" s="121"/>
      <c r="X8" s="40"/>
      <c r="Y8" s="40"/>
      <c r="Z8" s="41"/>
      <c r="AA8" s="41"/>
      <c r="AB8" s="41"/>
      <c r="AC8" s="40"/>
      <c r="AD8" s="40"/>
      <c r="AE8" s="40"/>
      <c r="AF8" s="40"/>
      <c r="AG8" s="40"/>
      <c r="AH8" s="40"/>
      <c r="AI8" s="40"/>
    </row>
    <row r="9" collapsed="1">
      <c r="A9" s="40"/>
      <c r="B9" s="40"/>
      <c r="C9" s="59">
        <f t="shared" ref="C9:E9" si="15">C10+C11</f>
        <v>0</v>
      </c>
      <c r="D9" s="59">
        <f t="shared" si="15"/>
        <v>0</v>
      </c>
      <c r="E9" s="59">
        <f t="shared" si="15"/>
        <v>0</v>
      </c>
      <c r="F9" s="60">
        <f t="shared" si="6"/>
        <v>0</v>
      </c>
      <c r="G9" s="60">
        <f t="shared" si="7"/>
        <v>0</v>
      </c>
      <c r="H9" s="58" t="s">
        <v>47</v>
      </c>
      <c r="I9" s="59">
        <f t="shared" ref="I9:K9" si="16">I10+I11</f>
        <v>12859604.84</v>
      </c>
      <c r="J9" s="59">
        <f t="shared" si="16"/>
        <v>11511191.26</v>
      </c>
      <c r="K9" s="59">
        <f t="shared" si="16"/>
        <v>12957002.18</v>
      </c>
      <c r="L9" s="60">
        <f t="shared" si="9"/>
        <v>-0.1048565328</v>
      </c>
      <c r="M9" s="60">
        <f t="shared" si="10"/>
        <v>-0.1115852952</v>
      </c>
      <c r="N9" s="80"/>
      <c r="O9" s="59">
        <f t="shared" ref="O9:Q9" si="17">O10+O11</f>
        <v>0</v>
      </c>
      <c r="P9" s="59">
        <f t="shared" si="17"/>
        <v>0</v>
      </c>
      <c r="Q9" s="59">
        <f t="shared" si="17"/>
        <v>0</v>
      </c>
      <c r="R9" s="60">
        <f t="shared" si="12"/>
        <v>0</v>
      </c>
      <c r="S9" s="60">
        <f t="shared" si="13"/>
        <v>0</v>
      </c>
      <c r="T9" s="80"/>
      <c r="U9" s="146">
        <v>1.31574804795E7</v>
      </c>
      <c r="V9" s="41">
        <f>J9-U9</f>
        <v>-1646289.217</v>
      </c>
      <c r="W9" s="121">
        <f>(J9/U9)-1</f>
        <v>-0.1251219198</v>
      </c>
      <c r="X9" s="40"/>
      <c r="Y9" s="40"/>
      <c r="Z9" s="41"/>
      <c r="AA9" s="41"/>
      <c r="AB9" s="41"/>
      <c r="AC9" s="40"/>
      <c r="AD9" s="40"/>
      <c r="AE9" s="40"/>
      <c r="AF9" s="40"/>
      <c r="AG9" s="40"/>
      <c r="AH9" s="40"/>
      <c r="AI9" s="40"/>
    </row>
    <row r="10" hidden="1" outlineLevel="1">
      <c r="A10" s="40"/>
      <c r="B10" s="40" t="s">
        <v>48</v>
      </c>
      <c r="C10" s="69">
        <v>0.0</v>
      </c>
      <c r="D10" s="69">
        <v>0.0</v>
      </c>
      <c r="E10" s="69">
        <v>0.0</v>
      </c>
      <c r="F10" s="65">
        <f t="shared" si="6"/>
        <v>0</v>
      </c>
      <c r="G10" s="65">
        <f t="shared" si="7"/>
        <v>0</v>
      </c>
      <c r="H10" s="68" t="s">
        <v>49</v>
      </c>
      <c r="I10" s="147">
        <v>1856490.16</v>
      </c>
      <c r="J10" s="69">
        <f>SUMIF('México Summary'!$C:$C,Resumen!B10,'México Summary'!$AC:$AC)</f>
        <v>1460000</v>
      </c>
      <c r="K10" s="69">
        <v>2250000.0</v>
      </c>
      <c r="L10" s="65">
        <f t="shared" si="9"/>
        <v>-0.2135697611</v>
      </c>
      <c r="M10" s="65">
        <f t="shared" si="10"/>
        <v>-0.3511111111</v>
      </c>
      <c r="N10" s="42"/>
      <c r="O10" s="69">
        <v>0.0</v>
      </c>
      <c r="P10" s="69">
        <v>0.0</v>
      </c>
      <c r="Q10" s="69">
        <v>0.0</v>
      </c>
      <c r="R10" s="65">
        <f t="shared" si="12"/>
        <v>0</v>
      </c>
      <c r="S10" s="65">
        <f t="shared" si="13"/>
        <v>0</v>
      </c>
      <c r="T10" s="42"/>
      <c r="U10" s="41">
        <v>1.31574804795E7</v>
      </c>
      <c r="V10" s="40"/>
      <c r="W10" s="121"/>
      <c r="X10" s="40"/>
      <c r="Y10" s="40"/>
      <c r="Z10" s="41"/>
      <c r="AA10" s="41"/>
      <c r="AB10" s="41"/>
      <c r="AC10" s="40"/>
      <c r="AD10" s="40"/>
      <c r="AE10" s="40"/>
      <c r="AF10" s="40"/>
      <c r="AG10" s="40"/>
      <c r="AH10" s="40"/>
      <c r="AI10" s="40"/>
    </row>
    <row r="11" hidden="1" outlineLevel="1">
      <c r="A11" s="40"/>
      <c r="B11" s="40" t="s">
        <v>50</v>
      </c>
      <c r="C11" s="69">
        <v>0.0</v>
      </c>
      <c r="D11" s="69">
        <v>0.0</v>
      </c>
      <c r="E11" s="69">
        <v>0.0</v>
      </c>
      <c r="F11" s="65">
        <f t="shared" si="6"/>
        <v>0</v>
      </c>
      <c r="G11" s="65">
        <f t="shared" si="7"/>
        <v>0</v>
      </c>
      <c r="H11" s="68" t="s">
        <v>51</v>
      </c>
      <c r="I11" s="147">
        <v>1.100311468E7</v>
      </c>
      <c r="J11" s="69">
        <f>SUMIF('México Summary'!$C:$C,Resumen!B11,'México Summary'!$AC:$AC)</f>
        <v>10051191.26</v>
      </c>
      <c r="K11" s="69">
        <v>1.0707002175999999E7</v>
      </c>
      <c r="L11" s="65">
        <f t="shared" si="9"/>
        <v>-0.0865139958</v>
      </c>
      <c r="M11" s="65">
        <f t="shared" si="10"/>
        <v>-0.06125065657</v>
      </c>
      <c r="N11" s="42"/>
      <c r="O11" s="69">
        <v>0.0</v>
      </c>
      <c r="P11" s="69">
        <v>0.0</v>
      </c>
      <c r="Q11" s="69">
        <v>0.0</v>
      </c>
      <c r="R11" s="65">
        <f t="shared" si="12"/>
        <v>0</v>
      </c>
      <c r="S11" s="65">
        <f t="shared" si="13"/>
        <v>0</v>
      </c>
      <c r="T11" s="42"/>
      <c r="U11" s="41"/>
      <c r="V11" s="40"/>
      <c r="W11" s="121"/>
      <c r="X11" s="40"/>
      <c r="Y11" s="40"/>
      <c r="Z11" s="41"/>
      <c r="AA11" s="41"/>
      <c r="AB11" s="41"/>
      <c r="AC11" s="40"/>
      <c r="AD11" s="40"/>
      <c r="AE11" s="40"/>
      <c r="AF11" s="40"/>
      <c r="AG11" s="40"/>
      <c r="AH11" s="40"/>
      <c r="AI11" s="40"/>
    </row>
    <row r="12" collapsed="1">
      <c r="A12" s="40"/>
      <c r="B12" s="40"/>
      <c r="C12" s="59">
        <f t="shared" ref="C12:E12" si="18">C13+C14</f>
        <v>0</v>
      </c>
      <c r="D12" s="59">
        <f t="shared" si="18"/>
        <v>0</v>
      </c>
      <c r="E12" s="59">
        <f t="shared" si="18"/>
        <v>0</v>
      </c>
      <c r="F12" s="60">
        <f t="shared" si="6"/>
        <v>0</v>
      </c>
      <c r="G12" s="60">
        <f t="shared" si="7"/>
        <v>0</v>
      </c>
      <c r="H12" s="58" t="s">
        <v>52</v>
      </c>
      <c r="I12" s="59">
        <f t="shared" ref="I12:K12" si="19">I13+I14</f>
        <v>6702990.95</v>
      </c>
      <c r="J12" s="59">
        <f t="shared" si="19"/>
        <v>9775090</v>
      </c>
      <c r="K12" s="59">
        <f t="shared" si="19"/>
        <v>11450750</v>
      </c>
      <c r="L12" s="60">
        <f t="shared" si="9"/>
        <v>0.4583176485</v>
      </c>
      <c r="M12" s="60">
        <f t="shared" si="10"/>
        <v>-0.1463362662</v>
      </c>
      <c r="N12" s="80"/>
      <c r="O12" s="59">
        <f t="shared" ref="O12:Q12" si="20">O13+O14</f>
        <v>0</v>
      </c>
      <c r="P12" s="59">
        <f t="shared" si="20"/>
        <v>0</v>
      </c>
      <c r="Q12" s="59">
        <f t="shared" si="20"/>
        <v>0</v>
      </c>
      <c r="R12" s="60">
        <f t="shared" si="12"/>
        <v>0</v>
      </c>
      <c r="S12" s="60">
        <f t="shared" si="13"/>
        <v>0</v>
      </c>
      <c r="T12" s="80"/>
      <c r="U12" s="41">
        <v>1.1196645656000001E7</v>
      </c>
      <c r="V12" s="41">
        <f>J12-U12</f>
        <v>-1421555.656</v>
      </c>
      <c r="W12" s="121">
        <f>(J12/U12)-1</f>
        <v>-0.1269626368</v>
      </c>
      <c r="X12" s="40"/>
      <c r="Y12" s="40"/>
      <c r="Z12" s="41"/>
      <c r="AA12" s="41"/>
      <c r="AB12" s="41"/>
      <c r="AC12" s="40"/>
      <c r="AD12" s="40"/>
      <c r="AE12" s="40"/>
      <c r="AF12" s="40"/>
      <c r="AG12" s="40"/>
      <c r="AH12" s="40"/>
      <c r="AI12" s="40"/>
    </row>
    <row r="13" hidden="1" outlineLevel="1">
      <c r="A13" s="40"/>
      <c r="B13" s="40" t="s">
        <v>53</v>
      </c>
      <c r="C13" s="69">
        <v>0.0</v>
      </c>
      <c r="D13" s="69">
        <v>0.0</v>
      </c>
      <c r="E13" s="69">
        <v>0.0</v>
      </c>
      <c r="F13" s="65">
        <f t="shared" si="6"/>
        <v>0</v>
      </c>
      <c r="G13" s="65">
        <f t="shared" si="7"/>
        <v>0</v>
      </c>
      <c r="H13" s="68" t="s">
        <v>54</v>
      </c>
      <c r="I13" s="147">
        <v>5748342.63</v>
      </c>
      <c r="J13" s="69">
        <f>SUMIF('México Summary'!$C:$C,Resumen!B13,'México Summary'!$AC:$AC)</f>
        <v>8675090</v>
      </c>
      <c r="K13" s="69">
        <v>1.0800750000000002E7</v>
      </c>
      <c r="L13" s="65">
        <f t="shared" si="9"/>
        <v>0.5091462981</v>
      </c>
      <c r="M13" s="65">
        <f t="shared" si="10"/>
        <v>-0.1968067032</v>
      </c>
      <c r="N13" s="42"/>
      <c r="O13" s="69">
        <v>0.0</v>
      </c>
      <c r="P13" s="69">
        <v>0.0</v>
      </c>
      <c r="Q13" s="69">
        <v>0.0</v>
      </c>
      <c r="R13" s="65">
        <f t="shared" si="12"/>
        <v>0</v>
      </c>
      <c r="S13" s="65">
        <f t="shared" si="13"/>
        <v>0</v>
      </c>
      <c r="T13" s="42"/>
      <c r="U13" s="41"/>
      <c r="V13" s="40"/>
      <c r="W13" s="121"/>
      <c r="X13" s="40"/>
      <c r="Y13" s="40"/>
      <c r="Z13" s="41"/>
      <c r="AA13" s="41"/>
      <c r="AB13" s="41"/>
      <c r="AC13" s="40"/>
      <c r="AD13" s="40"/>
      <c r="AE13" s="40"/>
      <c r="AF13" s="40"/>
      <c r="AG13" s="40"/>
      <c r="AH13" s="40"/>
      <c r="AI13" s="40"/>
    </row>
    <row r="14" hidden="1" outlineLevel="1">
      <c r="A14" s="40"/>
      <c r="B14" s="40" t="s">
        <v>55</v>
      </c>
      <c r="C14" s="69">
        <v>0.0</v>
      </c>
      <c r="D14" s="69">
        <v>0.0</v>
      </c>
      <c r="E14" s="69">
        <v>0.0</v>
      </c>
      <c r="F14" s="65">
        <f t="shared" si="6"/>
        <v>0</v>
      </c>
      <c r="G14" s="65">
        <f t="shared" si="7"/>
        <v>0</v>
      </c>
      <c r="H14" s="68" t="s">
        <v>56</v>
      </c>
      <c r="I14" s="147">
        <v>954648.32</v>
      </c>
      <c r="J14" s="69">
        <f>SUMIF('México Summary'!$C:$C,Resumen!B14,'México Summary'!$AC:$AC)</f>
        <v>1100000</v>
      </c>
      <c r="K14" s="69">
        <v>650000.0</v>
      </c>
      <c r="L14" s="65">
        <f t="shared" si="9"/>
        <v>0.1522567808</v>
      </c>
      <c r="M14" s="65">
        <f t="shared" si="10"/>
        <v>0.6923076923</v>
      </c>
      <c r="N14" s="42"/>
      <c r="O14" s="69">
        <v>0.0</v>
      </c>
      <c r="P14" s="69">
        <v>0.0</v>
      </c>
      <c r="Q14" s="69">
        <v>0.0</v>
      </c>
      <c r="R14" s="65">
        <f t="shared" si="12"/>
        <v>0</v>
      </c>
      <c r="S14" s="65">
        <f t="shared" si="13"/>
        <v>0</v>
      </c>
      <c r="T14" s="42"/>
      <c r="U14" s="41"/>
      <c r="V14" s="40"/>
      <c r="W14" s="121"/>
      <c r="X14" s="40"/>
      <c r="Y14" s="40"/>
      <c r="Z14" s="41"/>
      <c r="AA14" s="41"/>
      <c r="AB14" s="41"/>
      <c r="AC14" s="40"/>
      <c r="AD14" s="40"/>
      <c r="AE14" s="40"/>
      <c r="AF14" s="40"/>
      <c r="AG14" s="40"/>
      <c r="AH14" s="40"/>
      <c r="AI14" s="40"/>
    </row>
    <row r="15" collapsed="1">
      <c r="A15" s="40"/>
      <c r="B15" s="40"/>
      <c r="C15" s="59">
        <f t="shared" ref="C15:E15" si="21">C16</f>
        <v>0</v>
      </c>
      <c r="D15" s="59">
        <f t="shared" si="21"/>
        <v>0</v>
      </c>
      <c r="E15" s="59">
        <f t="shared" si="21"/>
        <v>0</v>
      </c>
      <c r="F15" s="60">
        <f t="shared" si="6"/>
        <v>0</v>
      </c>
      <c r="G15" s="60">
        <f t="shared" si="7"/>
        <v>0</v>
      </c>
      <c r="H15" s="58" t="s">
        <v>57</v>
      </c>
      <c r="I15" s="59">
        <f t="shared" ref="I15:K15" si="22">I16</f>
        <v>0</v>
      </c>
      <c r="J15" s="59">
        <f t="shared" si="22"/>
        <v>840000</v>
      </c>
      <c r="K15" s="59">
        <f t="shared" si="22"/>
        <v>0</v>
      </c>
      <c r="L15" s="60">
        <f t="shared" si="9"/>
        <v>0</v>
      </c>
      <c r="M15" s="60">
        <f t="shared" si="10"/>
        <v>0</v>
      </c>
      <c r="N15" s="80"/>
      <c r="O15" s="59">
        <f t="shared" ref="O15:Q15" si="23">O16</f>
        <v>0</v>
      </c>
      <c r="P15" s="59">
        <f t="shared" si="23"/>
        <v>0</v>
      </c>
      <c r="Q15" s="59">
        <f t="shared" si="23"/>
        <v>0</v>
      </c>
      <c r="R15" s="60">
        <f t="shared" si="12"/>
        <v>0</v>
      </c>
      <c r="S15" s="60">
        <f t="shared" si="13"/>
        <v>0</v>
      </c>
      <c r="T15" s="80"/>
      <c r="U15" s="146">
        <v>0.0</v>
      </c>
      <c r="V15" s="41">
        <f>J15-U15</f>
        <v>840000</v>
      </c>
      <c r="W15" s="121" t="str">
        <f>(J15/U15)-1</f>
        <v>#DIV/0!</v>
      </c>
      <c r="X15" s="40"/>
      <c r="Y15" s="40"/>
      <c r="Z15" s="41"/>
      <c r="AA15" s="41"/>
      <c r="AB15" s="41"/>
      <c r="AC15" s="40"/>
      <c r="AD15" s="40"/>
      <c r="AE15" s="40"/>
      <c r="AF15" s="40"/>
      <c r="AG15" s="40"/>
      <c r="AH15" s="40"/>
      <c r="AI15" s="40"/>
    </row>
    <row r="16" hidden="1" outlineLevel="1">
      <c r="A16" s="40"/>
      <c r="B16" s="40" t="s">
        <v>58</v>
      </c>
      <c r="C16" s="69">
        <v>0.0</v>
      </c>
      <c r="D16" s="69">
        <v>0.0</v>
      </c>
      <c r="E16" s="69">
        <v>0.0</v>
      </c>
      <c r="F16" s="65">
        <f t="shared" si="6"/>
        <v>0</v>
      </c>
      <c r="G16" s="65">
        <f t="shared" si="7"/>
        <v>0</v>
      </c>
      <c r="H16" s="68" t="s">
        <v>59</v>
      </c>
      <c r="I16" s="69">
        <v>0.0</v>
      </c>
      <c r="J16" s="69">
        <f>SUMIF('México Summary'!$C:$C,Resumen!B16,'México Summary'!$AC:$AC)</f>
        <v>840000</v>
      </c>
      <c r="K16" s="69">
        <v>0.0</v>
      </c>
      <c r="L16" s="65">
        <f t="shared" si="9"/>
        <v>0</v>
      </c>
      <c r="M16" s="65">
        <f t="shared" si="10"/>
        <v>0</v>
      </c>
      <c r="N16" s="42"/>
      <c r="O16" s="69">
        <v>0.0</v>
      </c>
      <c r="P16" s="69">
        <v>0.0</v>
      </c>
      <c r="Q16" s="69">
        <v>0.0</v>
      </c>
      <c r="R16" s="65">
        <f t="shared" si="12"/>
        <v>0</v>
      </c>
      <c r="S16" s="65">
        <f t="shared" si="13"/>
        <v>0</v>
      </c>
      <c r="T16" s="42"/>
      <c r="U16" s="41"/>
      <c r="V16" s="40"/>
      <c r="W16" s="121"/>
      <c r="X16" s="40"/>
      <c r="Y16" s="40"/>
      <c r="Z16" s="41"/>
      <c r="AA16" s="41"/>
      <c r="AB16" s="41"/>
      <c r="AC16" s="40"/>
      <c r="AD16" s="40"/>
      <c r="AE16" s="40"/>
      <c r="AF16" s="40"/>
      <c r="AG16" s="40"/>
      <c r="AH16" s="40"/>
      <c r="AI16" s="40"/>
    </row>
    <row r="17" collapsed="1">
      <c r="A17" s="40"/>
      <c r="B17" s="40"/>
      <c r="C17" s="59">
        <f t="shared" ref="C17:E17" si="24">C18+C20+C19</f>
        <v>0</v>
      </c>
      <c r="D17" s="59">
        <f t="shared" si="24"/>
        <v>0</v>
      </c>
      <c r="E17" s="59">
        <f t="shared" si="24"/>
        <v>0</v>
      </c>
      <c r="F17" s="60">
        <f t="shared" si="6"/>
        <v>0</v>
      </c>
      <c r="G17" s="60">
        <f t="shared" si="7"/>
        <v>0</v>
      </c>
      <c r="H17" s="72" t="s">
        <v>60</v>
      </c>
      <c r="I17" s="59">
        <f t="shared" ref="I17:K17" si="25">I18+I20+I19</f>
        <v>2445600</v>
      </c>
      <c r="J17" s="59">
        <f t="shared" si="25"/>
        <v>2685245</v>
      </c>
      <c r="K17" s="59">
        <f t="shared" si="25"/>
        <v>840000</v>
      </c>
      <c r="L17" s="60">
        <f t="shared" si="9"/>
        <v>0.09799026824</v>
      </c>
      <c r="M17" s="60">
        <f t="shared" si="10"/>
        <v>2.196720238</v>
      </c>
      <c r="N17" s="80"/>
      <c r="O17" s="59">
        <f t="shared" ref="O17:Q17" si="26">O18+O20</f>
        <v>0</v>
      </c>
      <c r="P17" s="59">
        <f t="shared" si="26"/>
        <v>0</v>
      </c>
      <c r="Q17" s="59">
        <f t="shared" si="26"/>
        <v>0</v>
      </c>
      <c r="R17" s="60">
        <f t="shared" si="12"/>
        <v>0</v>
      </c>
      <c r="S17" s="60">
        <f t="shared" si="13"/>
        <v>0</v>
      </c>
      <c r="T17" s="80"/>
      <c r="U17" s="146">
        <v>951615.0</v>
      </c>
      <c r="V17" s="41">
        <f>J17-U17</f>
        <v>1733630</v>
      </c>
      <c r="W17" s="121">
        <f>(J17/U17)-1</f>
        <v>1.821776664</v>
      </c>
      <c r="X17" s="40"/>
      <c r="Y17" s="40"/>
      <c r="Z17" s="41"/>
      <c r="AA17" s="41"/>
      <c r="AB17" s="41"/>
      <c r="AC17" s="40"/>
      <c r="AD17" s="40"/>
      <c r="AE17" s="40"/>
      <c r="AF17" s="40"/>
      <c r="AG17" s="40"/>
      <c r="AH17" s="40"/>
      <c r="AI17" s="40"/>
    </row>
    <row r="18" hidden="1" outlineLevel="1">
      <c r="A18" s="40"/>
      <c r="B18" s="40" t="s">
        <v>61</v>
      </c>
      <c r="C18" s="69">
        <v>0.0</v>
      </c>
      <c r="D18" s="69">
        <v>0.0</v>
      </c>
      <c r="E18" s="69">
        <v>0.0</v>
      </c>
      <c r="F18" s="65">
        <f t="shared" si="6"/>
        <v>0</v>
      </c>
      <c r="G18" s="65">
        <f t="shared" si="7"/>
        <v>0</v>
      </c>
      <c r="H18" s="68" t="s">
        <v>62</v>
      </c>
      <c r="I18" s="147">
        <v>1292600.0</v>
      </c>
      <c r="J18" s="69">
        <f>SUMIF('México Summary'!$C:$C,Resumen!B18,'México Summary'!$AC:$AC)</f>
        <v>1232595</v>
      </c>
      <c r="K18" s="69">
        <v>840000.0</v>
      </c>
      <c r="L18" s="65">
        <f t="shared" si="9"/>
        <v>-0.04642194028</v>
      </c>
      <c r="M18" s="65">
        <f t="shared" si="10"/>
        <v>0.467375</v>
      </c>
      <c r="N18" s="42"/>
      <c r="O18" s="69">
        <v>0.0</v>
      </c>
      <c r="P18" s="69">
        <v>0.0</v>
      </c>
      <c r="Q18" s="69">
        <v>0.0</v>
      </c>
      <c r="R18" s="65">
        <f t="shared" si="12"/>
        <v>0</v>
      </c>
      <c r="S18" s="65">
        <f t="shared" si="13"/>
        <v>0</v>
      </c>
      <c r="T18" s="42"/>
      <c r="U18" s="41"/>
      <c r="V18" s="40"/>
      <c r="W18" s="121"/>
      <c r="X18" s="40"/>
      <c r="Y18" s="40"/>
      <c r="Z18" s="41"/>
      <c r="AA18" s="41"/>
      <c r="AB18" s="41"/>
      <c r="AC18" s="40"/>
      <c r="AD18" s="40"/>
      <c r="AE18" s="40"/>
      <c r="AF18" s="40"/>
      <c r="AG18" s="40"/>
      <c r="AH18" s="40"/>
      <c r="AI18" s="40"/>
    </row>
    <row r="19" hidden="1" outlineLevel="1">
      <c r="A19" s="40"/>
      <c r="B19" s="40" t="s">
        <v>63</v>
      </c>
      <c r="C19" s="69">
        <v>0.0</v>
      </c>
      <c r="D19" s="69">
        <v>0.0</v>
      </c>
      <c r="E19" s="69">
        <v>0.0</v>
      </c>
      <c r="F19" s="65">
        <f t="shared" si="6"/>
        <v>0</v>
      </c>
      <c r="G19" s="65">
        <f t="shared" si="7"/>
        <v>0</v>
      </c>
      <c r="H19" s="68" t="s">
        <v>64</v>
      </c>
      <c r="I19" s="147">
        <v>1153000.0</v>
      </c>
      <c r="J19" s="69">
        <f>SUMIF('México Summary'!$C:$C,Resumen!B19,'México Summary'!$AC:$AC)</f>
        <v>1452650</v>
      </c>
      <c r="K19" s="69">
        <v>0.0</v>
      </c>
      <c r="L19" s="65">
        <f t="shared" si="9"/>
        <v>0.2598872507</v>
      </c>
      <c r="M19" s="65">
        <f t="shared" si="10"/>
        <v>0</v>
      </c>
      <c r="N19" s="42"/>
      <c r="O19" s="69">
        <v>0.0</v>
      </c>
      <c r="P19" s="69">
        <v>0.0</v>
      </c>
      <c r="Q19" s="69">
        <v>0.0</v>
      </c>
      <c r="R19" s="65">
        <f t="shared" si="12"/>
        <v>0</v>
      </c>
      <c r="S19" s="65">
        <f t="shared" si="13"/>
        <v>0</v>
      </c>
      <c r="T19" s="42"/>
      <c r="U19" s="41"/>
      <c r="V19" s="40"/>
      <c r="W19" s="121"/>
      <c r="X19" s="40"/>
      <c r="Y19" s="40"/>
      <c r="Z19" s="41"/>
      <c r="AA19" s="41"/>
      <c r="AB19" s="41"/>
      <c r="AC19" s="40"/>
      <c r="AD19" s="40"/>
      <c r="AE19" s="40"/>
      <c r="AF19" s="40"/>
      <c r="AG19" s="40"/>
      <c r="AH19" s="40"/>
      <c r="AI19" s="40"/>
    </row>
    <row r="20" hidden="1" outlineLevel="1">
      <c r="A20" s="40"/>
      <c r="B20" s="40" t="s">
        <v>65</v>
      </c>
      <c r="C20" s="69">
        <v>0.0</v>
      </c>
      <c r="D20" s="69">
        <v>0.0</v>
      </c>
      <c r="E20" s="69">
        <v>0.0</v>
      </c>
      <c r="F20" s="65">
        <f t="shared" si="6"/>
        <v>0</v>
      </c>
      <c r="G20" s="65">
        <f t="shared" si="7"/>
        <v>0</v>
      </c>
      <c r="H20" s="68" t="s">
        <v>66</v>
      </c>
      <c r="I20" s="147">
        <v>0.0</v>
      </c>
      <c r="J20" s="69">
        <f>SUMIF('México Summary'!$C:$C,Resumen!B20,'México Summary'!$AC:$AC)</f>
        <v>0</v>
      </c>
      <c r="K20" s="69">
        <v>0.0</v>
      </c>
      <c r="L20" s="65">
        <f t="shared" si="9"/>
        <v>0</v>
      </c>
      <c r="M20" s="65">
        <f t="shared" si="10"/>
        <v>0</v>
      </c>
      <c r="N20" s="42"/>
      <c r="O20" s="69">
        <v>0.0</v>
      </c>
      <c r="P20" s="69">
        <v>0.0</v>
      </c>
      <c r="Q20" s="69">
        <v>0.0</v>
      </c>
      <c r="R20" s="65">
        <f t="shared" si="12"/>
        <v>0</v>
      </c>
      <c r="S20" s="65">
        <f t="shared" si="13"/>
        <v>0</v>
      </c>
      <c r="T20" s="42"/>
      <c r="U20" s="41"/>
      <c r="V20" s="40"/>
      <c r="W20" s="121"/>
      <c r="X20" s="40"/>
      <c r="Y20" s="40"/>
      <c r="Z20" s="41"/>
      <c r="AA20" s="41"/>
      <c r="AB20" s="41"/>
      <c r="AC20" s="40"/>
      <c r="AD20" s="40"/>
      <c r="AE20" s="40"/>
      <c r="AF20" s="40"/>
      <c r="AG20" s="40"/>
      <c r="AH20" s="40"/>
      <c r="AI20" s="40"/>
    </row>
    <row r="21" ht="15.75" hidden="1" customHeight="1" outlineLevel="1">
      <c r="A21" s="40"/>
      <c r="B21" s="40" t="s">
        <v>67</v>
      </c>
      <c r="C21" s="59">
        <v>0.0</v>
      </c>
      <c r="D21" s="59">
        <v>0.0</v>
      </c>
      <c r="E21" s="59">
        <v>0.0</v>
      </c>
      <c r="F21" s="60">
        <f t="shared" si="6"/>
        <v>0</v>
      </c>
      <c r="G21" s="60">
        <f t="shared" si="7"/>
        <v>0</v>
      </c>
      <c r="H21" s="58" t="s">
        <v>7</v>
      </c>
      <c r="I21" s="61">
        <v>1.419618867E7</v>
      </c>
      <c r="J21" s="59">
        <f>SUMIF('México Summary'!$C:$C,Resumen!B21,'México Summary'!$AC:$AC)</f>
        <v>0</v>
      </c>
      <c r="K21" s="59">
        <v>0.0</v>
      </c>
      <c r="L21" s="60">
        <f t="shared" si="9"/>
        <v>0</v>
      </c>
      <c r="M21" s="60">
        <f t="shared" si="10"/>
        <v>0</v>
      </c>
      <c r="N21" s="80"/>
      <c r="O21" s="59">
        <v>0.0</v>
      </c>
      <c r="P21" s="59">
        <v>0.0</v>
      </c>
      <c r="Q21" s="59">
        <v>0.0</v>
      </c>
      <c r="R21" s="60">
        <f t="shared" si="12"/>
        <v>0</v>
      </c>
      <c r="S21" s="60">
        <f t="shared" si="13"/>
        <v>0</v>
      </c>
      <c r="T21" s="80"/>
      <c r="U21" s="148"/>
      <c r="V21" s="43"/>
      <c r="W21" s="121"/>
      <c r="X21" s="40"/>
      <c r="Y21" s="40"/>
      <c r="Z21" s="41"/>
      <c r="AA21" s="41"/>
      <c r="AB21" s="41"/>
      <c r="AC21" s="40"/>
      <c r="AD21" s="40"/>
      <c r="AE21" s="40"/>
      <c r="AF21" s="40"/>
      <c r="AG21" s="40"/>
      <c r="AH21" s="40"/>
      <c r="AI21" s="40"/>
    </row>
    <row r="22" ht="15.75" hidden="1" customHeight="1" outlineLevel="1">
      <c r="A22" s="40"/>
      <c r="B22" s="40" t="s">
        <v>68</v>
      </c>
      <c r="C22" s="59">
        <v>0.0</v>
      </c>
      <c r="D22" s="59">
        <v>0.0</v>
      </c>
      <c r="E22" s="59">
        <v>0.0</v>
      </c>
      <c r="F22" s="60">
        <f t="shared" si="6"/>
        <v>0</v>
      </c>
      <c r="G22" s="60">
        <f t="shared" si="7"/>
        <v>0</v>
      </c>
      <c r="H22" s="58" t="s">
        <v>69</v>
      </c>
      <c r="I22" s="61">
        <v>3.289497461E7</v>
      </c>
      <c r="J22" s="59">
        <f>SUMIF('México Summary'!$C:$C,Resumen!B22,'México Summary'!$AC:$AC)</f>
        <v>0</v>
      </c>
      <c r="K22" s="59">
        <v>0.0</v>
      </c>
      <c r="L22" s="60">
        <f t="shared" si="9"/>
        <v>0</v>
      </c>
      <c r="M22" s="60">
        <f t="shared" si="10"/>
        <v>0</v>
      </c>
      <c r="N22" s="80"/>
      <c r="O22" s="59">
        <v>0.0</v>
      </c>
      <c r="P22" s="59">
        <v>0.0</v>
      </c>
      <c r="Q22" s="59">
        <v>0.0</v>
      </c>
      <c r="R22" s="60">
        <f t="shared" si="12"/>
        <v>0</v>
      </c>
      <c r="S22" s="60">
        <f t="shared" si="13"/>
        <v>0</v>
      </c>
      <c r="T22" s="80"/>
      <c r="U22" s="148"/>
      <c r="V22" s="43"/>
      <c r="W22" s="121"/>
      <c r="X22" s="40"/>
      <c r="Y22" s="40"/>
      <c r="Z22" s="41"/>
      <c r="AA22" s="41"/>
      <c r="AB22" s="41"/>
      <c r="AC22" s="40"/>
      <c r="AD22" s="40"/>
      <c r="AE22" s="40"/>
      <c r="AF22" s="40"/>
      <c r="AG22" s="40"/>
      <c r="AH22" s="40"/>
      <c r="AI22" s="40"/>
    </row>
    <row r="23" ht="15.75" hidden="1" customHeight="1" outlineLevel="1">
      <c r="A23" s="40"/>
      <c r="B23" s="40" t="s">
        <v>70</v>
      </c>
      <c r="C23" s="59">
        <v>0.0</v>
      </c>
      <c r="D23" s="59">
        <v>0.0</v>
      </c>
      <c r="E23" s="59">
        <v>0.0</v>
      </c>
      <c r="F23" s="60">
        <f t="shared" si="6"/>
        <v>0</v>
      </c>
      <c r="G23" s="60">
        <f t="shared" si="7"/>
        <v>0</v>
      </c>
      <c r="H23" s="58" t="s">
        <v>71</v>
      </c>
      <c r="I23" s="61">
        <v>5116359.76</v>
      </c>
      <c r="J23" s="59">
        <f>SUMIF('México Summary'!$C:$C,Resumen!B23,'México Summary'!$AC:$AC)</f>
        <v>0</v>
      </c>
      <c r="K23" s="59">
        <v>0.0</v>
      </c>
      <c r="L23" s="60">
        <f t="shared" si="9"/>
        <v>0</v>
      </c>
      <c r="M23" s="60">
        <f t="shared" si="10"/>
        <v>0</v>
      </c>
      <c r="N23" s="80"/>
      <c r="O23" s="59">
        <v>0.0</v>
      </c>
      <c r="P23" s="59">
        <v>0.0</v>
      </c>
      <c r="Q23" s="59">
        <v>0.0</v>
      </c>
      <c r="R23" s="60">
        <f t="shared" si="12"/>
        <v>0</v>
      </c>
      <c r="S23" s="60">
        <f t="shared" si="13"/>
        <v>0</v>
      </c>
      <c r="T23" s="80"/>
      <c r="U23" s="148"/>
      <c r="V23" s="43"/>
      <c r="W23" s="121"/>
      <c r="X23" s="40"/>
      <c r="Y23" s="40"/>
      <c r="Z23" s="41"/>
      <c r="AA23" s="41"/>
      <c r="AB23" s="41"/>
      <c r="AC23" s="40"/>
      <c r="AD23" s="40"/>
      <c r="AE23" s="40"/>
      <c r="AF23" s="40"/>
      <c r="AG23" s="40"/>
      <c r="AH23" s="40"/>
      <c r="AI23" s="40"/>
    </row>
    <row r="24" ht="15.75" hidden="1" customHeight="1" outlineLevel="1">
      <c r="A24" s="40"/>
      <c r="B24" s="40"/>
      <c r="C24" s="59">
        <f t="shared" ref="C24:E24" si="27">C23+C22+C21+C5</f>
        <v>0</v>
      </c>
      <c r="D24" s="59">
        <f t="shared" si="27"/>
        <v>0</v>
      </c>
      <c r="E24" s="59">
        <f t="shared" si="27"/>
        <v>0</v>
      </c>
      <c r="F24" s="60">
        <f t="shared" si="6"/>
        <v>0</v>
      </c>
      <c r="G24" s="60">
        <f t="shared" si="7"/>
        <v>0</v>
      </c>
      <c r="H24" s="73" t="s">
        <v>10</v>
      </c>
      <c r="I24" s="59">
        <f t="shared" ref="I24:K24" si="28">I23+I22+I21+I5</f>
        <v>116827036.7</v>
      </c>
      <c r="J24" s="59">
        <f t="shared" si="28"/>
        <v>71683975.9</v>
      </c>
      <c r="K24" s="59">
        <f t="shared" si="28"/>
        <v>62529781.98</v>
      </c>
      <c r="L24" s="60">
        <f t="shared" si="9"/>
        <v>-0.3864093626</v>
      </c>
      <c r="M24" s="60">
        <f t="shared" si="10"/>
        <v>0.1463973425</v>
      </c>
      <c r="N24" s="80"/>
      <c r="O24" s="59">
        <f t="shared" ref="O24:Q24" si="29">O23+O22+O21+O5</f>
        <v>0</v>
      </c>
      <c r="P24" s="59">
        <f t="shared" si="29"/>
        <v>0</v>
      </c>
      <c r="Q24" s="59">
        <f t="shared" si="29"/>
        <v>0</v>
      </c>
      <c r="R24" s="60">
        <f t="shared" si="12"/>
        <v>0</v>
      </c>
      <c r="S24" s="60">
        <f t="shared" si="13"/>
        <v>0</v>
      </c>
      <c r="T24" s="80"/>
      <c r="U24" s="148"/>
      <c r="V24" s="43"/>
      <c r="W24" s="121"/>
      <c r="X24" s="40"/>
      <c r="Y24" s="40"/>
      <c r="Z24" s="41"/>
      <c r="AA24" s="41"/>
      <c r="AB24" s="41"/>
      <c r="AC24" s="40"/>
      <c r="AD24" s="40"/>
      <c r="AE24" s="40"/>
      <c r="AF24" s="40"/>
      <c r="AG24" s="40"/>
      <c r="AH24" s="40"/>
      <c r="AI24" s="40"/>
    </row>
    <row r="25" ht="15.75" customHeight="1" collapsed="1">
      <c r="A25" s="40"/>
      <c r="B25" s="40"/>
      <c r="C25" s="56">
        <f t="shared" ref="C25:E25" si="30">C26+C29+C31+C37+C40+C54+C55+C63</f>
        <v>0</v>
      </c>
      <c r="D25" s="56">
        <f t="shared" si="30"/>
        <v>0</v>
      </c>
      <c r="E25" s="56">
        <f t="shared" si="30"/>
        <v>0</v>
      </c>
      <c r="F25" s="57">
        <f t="shared" si="6"/>
        <v>0</v>
      </c>
      <c r="G25" s="149">
        <f t="shared" si="7"/>
        <v>0</v>
      </c>
      <c r="H25" s="74" t="s">
        <v>72</v>
      </c>
      <c r="I25" s="75">
        <f>I26+I29+I31+I37+I40+I54+I55+I63</f>
        <v>61247285.29</v>
      </c>
      <c r="J25" s="56">
        <f>J26+J29+J31+J37+J40+J54+J55+J63+J35</f>
        <v>69120006.12</v>
      </c>
      <c r="K25" s="56">
        <f>K26+K29+K31+K37+K40+K54+K55+K63</f>
        <v>61625391.37</v>
      </c>
      <c r="L25" s="57">
        <f t="shared" si="9"/>
        <v>0.1285399148</v>
      </c>
      <c r="M25" s="57">
        <f t="shared" si="10"/>
        <v>0.1216156943</v>
      </c>
      <c r="N25" s="145"/>
      <c r="O25" s="56">
        <f t="shared" ref="O25:Q25" si="31">O26+O29+O31+O37+O40+O54+O55+O63</f>
        <v>0</v>
      </c>
      <c r="P25" s="56">
        <f t="shared" si="31"/>
        <v>0</v>
      </c>
      <c r="Q25" s="56">
        <f t="shared" si="31"/>
        <v>0</v>
      </c>
      <c r="R25" s="57">
        <f t="shared" si="12"/>
        <v>0</v>
      </c>
      <c r="S25" s="57">
        <f t="shared" si="13"/>
        <v>0</v>
      </c>
      <c r="T25" s="145"/>
      <c r="U25" s="56">
        <f t="shared" ref="U25:V25" si="32">U26+U29+U31+U37+U40+U54+U55+U63+U35</f>
        <v>68675899.39</v>
      </c>
      <c r="V25" s="56">
        <f t="shared" si="32"/>
        <v>444106.7389</v>
      </c>
      <c r="W25" s="121">
        <f t="shared" ref="W25:W26" si="36">(J25/U25)-1</f>
        <v>0.006466704373</v>
      </c>
      <c r="X25" s="40"/>
      <c r="Y25" s="40"/>
      <c r="Z25" s="41"/>
      <c r="AA25" s="41"/>
      <c r="AB25" s="41"/>
      <c r="AC25" s="40"/>
      <c r="AD25" s="40"/>
      <c r="AE25" s="40"/>
      <c r="AF25" s="40"/>
      <c r="AG25" s="40"/>
      <c r="AH25" s="40"/>
      <c r="AI25" s="40"/>
    </row>
    <row r="26" ht="15.75" customHeight="1">
      <c r="A26" s="40"/>
      <c r="B26" s="40"/>
      <c r="C26" s="59">
        <f t="shared" ref="C26:E26" si="33">C27+C28</f>
        <v>0</v>
      </c>
      <c r="D26" s="59">
        <f t="shared" si="33"/>
        <v>0</v>
      </c>
      <c r="E26" s="59">
        <f t="shared" si="33"/>
        <v>0</v>
      </c>
      <c r="F26" s="60">
        <f t="shared" si="6"/>
        <v>0</v>
      </c>
      <c r="G26" s="60">
        <f t="shared" si="7"/>
        <v>0</v>
      </c>
      <c r="H26" s="76" t="s">
        <v>42</v>
      </c>
      <c r="I26" s="59">
        <f t="shared" ref="I26:K26" si="34">I27+I28</f>
        <v>2207503.28</v>
      </c>
      <c r="J26" s="59">
        <f t="shared" si="34"/>
        <v>2949107.881</v>
      </c>
      <c r="K26" s="59">
        <f t="shared" si="34"/>
        <v>2584139.32</v>
      </c>
      <c r="L26" s="60">
        <f t="shared" si="9"/>
        <v>0.335947225</v>
      </c>
      <c r="M26" s="60">
        <f t="shared" si="10"/>
        <v>0.1412340883</v>
      </c>
      <c r="N26" s="80"/>
      <c r="O26" s="59">
        <f t="shared" ref="O26:Q26" si="35">O27+O28</f>
        <v>0</v>
      </c>
      <c r="P26" s="59">
        <f t="shared" si="35"/>
        <v>0</v>
      </c>
      <c r="Q26" s="59">
        <f t="shared" si="35"/>
        <v>0</v>
      </c>
      <c r="R26" s="60">
        <f t="shared" si="12"/>
        <v>0</v>
      </c>
      <c r="S26" s="60">
        <f t="shared" si="13"/>
        <v>0</v>
      </c>
      <c r="T26" s="80"/>
      <c r="U26" s="146">
        <v>2768796.161</v>
      </c>
      <c r="V26" s="41">
        <f>J26-U26</f>
        <v>180311.72</v>
      </c>
      <c r="W26" s="121">
        <f t="shared" si="36"/>
        <v>0.06512278605</v>
      </c>
      <c r="X26" s="40"/>
      <c r="Y26" s="40"/>
      <c r="Z26" s="41"/>
      <c r="AA26" s="41"/>
      <c r="AB26" s="41"/>
      <c r="AC26" s="40"/>
      <c r="AD26" s="40"/>
      <c r="AE26" s="40"/>
      <c r="AF26" s="40"/>
      <c r="AG26" s="40"/>
      <c r="AH26" s="40"/>
      <c r="AI26" s="40"/>
    </row>
    <row r="27" ht="15.75" hidden="1" customHeight="1" outlineLevel="1">
      <c r="A27" s="40"/>
      <c r="B27" s="40" t="s">
        <v>73</v>
      </c>
      <c r="C27" s="69">
        <v>0.0</v>
      </c>
      <c r="D27" s="69">
        <v>0.0</v>
      </c>
      <c r="E27" s="69">
        <v>0.0</v>
      </c>
      <c r="F27" s="65">
        <f t="shared" si="6"/>
        <v>0</v>
      </c>
      <c r="G27" s="65">
        <f t="shared" si="7"/>
        <v>0</v>
      </c>
      <c r="H27" s="68" t="s">
        <v>74</v>
      </c>
      <c r="I27" s="147">
        <v>225000.0</v>
      </c>
      <c r="J27" s="69">
        <f>SUMIF('México Summary'!$C:$C,Resumen!B27,'México Summary'!$AC:$AC)</f>
        <v>887380</v>
      </c>
      <c r="K27" s="69">
        <v>863500.0</v>
      </c>
      <c r="L27" s="65">
        <f t="shared" si="9"/>
        <v>2.943911111</v>
      </c>
      <c r="M27" s="65">
        <f t="shared" si="10"/>
        <v>0.02765489288</v>
      </c>
      <c r="N27" s="42"/>
      <c r="O27" s="69">
        <v>0.0</v>
      </c>
      <c r="P27" s="69">
        <v>0.0</v>
      </c>
      <c r="Q27" s="69">
        <v>0.0</v>
      </c>
      <c r="R27" s="65">
        <f t="shared" si="12"/>
        <v>0</v>
      </c>
      <c r="S27" s="65">
        <f t="shared" si="13"/>
        <v>0</v>
      </c>
      <c r="T27" s="42"/>
      <c r="U27" s="41"/>
      <c r="V27" s="40"/>
      <c r="W27" s="121"/>
      <c r="X27" s="40"/>
      <c r="Y27" s="40"/>
      <c r="Z27" s="41"/>
      <c r="AA27" s="41"/>
      <c r="AB27" s="41"/>
      <c r="AC27" s="40"/>
      <c r="AD27" s="40"/>
      <c r="AE27" s="40"/>
      <c r="AF27" s="40"/>
      <c r="AG27" s="40"/>
      <c r="AH27" s="40"/>
      <c r="AI27" s="40"/>
    </row>
    <row r="28" ht="15.75" hidden="1" customHeight="1" outlineLevel="1">
      <c r="A28" s="40"/>
      <c r="B28" s="40" t="s">
        <v>75</v>
      </c>
      <c r="C28" s="69">
        <v>0.0</v>
      </c>
      <c r="D28" s="69">
        <v>0.0</v>
      </c>
      <c r="E28" s="69">
        <v>0.0</v>
      </c>
      <c r="F28" s="65">
        <f t="shared" si="6"/>
        <v>0</v>
      </c>
      <c r="G28" s="65">
        <f t="shared" si="7"/>
        <v>0</v>
      </c>
      <c r="H28" s="77" t="s">
        <v>76</v>
      </c>
      <c r="I28" s="147">
        <v>1982503.28</v>
      </c>
      <c r="J28" s="69">
        <f>SUMIF('México Summary'!$C:$C,Resumen!B28,'México Summary'!$AC:$AC)</f>
        <v>2061727.881</v>
      </c>
      <c r="K28" s="69">
        <v>1720639.3199999994</v>
      </c>
      <c r="L28" s="65">
        <f t="shared" si="9"/>
        <v>0.0399619016</v>
      </c>
      <c r="M28" s="65">
        <f t="shared" si="10"/>
        <v>0.1982336199</v>
      </c>
      <c r="N28" s="42"/>
      <c r="O28" s="69">
        <v>0.0</v>
      </c>
      <c r="P28" s="69">
        <v>0.0</v>
      </c>
      <c r="Q28" s="69">
        <v>0.0</v>
      </c>
      <c r="R28" s="65">
        <f t="shared" si="12"/>
        <v>0</v>
      </c>
      <c r="S28" s="65">
        <f t="shared" si="13"/>
        <v>0</v>
      </c>
      <c r="T28" s="42"/>
      <c r="U28" s="41"/>
      <c r="V28" s="40"/>
      <c r="W28" s="121"/>
      <c r="X28" s="40"/>
      <c r="Y28" s="40"/>
      <c r="Z28" s="41"/>
      <c r="AA28" s="41"/>
      <c r="AB28" s="41"/>
      <c r="AC28" s="40"/>
      <c r="AD28" s="40"/>
      <c r="AE28" s="40"/>
      <c r="AF28" s="40"/>
      <c r="AG28" s="40"/>
      <c r="AH28" s="40"/>
      <c r="AI28" s="40"/>
    </row>
    <row r="29" ht="15.75" customHeight="1" collapsed="1">
      <c r="A29" s="40"/>
      <c r="B29" s="40"/>
      <c r="C29" s="59">
        <f t="shared" ref="C29:E29" si="37">C30</f>
        <v>0</v>
      </c>
      <c r="D29" s="59">
        <f t="shared" si="37"/>
        <v>0</v>
      </c>
      <c r="E29" s="59">
        <f t="shared" si="37"/>
        <v>0</v>
      </c>
      <c r="F29" s="60">
        <f t="shared" si="6"/>
        <v>0</v>
      </c>
      <c r="G29" s="150">
        <f t="shared" si="7"/>
        <v>0</v>
      </c>
      <c r="H29" s="58" t="s">
        <v>47</v>
      </c>
      <c r="I29" s="78">
        <f t="shared" ref="I29:K29" si="38">I30</f>
        <v>8546422.2</v>
      </c>
      <c r="J29" s="59">
        <f t="shared" si="38"/>
        <v>6727036.835</v>
      </c>
      <c r="K29" s="59">
        <f t="shared" si="38"/>
        <v>9107000</v>
      </c>
      <c r="L29" s="60">
        <f t="shared" si="9"/>
        <v>-0.2128826921</v>
      </c>
      <c r="M29" s="60">
        <f t="shared" si="10"/>
        <v>-0.2613333881</v>
      </c>
      <c r="N29" s="80"/>
      <c r="O29" s="59">
        <f t="shared" ref="O29:Q29" si="39">O30</f>
        <v>0</v>
      </c>
      <c r="P29" s="59">
        <f t="shared" si="39"/>
        <v>0</v>
      </c>
      <c r="Q29" s="59">
        <f t="shared" si="39"/>
        <v>0</v>
      </c>
      <c r="R29" s="60">
        <f t="shared" si="12"/>
        <v>0</v>
      </c>
      <c r="S29" s="60">
        <f t="shared" si="13"/>
        <v>0</v>
      </c>
      <c r="T29" s="80"/>
      <c r="U29" s="146">
        <v>7361729.103360001</v>
      </c>
      <c r="V29" s="41">
        <f>J29-U29</f>
        <v>-634692.2687</v>
      </c>
      <c r="W29" s="121">
        <f>(J29/U29)-1</f>
        <v>-0.08621510786</v>
      </c>
      <c r="X29" s="40"/>
      <c r="Y29" s="40"/>
      <c r="Z29" s="41"/>
      <c r="AA29" s="41"/>
      <c r="AB29" s="41"/>
      <c r="AC29" s="40"/>
      <c r="AD29" s="41">
        <f>J29-Eventos!AB53</f>
        <v>0</v>
      </c>
      <c r="AE29" s="40"/>
      <c r="AF29" s="40"/>
      <c r="AG29" s="40"/>
      <c r="AH29" s="40"/>
      <c r="AI29" s="40"/>
    </row>
    <row r="30" ht="15.75" hidden="1" customHeight="1" outlineLevel="1">
      <c r="A30" s="40"/>
      <c r="B30" s="40" t="s">
        <v>77</v>
      </c>
      <c r="C30" s="69">
        <v>0.0</v>
      </c>
      <c r="D30" s="69">
        <v>0.0</v>
      </c>
      <c r="E30" s="69">
        <v>0.0</v>
      </c>
      <c r="F30" s="65">
        <f t="shared" si="6"/>
        <v>0</v>
      </c>
      <c r="G30" s="65">
        <f t="shared" si="7"/>
        <v>0</v>
      </c>
      <c r="H30" s="79" t="s">
        <v>78</v>
      </c>
      <c r="I30" s="147">
        <v>8546422.2</v>
      </c>
      <c r="J30" s="69">
        <f>SUMIF('México Summary'!$C:$C,Resumen!B30,'México Summary'!$AC:$AC)</f>
        <v>6727036.835</v>
      </c>
      <c r="K30" s="69">
        <v>9107000.0</v>
      </c>
      <c r="L30" s="65">
        <f t="shared" si="9"/>
        <v>-0.2128826921</v>
      </c>
      <c r="M30" s="65">
        <f t="shared" si="10"/>
        <v>-0.2613333881</v>
      </c>
      <c r="N30" s="42"/>
      <c r="O30" s="69">
        <v>0.0</v>
      </c>
      <c r="P30" s="69">
        <v>0.0</v>
      </c>
      <c r="Q30" s="69">
        <v>0.0</v>
      </c>
      <c r="R30" s="65">
        <f t="shared" si="12"/>
        <v>0</v>
      </c>
      <c r="S30" s="65">
        <f t="shared" si="13"/>
        <v>0</v>
      </c>
      <c r="T30" s="42"/>
      <c r="U30" s="41"/>
      <c r="V30" s="40"/>
      <c r="W30" s="121"/>
      <c r="X30" s="40"/>
      <c r="Y30" s="40"/>
      <c r="Z30" s="41"/>
      <c r="AA30" s="41"/>
      <c r="AB30" s="41"/>
      <c r="AC30" s="40"/>
      <c r="AD30" s="40"/>
      <c r="AE30" s="40"/>
      <c r="AF30" s="40"/>
      <c r="AG30" s="40"/>
      <c r="AH30" s="40"/>
      <c r="AI30" s="40"/>
    </row>
    <row r="31" ht="15.75" customHeight="1" collapsed="1">
      <c r="A31" s="40"/>
      <c r="B31" s="40"/>
      <c r="C31" s="59">
        <f t="shared" ref="C31:E31" si="40">SUM(C32:C34)</f>
        <v>0</v>
      </c>
      <c r="D31" s="59">
        <f t="shared" si="40"/>
        <v>0</v>
      </c>
      <c r="E31" s="59">
        <f t="shared" si="40"/>
        <v>0</v>
      </c>
      <c r="F31" s="60">
        <f t="shared" si="6"/>
        <v>0</v>
      </c>
      <c r="G31" s="60">
        <f t="shared" si="7"/>
        <v>0</v>
      </c>
      <c r="H31" s="58" t="s">
        <v>52</v>
      </c>
      <c r="I31" s="59">
        <f t="shared" ref="I31:K31" si="41">SUM(I32:I34)</f>
        <v>4258755.33</v>
      </c>
      <c r="J31" s="59">
        <f t="shared" si="41"/>
        <v>6940491.443</v>
      </c>
      <c r="K31" s="59">
        <f t="shared" si="41"/>
        <v>8604867.072</v>
      </c>
      <c r="L31" s="60">
        <f t="shared" si="9"/>
        <v>0.6296995026</v>
      </c>
      <c r="M31" s="60">
        <f t="shared" si="10"/>
        <v>-0.1934225846</v>
      </c>
      <c r="N31" s="80"/>
      <c r="O31" s="59">
        <f t="shared" ref="O31:Q31" si="42">SUM(O32:O34)</f>
        <v>0</v>
      </c>
      <c r="P31" s="59">
        <f t="shared" si="42"/>
        <v>0</v>
      </c>
      <c r="Q31" s="59">
        <f t="shared" si="42"/>
        <v>0</v>
      </c>
      <c r="R31" s="60">
        <f t="shared" si="12"/>
        <v>0</v>
      </c>
      <c r="S31" s="60">
        <f t="shared" si="13"/>
        <v>0</v>
      </c>
      <c r="T31" s="80"/>
      <c r="U31" s="146">
        <v>6179958.466500001</v>
      </c>
      <c r="V31" s="41">
        <f>J31-U31</f>
        <v>760532.9767</v>
      </c>
      <c r="W31" s="121">
        <f>(J31/U31)-1</f>
        <v>0.1230644155</v>
      </c>
      <c r="X31" s="40"/>
      <c r="Y31" s="40"/>
      <c r="Z31" s="41"/>
      <c r="AA31" s="41"/>
      <c r="AB31" s="41"/>
      <c r="AC31" s="40"/>
      <c r="AD31" s="40"/>
      <c r="AE31" s="40"/>
      <c r="AF31" s="40"/>
      <c r="AG31" s="40"/>
      <c r="AH31" s="40"/>
      <c r="AI31" s="40"/>
    </row>
    <row r="32" ht="15.75" hidden="1" customHeight="1" outlineLevel="1">
      <c r="A32" s="40"/>
      <c r="B32" s="40" t="s">
        <v>79</v>
      </c>
      <c r="C32" s="69">
        <v>0.0</v>
      </c>
      <c r="D32" s="69">
        <v>0.0</v>
      </c>
      <c r="E32" s="69">
        <v>0.0</v>
      </c>
      <c r="F32" s="65">
        <f t="shared" si="6"/>
        <v>0</v>
      </c>
      <c r="G32" s="65">
        <f t="shared" si="7"/>
        <v>0</v>
      </c>
      <c r="H32" s="68" t="s">
        <v>80</v>
      </c>
      <c r="I32" s="147">
        <v>3073058.14</v>
      </c>
      <c r="J32" s="69">
        <f>SUMIF('México Summary'!$C:$C,Resumen!B32,'México Summary'!$AC:$AC)</f>
        <v>5438618.243</v>
      </c>
      <c r="K32" s="69">
        <v>7363267.071999999</v>
      </c>
      <c r="L32" s="65">
        <f t="shared" si="9"/>
        <v>0.7697739501</v>
      </c>
      <c r="M32" s="65">
        <f t="shared" si="10"/>
        <v>-0.2613851718</v>
      </c>
      <c r="N32" s="42"/>
      <c r="O32" s="69">
        <v>0.0</v>
      </c>
      <c r="P32" s="69">
        <v>0.0</v>
      </c>
      <c r="Q32" s="69">
        <v>0.0</v>
      </c>
      <c r="R32" s="65">
        <f t="shared" si="12"/>
        <v>0</v>
      </c>
      <c r="S32" s="65">
        <f t="shared" si="13"/>
        <v>0</v>
      </c>
      <c r="T32" s="42"/>
      <c r="U32" s="41"/>
      <c r="V32" s="40"/>
      <c r="W32" s="121"/>
      <c r="X32" s="40"/>
      <c r="Y32" s="40"/>
      <c r="Z32" s="41"/>
      <c r="AA32" s="41"/>
      <c r="AB32" s="41"/>
      <c r="AC32" s="40"/>
      <c r="AD32" s="40"/>
      <c r="AE32" s="40"/>
      <c r="AF32" s="40"/>
      <c r="AG32" s="40"/>
      <c r="AH32" s="40"/>
      <c r="AI32" s="40"/>
    </row>
    <row r="33" ht="15.75" hidden="1" customHeight="1" outlineLevel="1">
      <c r="A33" s="40"/>
      <c r="B33" s="40" t="s">
        <v>81</v>
      </c>
      <c r="C33" s="69">
        <v>0.0</v>
      </c>
      <c r="D33" s="69">
        <v>0.0</v>
      </c>
      <c r="E33" s="69">
        <v>0.0</v>
      </c>
      <c r="F33" s="65">
        <f t="shared" si="6"/>
        <v>0</v>
      </c>
      <c r="G33" s="65">
        <f t="shared" si="7"/>
        <v>0</v>
      </c>
      <c r="H33" s="68" t="s">
        <v>82</v>
      </c>
      <c r="I33" s="147">
        <v>1050317.16</v>
      </c>
      <c r="J33" s="69">
        <f>SUMIF('México Summary'!$C:$C,Resumen!B33,'México Summary'!$AC:$AC)</f>
        <v>1299254</v>
      </c>
      <c r="K33" s="69">
        <v>1081600.0</v>
      </c>
      <c r="L33" s="65">
        <f t="shared" si="9"/>
        <v>0.2370111139</v>
      </c>
      <c r="M33" s="65">
        <f t="shared" si="10"/>
        <v>0.201233358</v>
      </c>
      <c r="N33" s="42"/>
      <c r="O33" s="69">
        <v>0.0</v>
      </c>
      <c r="P33" s="69">
        <v>0.0</v>
      </c>
      <c r="Q33" s="69">
        <v>0.0</v>
      </c>
      <c r="R33" s="65">
        <f t="shared" si="12"/>
        <v>0</v>
      </c>
      <c r="S33" s="65">
        <f t="shared" si="13"/>
        <v>0</v>
      </c>
      <c r="T33" s="42"/>
      <c r="U33" s="41"/>
      <c r="V33" s="40"/>
      <c r="W33" s="121"/>
      <c r="X33" s="40"/>
      <c r="Y33" s="40"/>
      <c r="Z33" s="41"/>
      <c r="AA33" s="41"/>
      <c r="AB33" s="41"/>
      <c r="AC33" s="40"/>
      <c r="AD33" s="40"/>
      <c r="AE33" s="40"/>
      <c r="AF33" s="40"/>
      <c r="AG33" s="40"/>
      <c r="AH33" s="40"/>
      <c r="AI33" s="40"/>
    </row>
    <row r="34" ht="15.75" hidden="1" customHeight="1" outlineLevel="1">
      <c r="A34" s="40"/>
      <c r="B34" s="40" t="s">
        <v>83</v>
      </c>
      <c r="C34" s="69">
        <v>0.0</v>
      </c>
      <c r="D34" s="69">
        <v>0.0</v>
      </c>
      <c r="E34" s="69">
        <v>0.0</v>
      </c>
      <c r="F34" s="65">
        <f t="shared" si="6"/>
        <v>0</v>
      </c>
      <c r="G34" s="65">
        <f t="shared" si="7"/>
        <v>0</v>
      </c>
      <c r="H34" s="68" t="s">
        <v>84</v>
      </c>
      <c r="I34" s="147">
        <v>135380.03</v>
      </c>
      <c r="J34" s="69">
        <f>SUMIF('México Summary'!$C:$C,Resumen!B34,'México Summary'!$AC:$AC)</f>
        <v>202619.2</v>
      </c>
      <c r="K34" s="69">
        <v>160000.0</v>
      </c>
      <c r="L34" s="65">
        <f t="shared" si="9"/>
        <v>0.4966697821</v>
      </c>
      <c r="M34" s="65">
        <f t="shared" si="10"/>
        <v>0.26637</v>
      </c>
      <c r="N34" s="42"/>
      <c r="O34" s="69">
        <v>0.0</v>
      </c>
      <c r="P34" s="69">
        <v>0.0</v>
      </c>
      <c r="Q34" s="69">
        <v>0.0</v>
      </c>
      <c r="R34" s="65">
        <f t="shared" si="12"/>
        <v>0</v>
      </c>
      <c r="S34" s="65">
        <f t="shared" si="13"/>
        <v>0</v>
      </c>
      <c r="T34" s="42"/>
      <c r="U34" s="41"/>
      <c r="V34" s="40"/>
      <c r="W34" s="121"/>
      <c r="X34" s="40"/>
      <c r="Y34" s="40"/>
      <c r="Z34" s="41"/>
      <c r="AA34" s="41"/>
      <c r="AB34" s="41"/>
      <c r="AC34" s="40"/>
      <c r="AD34" s="40"/>
      <c r="AE34" s="40"/>
      <c r="AF34" s="40"/>
      <c r="AG34" s="40"/>
      <c r="AH34" s="40"/>
      <c r="AI34" s="40"/>
    </row>
    <row r="35" ht="15.75" customHeight="1" collapsed="1">
      <c r="A35" s="40"/>
      <c r="B35" s="40"/>
      <c r="C35" s="59">
        <f t="shared" ref="C35:E35" si="43">C36</f>
        <v>0</v>
      </c>
      <c r="D35" s="59">
        <f t="shared" si="43"/>
        <v>0</v>
      </c>
      <c r="E35" s="59">
        <f t="shared" si="43"/>
        <v>0</v>
      </c>
      <c r="F35" s="60">
        <f t="shared" si="6"/>
        <v>0</v>
      </c>
      <c r="G35" s="150">
        <f t="shared" si="7"/>
        <v>0</v>
      </c>
      <c r="H35" s="58" t="s">
        <v>57</v>
      </c>
      <c r="I35" s="78">
        <f t="shared" ref="I35:K35" si="44">I36</f>
        <v>0</v>
      </c>
      <c r="J35" s="59">
        <f t="shared" si="44"/>
        <v>340000</v>
      </c>
      <c r="K35" s="59">
        <f t="shared" si="44"/>
        <v>0</v>
      </c>
      <c r="L35" s="60">
        <f t="shared" si="9"/>
        <v>0</v>
      </c>
      <c r="M35" s="60">
        <f t="shared" si="10"/>
        <v>0</v>
      </c>
      <c r="N35" s="80"/>
      <c r="O35" s="59">
        <f t="shared" ref="O35:Q35" si="45">O36</f>
        <v>0</v>
      </c>
      <c r="P35" s="59">
        <f t="shared" si="45"/>
        <v>0</v>
      </c>
      <c r="Q35" s="59">
        <f t="shared" si="45"/>
        <v>0</v>
      </c>
      <c r="R35" s="60">
        <f t="shared" si="12"/>
        <v>0</v>
      </c>
      <c r="S35" s="60">
        <f t="shared" si="13"/>
        <v>0</v>
      </c>
      <c r="T35" s="80"/>
      <c r="U35" s="146">
        <v>0.0</v>
      </c>
      <c r="V35" s="41">
        <f>J35-U35</f>
        <v>340000</v>
      </c>
      <c r="W35" s="121" t="str">
        <f>(J35/U35)-1</f>
        <v>#DIV/0!</v>
      </c>
      <c r="X35" s="40"/>
      <c r="Y35" s="40"/>
      <c r="Z35" s="41"/>
      <c r="AA35" s="41"/>
      <c r="AB35" s="41"/>
      <c r="AC35" s="40"/>
      <c r="AD35" s="40"/>
      <c r="AE35" s="40"/>
      <c r="AF35" s="40"/>
      <c r="AG35" s="40"/>
      <c r="AH35" s="40"/>
      <c r="AI35" s="40"/>
    </row>
    <row r="36" ht="15.75" hidden="1" customHeight="1" outlineLevel="1">
      <c r="A36" s="40"/>
      <c r="B36" s="40" t="s">
        <v>85</v>
      </c>
      <c r="C36" s="69">
        <v>0.0</v>
      </c>
      <c r="D36" s="69">
        <v>0.0</v>
      </c>
      <c r="E36" s="69">
        <v>0.0</v>
      </c>
      <c r="F36" s="65">
        <f t="shared" si="6"/>
        <v>0</v>
      </c>
      <c r="G36" s="65">
        <f t="shared" si="7"/>
        <v>0</v>
      </c>
      <c r="H36" s="68" t="s">
        <v>86</v>
      </c>
      <c r="I36" s="69">
        <v>0.0</v>
      </c>
      <c r="J36" s="69">
        <f>SUMIF('México Summary'!$C:$C,Resumen!B36,'México Summary'!$AC:$AC)</f>
        <v>340000</v>
      </c>
      <c r="K36" s="69">
        <v>0.0</v>
      </c>
      <c r="L36" s="65">
        <f t="shared" si="9"/>
        <v>0</v>
      </c>
      <c r="M36" s="65">
        <f t="shared" si="10"/>
        <v>0</v>
      </c>
      <c r="N36" s="42"/>
      <c r="O36" s="69">
        <v>0.0</v>
      </c>
      <c r="P36" s="69">
        <v>0.0</v>
      </c>
      <c r="Q36" s="69">
        <v>0.0</v>
      </c>
      <c r="R36" s="65">
        <f t="shared" si="12"/>
        <v>0</v>
      </c>
      <c r="S36" s="65">
        <f t="shared" si="13"/>
        <v>0</v>
      </c>
      <c r="T36" s="42"/>
      <c r="U36" s="41"/>
      <c r="V36" s="40"/>
      <c r="W36" s="121"/>
      <c r="X36" s="40"/>
      <c r="Y36" s="40"/>
      <c r="Z36" s="41"/>
      <c r="AA36" s="41"/>
      <c r="AB36" s="41"/>
      <c r="AC36" s="40"/>
      <c r="AD36" s="40"/>
      <c r="AE36" s="40"/>
      <c r="AF36" s="40"/>
      <c r="AG36" s="40"/>
      <c r="AH36" s="40"/>
      <c r="AI36" s="40"/>
    </row>
    <row r="37" ht="15.75" customHeight="1" collapsed="1">
      <c r="A37" s="40"/>
      <c r="B37" s="40"/>
      <c r="C37" s="59">
        <f t="shared" ref="C37:E37" si="46">C38+C39</f>
        <v>0</v>
      </c>
      <c r="D37" s="59">
        <f t="shared" si="46"/>
        <v>0</v>
      </c>
      <c r="E37" s="59">
        <f t="shared" si="46"/>
        <v>0</v>
      </c>
      <c r="F37" s="60">
        <f t="shared" si="6"/>
        <v>0</v>
      </c>
      <c r="G37" s="60">
        <f t="shared" si="7"/>
        <v>0</v>
      </c>
      <c r="H37" s="58" t="s">
        <v>60</v>
      </c>
      <c r="I37" s="59">
        <f t="shared" ref="I37:K37" si="47">I38+I39</f>
        <v>1151300.27</v>
      </c>
      <c r="J37" s="59">
        <f t="shared" si="47"/>
        <v>1268666.8</v>
      </c>
      <c r="K37" s="59">
        <f t="shared" si="47"/>
        <v>420000</v>
      </c>
      <c r="L37" s="60">
        <f t="shared" si="9"/>
        <v>0.1019425888</v>
      </c>
      <c r="M37" s="60">
        <f t="shared" si="10"/>
        <v>2.020635238</v>
      </c>
      <c r="N37" s="80"/>
      <c r="O37" s="59">
        <f t="shared" ref="O37:Q37" si="48">O38+O39</f>
        <v>0</v>
      </c>
      <c r="P37" s="59">
        <f t="shared" si="48"/>
        <v>0</v>
      </c>
      <c r="Q37" s="59">
        <f t="shared" si="48"/>
        <v>0</v>
      </c>
      <c r="R37" s="60">
        <f t="shared" si="12"/>
        <v>0</v>
      </c>
      <c r="S37" s="60">
        <f t="shared" si="13"/>
        <v>0</v>
      </c>
      <c r="T37" s="80"/>
      <c r="U37" s="146">
        <v>445095.0</v>
      </c>
      <c r="V37" s="41">
        <f>J37-U37</f>
        <v>823571.8</v>
      </c>
      <c r="W37" s="121">
        <f>(J37/U37)-1</f>
        <v>1.850328132</v>
      </c>
      <c r="X37" s="40"/>
      <c r="Y37" s="40"/>
      <c r="Z37" s="41"/>
      <c r="AA37" s="41"/>
      <c r="AB37" s="41"/>
      <c r="AC37" s="40"/>
      <c r="AD37" s="40"/>
      <c r="AE37" s="40"/>
      <c r="AF37" s="40"/>
      <c r="AG37" s="40"/>
      <c r="AH37" s="40"/>
      <c r="AI37" s="40"/>
    </row>
    <row r="38" ht="15.75" hidden="1" customHeight="1" outlineLevel="1">
      <c r="A38" s="40"/>
      <c r="B38" s="40" t="s">
        <v>87</v>
      </c>
      <c r="C38" s="69">
        <v>0.0</v>
      </c>
      <c r="D38" s="69">
        <v>0.0</v>
      </c>
      <c r="E38" s="69">
        <v>0.0</v>
      </c>
      <c r="F38" s="65">
        <f t="shared" si="6"/>
        <v>0</v>
      </c>
      <c r="G38" s="65">
        <f t="shared" si="7"/>
        <v>0</v>
      </c>
      <c r="H38" s="68" t="s">
        <v>88</v>
      </c>
      <c r="I38" s="147">
        <v>574300.0</v>
      </c>
      <c r="J38" s="69">
        <f>SUMIF('México Summary'!$C:$C,Resumen!B38,'México Summary'!$AC:$AC)</f>
        <v>542341.8</v>
      </c>
      <c r="K38" s="69">
        <v>420000.0</v>
      </c>
      <c r="L38" s="65">
        <f t="shared" si="9"/>
        <v>-0.05564722271</v>
      </c>
      <c r="M38" s="65">
        <f t="shared" si="10"/>
        <v>0.29129</v>
      </c>
      <c r="N38" s="42"/>
      <c r="O38" s="69">
        <v>0.0</v>
      </c>
      <c r="P38" s="69">
        <v>0.0</v>
      </c>
      <c r="Q38" s="69">
        <v>0.0</v>
      </c>
      <c r="R38" s="65">
        <f t="shared" si="12"/>
        <v>0</v>
      </c>
      <c r="S38" s="65">
        <f t="shared" si="13"/>
        <v>0</v>
      </c>
      <c r="T38" s="42"/>
      <c r="U38" s="41"/>
      <c r="V38" s="40"/>
      <c r="W38" s="121"/>
      <c r="X38" s="40"/>
      <c r="Y38" s="40"/>
      <c r="Z38" s="41"/>
      <c r="AA38" s="41"/>
      <c r="AB38" s="41"/>
      <c r="AC38" s="40"/>
      <c r="AD38" s="40"/>
      <c r="AE38" s="40"/>
      <c r="AF38" s="40"/>
      <c r="AG38" s="40"/>
      <c r="AH38" s="40"/>
      <c r="AI38" s="40"/>
    </row>
    <row r="39" ht="15.75" hidden="1" customHeight="1" outlineLevel="1">
      <c r="A39" s="40"/>
      <c r="B39" s="40" t="s">
        <v>89</v>
      </c>
      <c r="C39" s="69">
        <v>0.0</v>
      </c>
      <c r="D39" s="69">
        <v>0.0</v>
      </c>
      <c r="E39" s="69">
        <v>0.0</v>
      </c>
      <c r="F39" s="65">
        <f t="shared" si="6"/>
        <v>0</v>
      </c>
      <c r="G39" s="65">
        <f t="shared" si="7"/>
        <v>0</v>
      </c>
      <c r="H39" s="68" t="s">
        <v>90</v>
      </c>
      <c r="I39" s="147">
        <v>577000.27</v>
      </c>
      <c r="J39" s="69">
        <f>SUMIF('México Summary'!$C:$C,Resumen!B39,'México Summary'!$AC:$AC)</f>
        <v>726325</v>
      </c>
      <c r="K39" s="69">
        <v>0.0</v>
      </c>
      <c r="L39" s="65">
        <f t="shared" si="9"/>
        <v>0.2587949049</v>
      </c>
      <c r="M39" s="65">
        <f t="shared" si="10"/>
        <v>0</v>
      </c>
      <c r="N39" s="42"/>
      <c r="O39" s="69">
        <v>0.0</v>
      </c>
      <c r="P39" s="69">
        <v>0.0</v>
      </c>
      <c r="Q39" s="69">
        <v>0.0</v>
      </c>
      <c r="R39" s="65">
        <f t="shared" si="12"/>
        <v>0</v>
      </c>
      <c r="S39" s="65">
        <f t="shared" si="13"/>
        <v>0</v>
      </c>
      <c r="T39" s="42"/>
      <c r="U39" s="41"/>
      <c r="V39" s="40"/>
      <c r="W39" s="121"/>
      <c r="X39" s="40"/>
      <c r="Y39" s="40"/>
      <c r="Z39" s="41"/>
      <c r="AA39" s="41"/>
      <c r="AB39" s="41"/>
      <c r="AC39" s="40"/>
      <c r="AD39" s="40"/>
      <c r="AE39" s="40"/>
      <c r="AF39" s="40"/>
      <c r="AG39" s="40"/>
      <c r="AH39" s="40"/>
      <c r="AI39" s="40"/>
    </row>
    <row r="40" ht="15.75" customHeight="1" collapsed="1">
      <c r="A40" s="40"/>
      <c r="B40" s="40"/>
      <c r="C40" s="59">
        <f t="shared" ref="C40:E40" si="49">SUM(C41:C53)</f>
        <v>0</v>
      </c>
      <c r="D40" s="59">
        <f t="shared" si="49"/>
        <v>0</v>
      </c>
      <c r="E40" s="59">
        <f t="shared" si="49"/>
        <v>0</v>
      </c>
      <c r="F40" s="60">
        <f t="shared" si="6"/>
        <v>0</v>
      </c>
      <c r="G40" s="60">
        <f t="shared" si="7"/>
        <v>0</v>
      </c>
      <c r="H40" s="58" t="s">
        <v>91</v>
      </c>
      <c r="I40" s="59">
        <f t="shared" ref="I40:K40" si="50">SUM(I41:I53)</f>
        <v>4160868.64</v>
      </c>
      <c r="J40" s="59">
        <f t="shared" si="50"/>
        <v>4705358.027</v>
      </c>
      <c r="K40" s="59">
        <f t="shared" si="50"/>
        <v>5070086.12</v>
      </c>
      <c r="L40" s="60">
        <f t="shared" si="9"/>
        <v>0.1308595473</v>
      </c>
      <c r="M40" s="60">
        <f t="shared" si="10"/>
        <v>-0.07193725798</v>
      </c>
      <c r="N40" s="80"/>
      <c r="O40" s="59">
        <f t="shared" ref="O40:Q40" si="51">SUM(O41:O53)</f>
        <v>0</v>
      </c>
      <c r="P40" s="59">
        <f t="shared" si="51"/>
        <v>0</v>
      </c>
      <c r="Q40" s="59">
        <f t="shared" si="51"/>
        <v>0</v>
      </c>
      <c r="R40" s="60">
        <f t="shared" si="12"/>
        <v>0</v>
      </c>
      <c r="S40" s="60">
        <f t="shared" si="13"/>
        <v>0</v>
      </c>
      <c r="T40" s="80"/>
      <c r="U40" s="146">
        <v>1.3319500924600001E7</v>
      </c>
      <c r="V40" s="41">
        <f>J40-U40+J54</f>
        <v>-107926.5312</v>
      </c>
      <c r="W40" s="121">
        <f>(J40/U40)-1</f>
        <v>-0.6467316566</v>
      </c>
      <c r="X40" s="40"/>
      <c r="Y40" s="40"/>
      <c r="Z40" s="41"/>
      <c r="AA40" s="41"/>
      <c r="AB40" s="41"/>
      <c r="AC40" s="40"/>
      <c r="AD40" s="40"/>
      <c r="AE40" s="40"/>
      <c r="AF40" s="40"/>
      <c r="AG40" s="40"/>
      <c r="AH40" s="40"/>
      <c r="AI40" s="40"/>
    </row>
    <row r="41" ht="15.75" hidden="1" customHeight="1" outlineLevel="1">
      <c r="A41" s="40"/>
      <c r="B41" s="40" t="s">
        <v>92</v>
      </c>
      <c r="C41" s="69">
        <v>0.0</v>
      </c>
      <c r="D41" s="69">
        <v>0.0</v>
      </c>
      <c r="E41" s="69">
        <v>0.0</v>
      </c>
      <c r="F41" s="65">
        <f t="shared" si="6"/>
        <v>0</v>
      </c>
      <c r="G41" s="65">
        <f t="shared" si="7"/>
        <v>0</v>
      </c>
      <c r="H41" s="68" t="s">
        <v>93</v>
      </c>
      <c r="I41" s="147">
        <v>448434.14</v>
      </c>
      <c r="J41" s="69">
        <f>SUMIF('México Summary'!$C:$C,Resumen!B41,'México Summary'!$AC:$AC)</f>
        <v>656495.1088</v>
      </c>
      <c r="K41" s="69">
        <v>579831.3200000001</v>
      </c>
      <c r="L41" s="65">
        <f t="shared" si="9"/>
        <v>0.4639721873</v>
      </c>
      <c r="M41" s="65">
        <f t="shared" si="10"/>
        <v>0.1322173987</v>
      </c>
      <c r="N41" s="42"/>
      <c r="O41" s="69">
        <v>0.0</v>
      </c>
      <c r="P41" s="69">
        <v>0.0</v>
      </c>
      <c r="Q41" s="69">
        <v>0.0</v>
      </c>
      <c r="R41" s="65">
        <f t="shared" si="12"/>
        <v>0</v>
      </c>
      <c r="S41" s="65">
        <f t="shared" si="13"/>
        <v>0</v>
      </c>
      <c r="T41" s="42"/>
      <c r="U41" s="41"/>
      <c r="V41" s="40"/>
      <c r="W41" s="121"/>
      <c r="X41" s="40"/>
      <c r="Y41" s="40"/>
      <c r="Z41" s="41"/>
      <c r="AA41" s="41"/>
      <c r="AB41" s="41"/>
      <c r="AC41" s="40"/>
      <c r="AD41" s="40"/>
      <c r="AE41" s="40"/>
      <c r="AF41" s="40"/>
      <c r="AG41" s="40"/>
      <c r="AH41" s="40"/>
      <c r="AI41" s="40"/>
    </row>
    <row r="42" ht="15.75" hidden="1" customHeight="1" outlineLevel="1">
      <c r="A42" s="40"/>
      <c r="B42" s="40" t="s">
        <v>94</v>
      </c>
      <c r="C42" s="69">
        <v>0.0</v>
      </c>
      <c r="D42" s="69">
        <v>0.0</v>
      </c>
      <c r="E42" s="69">
        <v>0.0</v>
      </c>
      <c r="F42" s="65">
        <f t="shared" si="6"/>
        <v>0</v>
      </c>
      <c r="G42" s="65">
        <f t="shared" si="7"/>
        <v>0</v>
      </c>
      <c r="H42" s="68" t="s">
        <v>95</v>
      </c>
      <c r="I42" s="147">
        <v>0.0</v>
      </c>
      <c r="J42" s="69">
        <f>SUMIF('México Summary'!$C:$C,Resumen!B42,'México Summary'!$AC:$AC)</f>
        <v>0</v>
      </c>
      <c r="K42" s="69">
        <v>0.0</v>
      </c>
      <c r="L42" s="65">
        <f t="shared" si="9"/>
        <v>0</v>
      </c>
      <c r="M42" s="65">
        <f t="shared" si="10"/>
        <v>0</v>
      </c>
      <c r="N42" s="42"/>
      <c r="O42" s="69">
        <v>0.0</v>
      </c>
      <c r="P42" s="69">
        <v>0.0</v>
      </c>
      <c r="Q42" s="69">
        <v>0.0</v>
      </c>
      <c r="R42" s="65">
        <f t="shared" si="12"/>
        <v>0</v>
      </c>
      <c r="S42" s="65">
        <f t="shared" si="13"/>
        <v>0</v>
      </c>
      <c r="T42" s="42"/>
      <c r="U42" s="41"/>
      <c r="V42" s="40"/>
      <c r="W42" s="121"/>
      <c r="X42" s="40"/>
      <c r="Y42" s="40"/>
      <c r="Z42" s="41"/>
      <c r="AA42" s="41"/>
      <c r="AB42" s="41"/>
      <c r="AC42" s="40"/>
      <c r="AD42" s="40"/>
      <c r="AE42" s="40"/>
      <c r="AF42" s="40"/>
      <c r="AG42" s="40"/>
      <c r="AH42" s="40"/>
      <c r="AI42" s="40"/>
    </row>
    <row r="43" ht="15.75" hidden="1" customHeight="1" outlineLevel="1">
      <c r="A43" s="40"/>
      <c r="B43" s="40" t="s">
        <v>96</v>
      </c>
      <c r="C43" s="69">
        <v>0.0</v>
      </c>
      <c r="D43" s="69">
        <v>0.0</v>
      </c>
      <c r="E43" s="69">
        <v>0.0</v>
      </c>
      <c r="F43" s="65">
        <f t="shared" si="6"/>
        <v>0</v>
      </c>
      <c r="G43" s="65">
        <f t="shared" si="7"/>
        <v>0</v>
      </c>
      <c r="H43" s="68" t="s">
        <v>97</v>
      </c>
      <c r="I43" s="147">
        <v>0.0</v>
      </c>
      <c r="J43" s="69">
        <f>SUMIF('México Summary'!$C:$C,Resumen!B43,'México Summary'!$AC:$AC)</f>
        <v>0</v>
      </c>
      <c r="K43" s="69">
        <v>0.0</v>
      </c>
      <c r="L43" s="65">
        <f t="shared" si="9"/>
        <v>0</v>
      </c>
      <c r="M43" s="65">
        <f t="shared" si="10"/>
        <v>0</v>
      </c>
      <c r="N43" s="42"/>
      <c r="O43" s="69">
        <v>0.0</v>
      </c>
      <c r="P43" s="69">
        <v>0.0</v>
      </c>
      <c r="Q43" s="69">
        <v>0.0</v>
      </c>
      <c r="R43" s="65">
        <f t="shared" si="12"/>
        <v>0</v>
      </c>
      <c r="S43" s="65">
        <f t="shared" si="13"/>
        <v>0</v>
      </c>
      <c r="T43" s="42"/>
      <c r="U43" s="41"/>
      <c r="V43" s="40"/>
      <c r="W43" s="121"/>
      <c r="X43" s="40"/>
      <c r="Y43" s="40"/>
      <c r="Z43" s="41"/>
      <c r="AA43" s="41"/>
      <c r="AB43" s="41"/>
      <c r="AC43" s="40"/>
      <c r="AD43" s="40"/>
      <c r="AE43" s="40"/>
      <c r="AF43" s="40"/>
      <c r="AG43" s="40"/>
      <c r="AH43" s="40"/>
      <c r="AI43" s="40"/>
    </row>
    <row r="44" ht="15.75" hidden="1" customHeight="1" outlineLevel="1">
      <c r="A44" s="40"/>
      <c r="B44" s="40" t="s">
        <v>98</v>
      </c>
      <c r="C44" s="69">
        <v>0.0</v>
      </c>
      <c r="D44" s="69">
        <v>0.0</v>
      </c>
      <c r="E44" s="69">
        <v>0.0</v>
      </c>
      <c r="F44" s="65">
        <f t="shared" si="6"/>
        <v>0</v>
      </c>
      <c r="G44" s="65">
        <f t="shared" si="7"/>
        <v>0</v>
      </c>
      <c r="H44" s="68" t="s">
        <v>99</v>
      </c>
      <c r="I44" s="147">
        <v>705009.98</v>
      </c>
      <c r="J44" s="69">
        <f>SUMIF('México Summary'!$C:$C,Resumen!B44,'México Summary'!$AC:$AC)</f>
        <v>924190.8578</v>
      </c>
      <c r="K44" s="69">
        <v>1145597.2000000002</v>
      </c>
      <c r="L44" s="65">
        <f t="shared" si="9"/>
        <v>0.3108904612</v>
      </c>
      <c r="M44" s="65">
        <f t="shared" si="10"/>
        <v>-0.1932671817</v>
      </c>
      <c r="N44" s="42"/>
      <c r="O44" s="69">
        <v>0.0</v>
      </c>
      <c r="P44" s="69">
        <v>0.0</v>
      </c>
      <c r="Q44" s="69">
        <v>0.0</v>
      </c>
      <c r="R44" s="65">
        <f t="shared" si="12"/>
        <v>0</v>
      </c>
      <c r="S44" s="65">
        <f t="shared" si="13"/>
        <v>0</v>
      </c>
      <c r="T44" s="42"/>
      <c r="U44" s="41"/>
      <c r="V44" s="40"/>
      <c r="W44" s="121"/>
      <c r="X44" s="40"/>
      <c r="Y44" s="40"/>
      <c r="Z44" s="41"/>
      <c r="AA44" s="41"/>
      <c r="AB44" s="41"/>
      <c r="AC44" s="40"/>
      <c r="AD44" s="40"/>
      <c r="AE44" s="40"/>
      <c r="AF44" s="40"/>
      <c r="AG44" s="40"/>
      <c r="AH44" s="40"/>
      <c r="AI44" s="40"/>
    </row>
    <row r="45" ht="15.75" hidden="1" customHeight="1" outlineLevel="1">
      <c r="A45" s="40"/>
      <c r="B45" s="40" t="s">
        <v>100</v>
      </c>
      <c r="C45" s="69">
        <v>0.0</v>
      </c>
      <c r="D45" s="69">
        <v>0.0</v>
      </c>
      <c r="E45" s="69">
        <v>0.0</v>
      </c>
      <c r="F45" s="65">
        <f t="shared" si="6"/>
        <v>0</v>
      </c>
      <c r="G45" s="65">
        <f t="shared" si="7"/>
        <v>0</v>
      </c>
      <c r="H45" s="68" t="s">
        <v>101</v>
      </c>
      <c r="I45" s="147">
        <v>351191.16</v>
      </c>
      <c r="J45" s="69">
        <f>SUMIF('México Summary'!$C:$C,Resumen!B45,'México Summary'!$AC:$AC)</f>
        <v>467017.5916</v>
      </c>
      <c r="K45" s="69">
        <v>747879.2000000001</v>
      </c>
      <c r="L45" s="65">
        <f t="shared" si="9"/>
        <v>0.3298102139</v>
      </c>
      <c r="M45" s="65">
        <f t="shared" si="10"/>
        <v>-0.3755440831</v>
      </c>
      <c r="N45" s="42"/>
      <c r="O45" s="69">
        <v>0.0</v>
      </c>
      <c r="P45" s="69">
        <v>0.0</v>
      </c>
      <c r="Q45" s="69">
        <v>0.0</v>
      </c>
      <c r="R45" s="65">
        <f t="shared" si="12"/>
        <v>0</v>
      </c>
      <c r="S45" s="65">
        <f t="shared" si="13"/>
        <v>0</v>
      </c>
      <c r="T45" s="42"/>
      <c r="U45" s="41"/>
      <c r="V45" s="40"/>
      <c r="W45" s="121"/>
      <c r="X45" s="40"/>
      <c r="Y45" s="40"/>
      <c r="Z45" s="41"/>
      <c r="AA45" s="41"/>
      <c r="AB45" s="41"/>
      <c r="AC45" s="40"/>
      <c r="AD45" s="40"/>
      <c r="AE45" s="40"/>
      <c r="AF45" s="40"/>
      <c r="AG45" s="40"/>
      <c r="AH45" s="40"/>
      <c r="AI45" s="40"/>
    </row>
    <row r="46" ht="15.75" hidden="1" customHeight="1" outlineLevel="1">
      <c r="A46" s="40"/>
      <c r="B46" s="40" t="s">
        <v>102</v>
      </c>
      <c r="C46" s="151">
        <v>0.0</v>
      </c>
      <c r="D46" s="69">
        <v>0.0</v>
      </c>
      <c r="E46" s="69">
        <v>0.0</v>
      </c>
      <c r="F46" s="65">
        <f t="shared" si="6"/>
        <v>0</v>
      </c>
      <c r="G46" s="65">
        <f t="shared" si="7"/>
        <v>0</v>
      </c>
      <c r="H46" s="68" t="s">
        <v>103</v>
      </c>
      <c r="I46" s="147">
        <v>150603.26</v>
      </c>
      <c r="J46" s="69">
        <f>SUMIF('México Summary'!$C:$C,Resumen!B46,'México Summary'!$AC:$AC)</f>
        <v>395072.91</v>
      </c>
      <c r="K46" s="69">
        <v>158700.0</v>
      </c>
      <c r="L46" s="65">
        <f t="shared" si="9"/>
        <v>1.62326931</v>
      </c>
      <c r="M46" s="65">
        <f t="shared" si="10"/>
        <v>1.489432325</v>
      </c>
      <c r="N46" s="42"/>
      <c r="O46" s="69">
        <v>0.0</v>
      </c>
      <c r="P46" s="69">
        <v>0.0</v>
      </c>
      <c r="Q46" s="69">
        <v>0.0</v>
      </c>
      <c r="R46" s="65">
        <f t="shared" si="12"/>
        <v>0</v>
      </c>
      <c r="S46" s="65">
        <f t="shared" si="13"/>
        <v>0</v>
      </c>
      <c r="T46" s="42"/>
      <c r="U46" s="41"/>
      <c r="V46" s="40"/>
      <c r="W46" s="121"/>
      <c r="X46" s="40"/>
      <c r="Y46" s="40"/>
      <c r="Z46" s="41"/>
      <c r="AA46" s="41"/>
      <c r="AB46" s="41"/>
      <c r="AC46" s="40"/>
      <c r="AD46" s="40"/>
      <c r="AE46" s="40"/>
      <c r="AF46" s="40"/>
      <c r="AG46" s="40"/>
      <c r="AH46" s="40"/>
      <c r="AI46" s="40"/>
    </row>
    <row r="47" ht="15.75" hidden="1" customHeight="1" outlineLevel="1">
      <c r="A47" s="40"/>
      <c r="B47" s="40" t="s">
        <v>104</v>
      </c>
      <c r="C47" s="69">
        <v>0.0</v>
      </c>
      <c r="D47" s="69">
        <v>0.0</v>
      </c>
      <c r="E47" s="69">
        <v>0.0</v>
      </c>
      <c r="F47" s="65">
        <f t="shared" si="6"/>
        <v>0</v>
      </c>
      <c r="G47" s="65">
        <f t="shared" si="7"/>
        <v>0</v>
      </c>
      <c r="H47" s="68" t="s">
        <v>105</v>
      </c>
      <c r="I47" s="147">
        <v>0.0</v>
      </c>
      <c r="J47" s="69">
        <f>SUMIF('México Summary'!$C:$C,Resumen!B47,'México Summary'!$AC:$AC)</f>
        <v>0</v>
      </c>
      <c r="K47" s="69">
        <v>0.0</v>
      </c>
      <c r="L47" s="65">
        <f t="shared" si="9"/>
        <v>0</v>
      </c>
      <c r="M47" s="65">
        <f t="shared" si="10"/>
        <v>0</v>
      </c>
      <c r="N47" s="42"/>
      <c r="O47" s="69">
        <v>0.0</v>
      </c>
      <c r="P47" s="69">
        <v>0.0</v>
      </c>
      <c r="Q47" s="69">
        <v>0.0</v>
      </c>
      <c r="R47" s="65">
        <f t="shared" si="12"/>
        <v>0</v>
      </c>
      <c r="S47" s="65">
        <f t="shared" si="13"/>
        <v>0</v>
      </c>
      <c r="T47" s="42"/>
      <c r="U47" s="41"/>
      <c r="V47" s="40"/>
      <c r="W47" s="121"/>
      <c r="X47" s="40"/>
      <c r="Y47" s="40"/>
      <c r="Z47" s="41"/>
      <c r="AA47" s="41"/>
      <c r="AB47" s="41"/>
      <c r="AC47" s="40"/>
      <c r="AD47" s="40"/>
      <c r="AE47" s="40"/>
      <c r="AF47" s="40"/>
      <c r="AG47" s="40"/>
      <c r="AH47" s="40"/>
      <c r="AI47" s="40"/>
    </row>
    <row r="48" ht="15.75" hidden="1" customHeight="1" outlineLevel="1">
      <c r="A48" s="40"/>
      <c r="B48" s="40" t="s">
        <v>106</v>
      </c>
      <c r="C48" s="69">
        <v>0.0</v>
      </c>
      <c r="D48" s="69">
        <v>0.0</v>
      </c>
      <c r="E48" s="69">
        <v>0.0</v>
      </c>
      <c r="F48" s="65">
        <f t="shared" si="6"/>
        <v>0</v>
      </c>
      <c r="G48" s="65">
        <f t="shared" si="7"/>
        <v>0</v>
      </c>
      <c r="H48" s="68" t="s">
        <v>107</v>
      </c>
      <c r="I48" s="147">
        <v>0.0</v>
      </c>
      <c r="J48" s="69">
        <f>SUMIF('México Summary'!$C:$C,Resumen!B48,'México Summary'!$AC:$AC)</f>
        <v>0</v>
      </c>
      <c r="K48" s="69">
        <v>0.0</v>
      </c>
      <c r="L48" s="65">
        <f t="shared" si="9"/>
        <v>0</v>
      </c>
      <c r="M48" s="65">
        <f t="shared" si="10"/>
        <v>0</v>
      </c>
      <c r="N48" s="42"/>
      <c r="O48" s="69">
        <v>0.0</v>
      </c>
      <c r="P48" s="69">
        <v>0.0</v>
      </c>
      <c r="Q48" s="69">
        <v>0.0</v>
      </c>
      <c r="R48" s="65">
        <f t="shared" si="12"/>
        <v>0</v>
      </c>
      <c r="S48" s="65">
        <f t="shared" si="13"/>
        <v>0</v>
      </c>
      <c r="T48" s="42"/>
      <c r="U48" s="41"/>
      <c r="V48" s="40"/>
      <c r="W48" s="121"/>
      <c r="X48" s="40"/>
      <c r="Y48" s="40"/>
      <c r="Z48" s="41"/>
      <c r="AA48" s="41"/>
      <c r="AB48" s="41"/>
      <c r="AC48" s="40"/>
      <c r="AD48" s="40"/>
      <c r="AE48" s="40"/>
      <c r="AF48" s="40"/>
      <c r="AG48" s="40"/>
      <c r="AH48" s="40"/>
      <c r="AI48" s="40"/>
    </row>
    <row r="49" ht="15.75" hidden="1" customHeight="1" outlineLevel="1">
      <c r="A49" s="40"/>
      <c r="B49" s="40" t="s">
        <v>108</v>
      </c>
      <c r="C49" s="69">
        <v>0.0</v>
      </c>
      <c r="D49" s="69">
        <v>0.0</v>
      </c>
      <c r="E49" s="69">
        <v>0.0</v>
      </c>
      <c r="F49" s="65">
        <f t="shared" si="6"/>
        <v>0</v>
      </c>
      <c r="G49" s="65">
        <f t="shared" si="7"/>
        <v>0</v>
      </c>
      <c r="H49" s="68" t="s">
        <v>109</v>
      </c>
      <c r="I49" s="147">
        <v>0.0</v>
      </c>
      <c r="J49" s="69">
        <f>SUMIF('México Summary'!$C:$C,Resumen!B49,'México Summary'!$AC:$AC)</f>
        <v>0</v>
      </c>
      <c r="K49" s="69">
        <v>0.0</v>
      </c>
      <c r="L49" s="65">
        <f t="shared" si="9"/>
        <v>0</v>
      </c>
      <c r="M49" s="65">
        <f t="shared" si="10"/>
        <v>0</v>
      </c>
      <c r="N49" s="42"/>
      <c r="O49" s="69">
        <v>0.0</v>
      </c>
      <c r="P49" s="69">
        <v>0.0</v>
      </c>
      <c r="Q49" s="69">
        <v>0.0</v>
      </c>
      <c r="R49" s="65">
        <f t="shared" si="12"/>
        <v>0</v>
      </c>
      <c r="S49" s="65">
        <f t="shared" si="13"/>
        <v>0</v>
      </c>
      <c r="T49" s="42"/>
      <c r="U49" s="41"/>
      <c r="V49" s="40"/>
      <c r="W49" s="121"/>
      <c r="X49" s="40"/>
      <c r="Y49" s="40"/>
      <c r="Z49" s="41"/>
      <c r="AA49" s="41"/>
      <c r="AB49" s="41"/>
      <c r="AC49" s="40"/>
      <c r="AD49" s="40"/>
      <c r="AE49" s="40"/>
      <c r="AF49" s="40"/>
      <c r="AG49" s="40"/>
      <c r="AH49" s="40"/>
      <c r="AI49" s="40"/>
    </row>
    <row r="50" ht="15.75" hidden="1" customHeight="1" outlineLevel="1">
      <c r="A50" s="40"/>
      <c r="B50" s="40" t="s">
        <v>110</v>
      </c>
      <c r="C50" s="69">
        <v>0.0</v>
      </c>
      <c r="D50" s="69">
        <v>0.0</v>
      </c>
      <c r="E50" s="69">
        <v>0.0</v>
      </c>
      <c r="F50" s="65">
        <f t="shared" si="6"/>
        <v>0</v>
      </c>
      <c r="G50" s="65">
        <f t="shared" si="7"/>
        <v>0</v>
      </c>
      <c r="H50" s="68" t="s">
        <v>111</v>
      </c>
      <c r="I50" s="147">
        <v>404903.39</v>
      </c>
      <c r="J50" s="69">
        <f>SUMIF('México Summary'!$C:$C,Resumen!B50,'México Summary'!$AC:$AC)</f>
        <v>625945.1798</v>
      </c>
      <c r="K50" s="69">
        <v>452700.0</v>
      </c>
      <c r="L50" s="65">
        <f t="shared" si="9"/>
        <v>0.5459124207</v>
      </c>
      <c r="M50" s="65">
        <f t="shared" si="10"/>
        <v>0.3826931297</v>
      </c>
      <c r="N50" s="42"/>
      <c r="O50" s="69">
        <v>0.0</v>
      </c>
      <c r="P50" s="69">
        <v>0.0</v>
      </c>
      <c r="Q50" s="69">
        <v>0.0</v>
      </c>
      <c r="R50" s="65">
        <f t="shared" si="12"/>
        <v>0</v>
      </c>
      <c r="S50" s="65">
        <f t="shared" si="13"/>
        <v>0</v>
      </c>
      <c r="T50" s="42"/>
      <c r="U50" s="41"/>
      <c r="V50" s="40"/>
      <c r="W50" s="121"/>
      <c r="X50" s="40"/>
      <c r="Y50" s="40"/>
      <c r="Z50" s="41"/>
      <c r="AA50" s="41"/>
      <c r="AB50" s="41"/>
      <c r="AC50" s="40"/>
      <c r="AD50" s="40"/>
      <c r="AE50" s="40"/>
      <c r="AF50" s="40"/>
      <c r="AG50" s="40"/>
      <c r="AH50" s="40"/>
      <c r="AI50" s="40"/>
    </row>
    <row r="51" ht="15.75" hidden="1" customHeight="1" outlineLevel="1">
      <c r="A51" s="40"/>
      <c r="B51" s="40" t="s">
        <v>112</v>
      </c>
      <c r="C51" s="69">
        <v>0.0</v>
      </c>
      <c r="D51" s="69">
        <v>0.0</v>
      </c>
      <c r="E51" s="69">
        <v>0.0</v>
      </c>
      <c r="F51" s="65">
        <f t="shared" si="6"/>
        <v>0</v>
      </c>
      <c r="G51" s="65">
        <f t="shared" si="7"/>
        <v>0</v>
      </c>
      <c r="H51" s="68" t="s">
        <v>113</v>
      </c>
      <c r="I51" s="147">
        <v>618233.64</v>
      </c>
      <c r="J51" s="69">
        <f>SUMIF('México Summary'!$C:$C,Resumen!B51,'México Summary'!$AC:$AC)</f>
        <v>781454.958</v>
      </c>
      <c r="K51" s="69">
        <v>493958.4</v>
      </c>
      <c r="L51" s="65">
        <f t="shared" si="9"/>
        <v>0.264012353</v>
      </c>
      <c r="M51" s="65">
        <f t="shared" si="10"/>
        <v>0.5820258508</v>
      </c>
      <c r="N51" s="42"/>
      <c r="O51" s="69">
        <v>0.0</v>
      </c>
      <c r="P51" s="69">
        <v>0.0</v>
      </c>
      <c r="Q51" s="69">
        <v>0.0</v>
      </c>
      <c r="R51" s="65">
        <f t="shared" si="12"/>
        <v>0</v>
      </c>
      <c r="S51" s="65">
        <f t="shared" si="13"/>
        <v>0</v>
      </c>
      <c r="T51" s="42"/>
      <c r="U51" s="41"/>
      <c r="V51" s="40"/>
      <c r="W51" s="121"/>
      <c r="X51" s="40"/>
      <c r="Y51" s="40"/>
      <c r="Z51" s="41"/>
      <c r="AA51" s="41"/>
      <c r="AB51" s="41"/>
      <c r="AC51" s="40"/>
      <c r="AD51" s="40"/>
      <c r="AE51" s="40"/>
      <c r="AF51" s="40"/>
      <c r="AG51" s="40"/>
      <c r="AH51" s="40"/>
      <c r="AI51" s="40"/>
    </row>
    <row r="52" ht="15.75" hidden="1" customHeight="1" outlineLevel="1">
      <c r="A52" s="40"/>
      <c r="B52" s="40" t="s">
        <v>114</v>
      </c>
      <c r="C52" s="69">
        <v>0.0</v>
      </c>
      <c r="D52" s="69">
        <v>0.0</v>
      </c>
      <c r="E52" s="69">
        <v>0.0</v>
      </c>
      <c r="F52" s="65">
        <f t="shared" si="6"/>
        <v>0</v>
      </c>
      <c r="G52" s="65">
        <f t="shared" si="7"/>
        <v>0</v>
      </c>
      <c r="H52" s="68" t="s">
        <v>115</v>
      </c>
      <c r="I52" s="147">
        <v>0.0</v>
      </c>
      <c r="J52" s="69">
        <f>SUMIF('México Summary'!$C:$C,Resumen!B52,'México Summary'!$AC:$AC)</f>
        <v>0</v>
      </c>
      <c r="K52" s="69">
        <v>0.0</v>
      </c>
      <c r="L52" s="65">
        <f t="shared" si="9"/>
        <v>0</v>
      </c>
      <c r="M52" s="65">
        <f t="shared" si="10"/>
        <v>0</v>
      </c>
      <c r="N52" s="42"/>
      <c r="O52" s="69">
        <v>0.0</v>
      </c>
      <c r="P52" s="69">
        <v>0.0</v>
      </c>
      <c r="Q52" s="69">
        <v>0.0</v>
      </c>
      <c r="R52" s="65">
        <f t="shared" si="12"/>
        <v>0</v>
      </c>
      <c r="S52" s="65">
        <f t="shared" si="13"/>
        <v>0</v>
      </c>
      <c r="T52" s="42"/>
      <c r="U52" s="41"/>
      <c r="V52" s="40"/>
      <c r="W52" s="121"/>
      <c r="X52" s="40"/>
      <c r="Y52" s="40"/>
      <c r="Z52" s="41"/>
      <c r="AA52" s="41"/>
      <c r="AB52" s="41"/>
      <c r="AC52" s="40"/>
      <c r="AD52" s="40"/>
      <c r="AE52" s="40"/>
      <c r="AF52" s="40"/>
      <c r="AG52" s="40"/>
      <c r="AH52" s="40"/>
      <c r="AI52" s="40"/>
    </row>
    <row r="53" ht="15.75" hidden="1" customHeight="1" outlineLevel="1">
      <c r="A53" s="40"/>
      <c r="B53" s="40" t="s">
        <v>116</v>
      </c>
      <c r="C53" s="69">
        <v>0.0</v>
      </c>
      <c r="D53" s="69">
        <v>0.0</v>
      </c>
      <c r="E53" s="69">
        <v>0.0</v>
      </c>
      <c r="F53" s="65">
        <f t="shared" si="6"/>
        <v>0</v>
      </c>
      <c r="G53" s="65">
        <f t="shared" si="7"/>
        <v>0</v>
      </c>
      <c r="H53" s="68" t="s">
        <v>117</v>
      </c>
      <c r="I53" s="147">
        <v>1482493.07</v>
      </c>
      <c r="J53" s="69">
        <f>SUMIF('México Summary'!$C:$C,Resumen!B53,'México Summary'!$AC:$AC)</f>
        <v>855181.4208</v>
      </c>
      <c r="K53" s="69">
        <v>1491420.0</v>
      </c>
      <c r="L53" s="65">
        <f t="shared" si="9"/>
        <v>-0.4231464294</v>
      </c>
      <c r="M53" s="65">
        <f t="shared" si="10"/>
        <v>-0.4265992002</v>
      </c>
      <c r="N53" s="42"/>
      <c r="O53" s="69">
        <v>0.0</v>
      </c>
      <c r="P53" s="69">
        <v>0.0</v>
      </c>
      <c r="Q53" s="69">
        <v>0.0</v>
      </c>
      <c r="R53" s="65">
        <f t="shared" si="12"/>
        <v>0</v>
      </c>
      <c r="S53" s="65">
        <f t="shared" si="13"/>
        <v>0</v>
      </c>
      <c r="T53" s="42"/>
      <c r="U53" s="41"/>
      <c r="V53" s="40"/>
      <c r="W53" s="121"/>
      <c r="X53" s="40"/>
      <c r="Y53" s="40"/>
      <c r="Z53" s="41"/>
      <c r="AA53" s="41"/>
      <c r="AB53" s="41"/>
      <c r="AC53" s="40"/>
      <c r="AD53" s="40"/>
      <c r="AE53" s="40"/>
      <c r="AF53" s="40"/>
      <c r="AG53" s="40"/>
      <c r="AH53" s="40"/>
      <c r="AI53" s="40"/>
    </row>
    <row r="54" ht="15.75" customHeight="1" collapsed="1">
      <c r="A54" s="40"/>
      <c r="B54" s="40" t="s">
        <v>118</v>
      </c>
      <c r="C54" s="152">
        <v>0.0</v>
      </c>
      <c r="D54" s="59">
        <v>0.0</v>
      </c>
      <c r="E54" s="59">
        <v>0.0</v>
      </c>
      <c r="F54" s="60">
        <f t="shared" si="6"/>
        <v>0</v>
      </c>
      <c r="G54" s="60">
        <f t="shared" si="7"/>
        <v>0</v>
      </c>
      <c r="H54" s="58" t="s">
        <v>119</v>
      </c>
      <c r="I54" s="61">
        <v>7935477.42</v>
      </c>
      <c r="J54" s="59">
        <f>SUMIF('México Summary'!$C:$C,Resumen!B54,'México Summary'!$AC:$AC)</f>
        <v>8506216.367</v>
      </c>
      <c r="K54" s="59">
        <v>8413203.48</v>
      </c>
      <c r="L54" s="60">
        <f t="shared" si="9"/>
        <v>0.07192244604</v>
      </c>
      <c r="M54" s="60">
        <f t="shared" si="10"/>
        <v>0.01105558504</v>
      </c>
      <c r="N54" s="80"/>
      <c r="O54" s="59">
        <v>0.0</v>
      </c>
      <c r="P54" s="59">
        <v>0.0</v>
      </c>
      <c r="Q54" s="59">
        <v>0.0</v>
      </c>
      <c r="R54" s="60">
        <f t="shared" si="12"/>
        <v>0</v>
      </c>
      <c r="S54" s="60">
        <f t="shared" si="13"/>
        <v>0</v>
      </c>
      <c r="T54" s="80"/>
      <c r="U54" s="146"/>
      <c r="V54" s="41"/>
      <c r="W54" s="121" t="str">
        <f t="shared" ref="W54:W55" si="55">(J54/U54)-1</f>
        <v>#DIV/0!</v>
      </c>
      <c r="X54" s="40"/>
      <c r="Y54" s="40"/>
      <c r="Z54" s="41"/>
      <c r="AA54" s="41"/>
      <c r="AB54" s="41"/>
      <c r="AC54" s="40"/>
      <c r="AD54" s="40"/>
      <c r="AE54" s="40"/>
      <c r="AF54" s="40"/>
      <c r="AG54" s="40"/>
      <c r="AH54" s="40"/>
      <c r="AI54" s="40"/>
    </row>
    <row r="55" ht="15.75" customHeight="1">
      <c r="A55" s="40"/>
      <c r="B55" s="40"/>
      <c r="C55" s="59">
        <f t="shared" ref="C55:E55" si="52">SUM(C56:C62)</f>
        <v>0</v>
      </c>
      <c r="D55" s="59">
        <f t="shared" si="52"/>
        <v>0</v>
      </c>
      <c r="E55" s="59">
        <f t="shared" si="52"/>
        <v>0</v>
      </c>
      <c r="F55" s="60">
        <f t="shared" si="6"/>
        <v>0</v>
      </c>
      <c r="G55" s="60">
        <f t="shared" si="7"/>
        <v>0</v>
      </c>
      <c r="H55" s="58" t="s">
        <v>120</v>
      </c>
      <c r="I55" s="59">
        <f t="shared" ref="I55:K55" si="53">SUM(I56:I62)</f>
        <v>17959245.95</v>
      </c>
      <c r="J55" s="59">
        <f t="shared" si="53"/>
        <v>18493809.1</v>
      </c>
      <c r="K55" s="59">
        <f t="shared" si="53"/>
        <v>13119014.97</v>
      </c>
      <c r="L55" s="60">
        <f t="shared" si="9"/>
        <v>0.02976534491</v>
      </c>
      <c r="M55" s="60">
        <f t="shared" si="10"/>
        <v>0.4096949462</v>
      </c>
      <c r="N55" s="80"/>
      <c r="O55" s="59">
        <f t="shared" ref="O55:Q55" si="54">SUM(O56:O62)</f>
        <v>0</v>
      </c>
      <c r="P55" s="59">
        <f t="shared" si="54"/>
        <v>0</v>
      </c>
      <c r="Q55" s="59">
        <f t="shared" si="54"/>
        <v>0</v>
      </c>
      <c r="R55" s="60">
        <f t="shared" si="12"/>
        <v>0</v>
      </c>
      <c r="S55" s="60">
        <f t="shared" si="13"/>
        <v>0</v>
      </c>
      <c r="T55" s="80"/>
      <c r="U55" s="146">
        <v>2.11490503E7</v>
      </c>
      <c r="V55" s="41">
        <f>J55-U55</f>
        <v>-2655241.2</v>
      </c>
      <c r="W55" s="121">
        <f t="shared" si="55"/>
        <v>-0.1255489567</v>
      </c>
      <c r="X55" s="40"/>
      <c r="Y55" s="40"/>
      <c r="Z55" s="41"/>
      <c r="AA55" s="40">
        <v>2026.0</v>
      </c>
      <c r="AB55" s="41"/>
      <c r="AC55" s="40"/>
      <c r="AD55" s="40"/>
      <c r="AE55" s="40"/>
      <c r="AF55" s="40"/>
      <c r="AG55" s="40"/>
      <c r="AH55" s="40"/>
      <c r="AI55" s="40"/>
    </row>
    <row r="56" ht="15.75" hidden="1" customHeight="1" outlineLevel="1">
      <c r="A56" s="40"/>
      <c r="B56" s="40" t="s">
        <v>121</v>
      </c>
      <c r="C56" s="151">
        <v>0.0</v>
      </c>
      <c r="D56" s="69">
        <v>0.0</v>
      </c>
      <c r="E56" s="69">
        <v>0.0</v>
      </c>
      <c r="F56" s="65">
        <f t="shared" si="6"/>
        <v>0</v>
      </c>
      <c r="G56" s="65">
        <f t="shared" si="7"/>
        <v>0</v>
      </c>
      <c r="H56" s="68" t="s">
        <v>122</v>
      </c>
      <c r="I56" s="147">
        <v>601991.89</v>
      </c>
      <c r="J56" s="69">
        <f>SUMIF('México Summary'!$C:$C,Resumen!B56,'México Summary'!$AC:$AC)</f>
        <v>542438.28</v>
      </c>
      <c r="K56" s="69">
        <v>334036.72800000035</v>
      </c>
      <c r="L56" s="65">
        <f t="shared" si="9"/>
        <v>-0.09892759519</v>
      </c>
      <c r="M56" s="65">
        <f t="shared" si="10"/>
        <v>0.6238881372</v>
      </c>
      <c r="N56" s="42"/>
      <c r="O56" s="69">
        <v>0.0</v>
      </c>
      <c r="P56" s="69">
        <v>0.0</v>
      </c>
      <c r="Q56" s="69">
        <v>0.0</v>
      </c>
      <c r="R56" s="65">
        <f t="shared" si="12"/>
        <v>0</v>
      </c>
      <c r="S56" s="65">
        <f t="shared" si="13"/>
        <v>0</v>
      </c>
      <c r="T56" s="42"/>
      <c r="U56" s="41"/>
      <c r="V56" s="40"/>
      <c r="W56" s="121"/>
      <c r="X56" s="40"/>
      <c r="Y56" s="40"/>
      <c r="Z56" s="41"/>
      <c r="AA56" s="41"/>
      <c r="AB56" s="41"/>
      <c r="AC56" s="40"/>
      <c r="AD56" s="40"/>
      <c r="AE56" s="40"/>
      <c r="AF56" s="40"/>
      <c r="AG56" s="40"/>
      <c r="AH56" s="40"/>
      <c r="AI56" s="40"/>
    </row>
    <row r="57" ht="15.75" hidden="1" customHeight="1" outlineLevel="1">
      <c r="A57" s="40"/>
      <c r="B57" s="40" t="s">
        <v>123</v>
      </c>
      <c r="C57" s="151">
        <v>0.0</v>
      </c>
      <c r="D57" s="69">
        <v>0.0</v>
      </c>
      <c r="E57" s="69">
        <v>0.0</v>
      </c>
      <c r="F57" s="65">
        <f t="shared" si="6"/>
        <v>0</v>
      </c>
      <c r="G57" s="65">
        <f t="shared" si="7"/>
        <v>0</v>
      </c>
      <c r="H57" s="68" t="s">
        <v>124</v>
      </c>
      <c r="I57" s="147">
        <v>4517285.55</v>
      </c>
      <c r="J57" s="69">
        <f>SUMIF('México Summary'!$C:$C,Resumen!B57,'México Summary'!$AC:$AC)</f>
        <v>4883189.28</v>
      </c>
      <c r="K57" s="69">
        <v>3385754.8320996137</v>
      </c>
      <c r="L57" s="65">
        <f t="shared" si="9"/>
        <v>0.08100079704</v>
      </c>
      <c r="M57" s="65">
        <f t="shared" si="10"/>
        <v>0.4422749201</v>
      </c>
      <c r="N57" s="42"/>
      <c r="O57" s="69">
        <v>0.0</v>
      </c>
      <c r="P57" s="69">
        <v>0.0</v>
      </c>
      <c r="Q57" s="69">
        <v>0.0</v>
      </c>
      <c r="R57" s="65">
        <f t="shared" si="12"/>
        <v>0</v>
      </c>
      <c r="S57" s="65">
        <f t="shared" si="13"/>
        <v>0</v>
      </c>
      <c r="T57" s="42"/>
      <c r="U57" s="41"/>
      <c r="V57" s="40"/>
      <c r="W57" s="121"/>
      <c r="X57" s="40"/>
      <c r="Y57" s="40"/>
      <c r="Z57" s="41"/>
      <c r="AA57" s="41"/>
      <c r="AB57" s="41"/>
      <c r="AC57" s="40"/>
      <c r="AD57" s="40"/>
      <c r="AE57" s="40"/>
      <c r="AF57" s="40"/>
      <c r="AG57" s="40"/>
      <c r="AH57" s="40"/>
      <c r="AI57" s="40"/>
    </row>
    <row r="58" ht="15.75" hidden="1" customHeight="1" outlineLevel="1">
      <c r="A58" s="40"/>
      <c r="B58" s="40" t="s">
        <v>125</v>
      </c>
      <c r="C58" s="151">
        <v>0.0</v>
      </c>
      <c r="D58" s="69">
        <v>0.0</v>
      </c>
      <c r="E58" s="69">
        <v>0.0</v>
      </c>
      <c r="F58" s="65">
        <f t="shared" si="6"/>
        <v>0</v>
      </c>
      <c r="G58" s="65">
        <f t="shared" si="7"/>
        <v>0</v>
      </c>
      <c r="H58" s="68" t="s">
        <v>126</v>
      </c>
      <c r="I58" s="147">
        <v>5327063.11</v>
      </c>
      <c r="J58" s="69">
        <f>SUMIF('México Summary'!$C:$C,Resumen!B58,'México Summary'!$AC:$AC)</f>
        <v>5213492.52</v>
      </c>
      <c r="K58" s="69">
        <v>4088183.52</v>
      </c>
      <c r="L58" s="65">
        <f t="shared" si="9"/>
        <v>-0.02131955031</v>
      </c>
      <c r="M58" s="65">
        <f t="shared" si="10"/>
        <v>0.2752589248</v>
      </c>
      <c r="N58" s="42"/>
      <c r="O58" s="69">
        <v>0.0</v>
      </c>
      <c r="P58" s="69">
        <v>0.0</v>
      </c>
      <c r="Q58" s="69">
        <v>0.0</v>
      </c>
      <c r="R58" s="65">
        <f t="shared" si="12"/>
        <v>0</v>
      </c>
      <c r="S58" s="65">
        <f t="shared" si="13"/>
        <v>0</v>
      </c>
      <c r="T58" s="42"/>
      <c r="U58" s="41"/>
      <c r="V58" s="40"/>
      <c r="W58" s="121"/>
      <c r="X58" s="40"/>
      <c r="Y58" s="40"/>
      <c r="Z58" s="41"/>
      <c r="AA58" s="41"/>
      <c r="AB58" s="41"/>
      <c r="AC58" s="40"/>
      <c r="AD58" s="40"/>
      <c r="AE58" s="40"/>
      <c r="AF58" s="40"/>
      <c r="AG58" s="40"/>
      <c r="AH58" s="40"/>
      <c r="AI58" s="40"/>
    </row>
    <row r="59" ht="15.75" hidden="1" customHeight="1" outlineLevel="1">
      <c r="A59" s="40"/>
      <c r="B59" s="40" t="s">
        <v>127</v>
      </c>
      <c r="C59" s="151">
        <v>0.0</v>
      </c>
      <c r="D59" s="69">
        <v>0.0</v>
      </c>
      <c r="E59" s="69">
        <v>0.0</v>
      </c>
      <c r="F59" s="65">
        <f t="shared" si="6"/>
        <v>0</v>
      </c>
      <c r="G59" s="65">
        <f t="shared" si="7"/>
        <v>0</v>
      </c>
      <c r="H59" s="68" t="s">
        <v>128</v>
      </c>
      <c r="I59" s="147">
        <v>1285252.19</v>
      </c>
      <c r="J59" s="69">
        <f>SUMIF('México Summary'!$C:$C,Resumen!B59,'México Summary'!$AC:$AC)</f>
        <v>1448842.08</v>
      </c>
      <c r="K59" s="69">
        <v>876475.5745258338</v>
      </c>
      <c r="L59" s="65">
        <f t="shared" si="9"/>
        <v>0.1272823274</v>
      </c>
      <c r="M59" s="65">
        <f t="shared" si="10"/>
        <v>0.6530318951</v>
      </c>
      <c r="N59" s="42"/>
      <c r="O59" s="69">
        <v>0.0</v>
      </c>
      <c r="P59" s="69">
        <v>0.0</v>
      </c>
      <c r="Q59" s="69">
        <v>0.0</v>
      </c>
      <c r="R59" s="65">
        <f t="shared" si="12"/>
        <v>0</v>
      </c>
      <c r="S59" s="65">
        <f t="shared" si="13"/>
        <v>0</v>
      </c>
      <c r="T59" s="42"/>
      <c r="U59" s="41"/>
      <c r="V59" s="40"/>
      <c r="W59" s="121"/>
      <c r="X59" s="40"/>
      <c r="Y59" s="40"/>
      <c r="Z59" s="41"/>
      <c r="AA59" s="41"/>
      <c r="AB59" s="41"/>
      <c r="AC59" s="40"/>
      <c r="AD59" s="40"/>
      <c r="AE59" s="40"/>
      <c r="AF59" s="40"/>
      <c r="AG59" s="40"/>
      <c r="AH59" s="40"/>
      <c r="AI59" s="40"/>
    </row>
    <row r="60" ht="15.75" hidden="1" customHeight="1" outlineLevel="1">
      <c r="A60" s="40"/>
      <c r="B60" s="40" t="s">
        <v>129</v>
      </c>
      <c r="C60" s="151">
        <v>0.0</v>
      </c>
      <c r="D60" s="69">
        <v>0.0</v>
      </c>
      <c r="E60" s="69">
        <v>0.0</v>
      </c>
      <c r="F60" s="65">
        <f t="shared" si="6"/>
        <v>0</v>
      </c>
      <c r="G60" s="65">
        <f t="shared" si="7"/>
        <v>0</v>
      </c>
      <c r="H60" s="68" t="s">
        <v>130</v>
      </c>
      <c r="I60" s="147">
        <v>1798050.71</v>
      </c>
      <c r="J60" s="69">
        <f>SUMIF('México Summary'!$C:$C,Resumen!B60,'México Summary'!$AC:$AC)</f>
        <v>1925404.08</v>
      </c>
      <c r="K60" s="69">
        <v>1506952.0980000002</v>
      </c>
      <c r="L60" s="65">
        <f t="shared" si="9"/>
        <v>0.07082857524</v>
      </c>
      <c r="M60" s="65">
        <f t="shared" si="10"/>
        <v>0.2776810109</v>
      </c>
      <c r="N60" s="42"/>
      <c r="O60" s="69">
        <v>0.0</v>
      </c>
      <c r="P60" s="69">
        <v>0.0</v>
      </c>
      <c r="Q60" s="69">
        <v>0.0</v>
      </c>
      <c r="R60" s="65">
        <f t="shared" si="12"/>
        <v>0</v>
      </c>
      <c r="S60" s="65">
        <f t="shared" si="13"/>
        <v>0</v>
      </c>
      <c r="T60" s="42"/>
      <c r="U60" s="41"/>
      <c r="V60" s="40"/>
      <c r="W60" s="121"/>
      <c r="X60" s="40"/>
      <c r="Y60" s="40"/>
      <c r="Z60" s="41"/>
      <c r="AA60" s="41"/>
      <c r="AB60" s="41"/>
      <c r="AC60" s="40"/>
      <c r="AD60" s="40"/>
      <c r="AE60" s="40"/>
      <c r="AF60" s="40"/>
      <c r="AG60" s="40"/>
      <c r="AH60" s="40"/>
      <c r="AI60" s="40"/>
    </row>
    <row r="61" ht="15.75" hidden="1" customHeight="1" outlineLevel="1">
      <c r="A61" s="40"/>
      <c r="B61" s="40" t="s">
        <v>131</v>
      </c>
      <c r="C61" s="151">
        <v>0.0</v>
      </c>
      <c r="D61" s="69">
        <v>0.0</v>
      </c>
      <c r="E61" s="69">
        <v>0.0</v>
      </c>
      <c r="F61" s="65">
        <f t="shared" si="6"/>
        <v>0</v>
      </c>
      <c r="G61" s="65">
        <f t="shared" si="7"/>
        <v>0</v>
      </c>
      <c r="H61" s="68" t="s">
        <v>132</v>
      </c>
      <c r="I61" s="147">
        <v>876357.8</v>
      </c>
      <c r="J61" s="69">
        <f>SUMIF('México Summary'!$C:$C,Resumen!B61,'México Summary'!$AC:$AC)</f>
        <v>566664.36</v>
      </c>
      <c r="K61" s="69">
        <v>672955.2119999999</v>
      </c>
      <c r="L61" s="65">
        <f t="shared" si="9"/>
        <v>-0.3533869842</v>
      </c>
      <c r="M61" s="65">
        <f t="shared" si="10"/>
        <v>-0.1579463984</v>
      </c>
      <c r="N61" s="42"/>
      <c r="O61" s="69">
        <v>0.0</v>
      </c>
      <c r="P61" s="69">
        <v>0.0</v>
      </c>
      <c r="Q61" s="69">
        <v>0.0</v>
      </c>
      <c r="R61" s="65">
        <f t="shared" si="12"/>
        <v>0</v>
      </c>
      <c r="S61" s="65">
        <f t="shared" si="13"/>
        <v>0</v>
      </c>
      <c r="T61" s="42"/>
      <c r="U61" s="41"/>
      <c r="V61" s="40"/>
      <c r="W61" s="121"/>
      <c r="X61" s="40"/>
      <c r="Y61" s="40"/>
      <c r="Z61" s="41"/>
      <c r="AA61" s="41"/>
      <c r="AB61" s="41"/>
      <c r="AC61" s="40"/>
      <c r="AD61" s="40"/>
      <c r="AE61" s="40"/>
      <c r="AF61" s="40"/>
      <c r="AG61" s="40"/>
      <c r="AH61" s="40"/>
      <c r="AI61" s="40"/>
    </row>
    <row r="62" ht="15.75" hidden="1" customHeight="1" outlineLevel="1">
      <c r="A62" s="40"/>
      <c r="B62" s="40" t="s">
        <v>133</v>
      </c>
      <c r="C62" s="151">
        <v>0.0</v>
      </c>
      <c r="D62" s="69">
        <v>0.0</v>
      </c>
      <c r="E62" s="69">
        <v>0.0</v>
      </c>
      <c r="F62" s="65">
        <f t="shared" si="6"/>
        <v>0</v>
      </c>
      <c r="G62" s="65">
        <f t="shared" si="7"/>
        <v>0</v>
      </c>
      <c r="H62" s="68" t="s">
        <v>134</v>
      </c>
      <c r="I62" s="147">
        <v>3553244.7</v>
      </c>
      <c r="J62" s="69">
        <f>SUMIF('México Summary'!$C:$C,Resumen!B62,'México Summary'!$AC:$AC)</f>
        <v>3913778.5</v>
      </c>
      <c r="K62" s="69">
        <v>2254657.0039689606</v>
      </c>
      <c r="L62" s="65">
        <f t="shared" si="9"/>
        <v>0.1014660769</v>
      </c>
      <c r="M62" s="65">
        <f t="shared" si="10"/>
        <v>0.7358642548</v>
      </c>
      <c r="N62" s="42"/>
      <c r="O62" s="69">
        <v>0.0</v>
      </c>
      <c r="P62" s="69">
        <v>0.0</v>
      </c>
      <c r="Q62" s="69">
        <v>0.0</v>
      </c>
      <c r="R62" s="65">
        <f t="shared" si="12"/>
        <v>0</v>
      </c>
      <c r="S62" s="65">
        <f t="shared" si="13"/>
        <v>0</v>
      </c>
      <c r="T62" s="42"/>
      <c r="U62" s="41"/>
      <c r="V62" s="40"/>
      <c r="W62" s="121"/>
      <c r="X62" s="40"/>
      <c r="Y62" s="40"/>
      <c r="Z62" s="41"/>
      <c r="AA62" s="41"/>
      <c r="AB62" s="41"/>
      <c r="AC62" s="40"/>
      <c r="AD62" s="40"/>
      <c r="AE62" s="40"/>
      <c r="AF62" s="40"/>
      <c r="AG62" s="40"/>
      <c r="AH62" s="40"/>
      <c r="AI62" s="40"/>
    </row>
    <row r="63" ht="15.75" customHeight="1" collapsed="1">
      <c r="A63" s="40"/>
      <c r="B63" s="40" t="s">
        <v>135</v>
      </c>
      <c r="C63" s="59">
        <v>0.0</v>
      </c>
      <c r="D63" s="59">
        <v>0.0</v>
      </c>
      <c r="E63" s="59">
        <v>0.0</v>
      </c>
      <c r="F63" s="60">
        <f t="shared" si="6"/>
        <v>0</v>
      </c>
      <c r="G63" s="60">
        <f t="shared" si="7"/>
        <v>0</v>
      </c>
      <c r="H63" s="58" t="s">
        <v>136</v>
      </c>
      <c r="I63" s="61">
        <v>1.50277122E7</v>
      </c>
      <c r="J63" s="59">
        <f>SUMIF('México Summary'!$C:$C,Resumen!B63,'México Summary'!$AC:$AC)</f>
        <v>19189319.67</v>
      </c>
      <c r="K63" s="59">
        <v>1.430708040767814E7</v>
      </c>
      <c r="L63" s="60">
        <f t="shared" si="9"/>
        <v>0.2769288776</v>
      </c>
      <c r="M63" s="60">
        <f t="shared" si="10"/>
        <v>0.3412463707</v>
      </c>
      <c r="N63" s="80"/>
      <c r="O63" s="59">
        <v>0.0</v>
      </c>
      <c r="P63" s="59">
        <v>0.0</v>
      </c>
      <c r="Q63" s="59">
        <v>0.0</v>
      </c>
      <c r="R63" s="60">
        <f t="shared" si="12"/>
        <v>0</v>
      </c>
      <c r="S63" s="60">
        <f t="shared" si="13"/>
        <v>0</v>
      </c>
      <c r="T63" s="80"/>
      <c r="U63" s="146">
        <v>1.745176943E7</v>
      </c>
      <c r="V63" s="41">
        <f>J63-U63</f>
        <v>1737550.242</v>
      </c>
      <c r="W63" s="121">
        <f>(J63/U63)-1</f>
        <v>0.09956298409</v>
      </c>
      <c r="X63" s="40"/>
      <c r="Y63" s="153" t="s">
        <v>34</v>
      </c>
      <c r="Z63" s="154" t="s">
        <v>188</v>
      </c>
      <c r="AA63" s="154" t="s">
        <v>36</v>
      </c>
      <c r="AB63" s="154" t="s">
        <v>37</v>
      </c>
      <c r="AC63" s="155"/>
      <c r="AD63" s="40"/>
      <c r="AE63" s="40"/>
      <c r="AF63" s="40"/>
      <c r="AG63" s="40"/>
      <c r="AH63" s="40"/>
      <c r="AI63" s="40"/>
    </row>
    <row r="64" ht="15.75" hidden="1" customHeight="1" outlineLevel="1">
      <c r="A64" s="40"/>
      <c r="B64" s="40" t="s">
        <v>137</v>
      </c>
      <c r="C64" s="59">
        <v>0.0</v>
      </c>
      <c r="D64" s="59">
        <v>0.0</v>
      </c>
      <c r="E64" s="59">
        <v>0.0</v>
      </c>
      <c r="F64" s="60">
        <f t="shared" si="6"/>
        <v>0</v>
      </c>
      <c r="G64" s="60">
        <f t="shared" si="7"/>
        <v>0</v>
      </c>
      <c r="H64" s="58" t="s">
        <v>12</v>
      </c>
      <c r="I64" s="61">
        <v>1.465899646E7</v>
      </c>
      <c r="J64" s="59">
        <f>SUMIF('México Summary'!$C:$C,Resumen!B64,'México Summary'!$AC:$AC)</f>
        <v>0</v>
      </c>
      <c r="K64" s="59">
        <v>0.0</v>
      </c>
      <c r="L64" s="60">
        <f t="shared" si="9"/>
        <v>0</v>
      </c>
      <c r="M64" s="60">
        <f t="shared" si="10"/>
        <v>0</v>
      </c>
      <c r="N64" s="80"/>
      <c r="O64" s="59">
        <v>0.0</v>
      </c>
      <c r="P64" s="59">
        <v>0.0</v>
      </c>
      <c r="Q64" s="59">
        <v>0.0</v>
      </c>
      <c r="R64" s="60">
        <f t="shared" si="12"/>
        <v>0</v>
      </c>
      <c r="S64" s="60">
        <f t="shared" si="13"/>
        <v>0</v>
      </c>
      <c r="T64" s="80"/>
      <c r="U64" s="146"/>
      <c r="V64" s="40"/>
      <c r="W64" s="121"/>
      <c r="X64" s="40"/>
      <c r="Y64" s="155"/>
      <c r="Z64" s="156"/>
      <c r="AA64" s="156"/>
      <c r="AB64" s="156"/>
      <c r="AC64" s="155"/>
      <c r="AD64" s="40"/>
      <c r="AE64" s="40"/>
      <c r="AF64" s="40"/>
      <c r="AG64" s="40"/>
      <c r="AH64" s="40"/>
      <c r="AI64" s="40"/>
    </row>
    <row r="65" ht="15.75" hidden="1" customHeight="1" outlineLevel="1">
      <c r="A65" s="40"/>
      <c r="B65" s="40" t="s">
        <v>138</v>
      </c>
      <c r="C65" s="59">
        <v>0.0</v>
      </c>
      <c r="D65" s="59">
        <v>0.0</v>
      </c>
      <c r="E65" s="59">
        <v>0.0</v>
      </c>
      <c r="F65" s="60">
        <f t="shared" si="6"/>
        <v>0</v>
      </c>
      <c r="G65" s="60">
        <f t="shared" si="7"/>
        <v>0</v>
      </c>
      <c r="H65" s="58" t="s">
        <v>139</v>
      </c>
      <c r="I65" s="61">
        <v>3.232073445E7</v>
      </c>
      <c r="J65" s="59">
        <f>SUMIF('México Summary'!$C:$C,Resumen!B65,'México Summary'!$AC:$AC)</f>
        <v>0</v>
      </c>
      <c r="K65" s="59">
        <v>0.0</v>
      </c>
      <c r="L65" s="60">
        <f t="shared" si="9"/>
        <v>0</v>
      </c>
      <c r="M65" s="60">
        <f t="shared" si="10"/>
        <v>0</v>
      </c>
      <c r="N65" s="80"/>
      <c r="O65" s="59">
        <v>0.0</v>
      </c>
      <c r="P65" s="59">
        <v>0.0</v>
      </c>
      <c r="Q65" s="59">
        <v>0.0</v>
      </c>
      <c r="R65" s="60">
        <f t="shared" si="12"/>
        <v>0</v>
      </c>
      <c r="S65" s="60">
        <f t="shared" si="13"/>
        <v>0</v>
      </c>
      <c r="T65" s="80"/>
      <c r="U65" s="146"/>
      <c r="V65" s="40"/>
      <c r="W65" s="121"/>
      <c r="X65" s="40"/>
      <c r="Y65" s="155"/>
      <c r="Z65" s="156"/>
      <c r="AA65" s="156"/>
      <c r="AB65" s="156"/>
      <c r="AC65" s="155"/>
      <c r="AD65" s="40"/>
      <c r="AE65" s="40"/>
      <c r="AF65" s="40"/>
      <c r="AG65" s="40"/>
      <c r="AH65" s="40"/>
      <c r="AI65" s="40"/>
    </row>
    <row r="66" ht="15.75" hidden="1" customHeight="1" outlineLevel="1">
      <c r="A66" s="40"/>
      <c r="B66" s="40" t="s">
        <v>140</v>
      </c>
      <c r="C66" s="59">
        <v>0.0</v>
      </c>
      <c r="D66" s="59">
        <v>0.0</v>
      </c>
      <c r="E66" s="59">
        <v>0.0</v>
      </c>
      <c r="F66" s="60">
        <f t="shared" si="6"/>
        <v>0</v>
      </c>
      <c r="G66" s="60">
        <f t="shared" si="7"/>
        <v>0</v>
      </c>
      <c r="H66" s="58" t="s">
        <v>141</v>
      </c>
      <c r="I66" s="61">
        <v>4574611.74</v>
      </c>
      <c r="J66" s="59">
        <f>SUMIF('México Summary'!$C:$C,Resumen!B66,'México Summary'!$AC:$AC)</f>
        <v>0</v>
      </c>
      <c r="K66" s="59">
        <v>0.0</v>
      </c>
      <c r="L66" s="60">
        <f t="shared" si="9"/>
        <v>0</v>
      </c>
      <c r="M66" s="60">
        <f t="shared" si="10"/>
        <v>0</v>
      </c>
      <c r="N66" s="80"/>
      <c r="O66" s="59">
        <v>0.0</v>
      </c>
      <c r="P66" s="59">
        <v>0.0</v>
      </c>
      <c r="Q66" s="59">
        <v>0.0</v>
      </c>
      <c r="R66" s="60">
        <f t="shared" si="12"/>
        <v>0</v>
      </c>
      <c r="S66" s="60">
        <f t="shared" si="13"/>
        <v>0</v>
      </c>
      <c r="T66" s="80"/>
      <c r="U66" s="146"/>
      <c r="V66" s="40"/>
      <c r="W66" s="121"/>
      <c r="X66" s="40"/>
      <c r="Y66" s="155"/>
      <c r="Z66" s="156"/>
      <c r="AA66" s="156"/>
      <c r="AB66" s="156"/>
      <c r="AC66" s="155"/>
      <c r="AD66" s="40"/>
      <c r="AE66" s="40"/>
      <c r="AF66" s="40"/>
      <c r="AG66" s="40"/>
      <c r="AH66" s="40"/>
      <c r="AI66" s="40"/>
    </row>
    <row r="67" ht="15.75" hidden="1" customHeight="1" outlineLevel="1">
      <c r="A67" s="40"/>
      <c r="B67" s="40"/>
      <c r="C67" s="59">
        <f t="shared" ref="C67:E67" si="56">C66+C65+C64+C25</f>
        <v>0</v>
      </c>
      <c r="D67" s="59">
        <f t="shared" si="56"/>
        <v>0</v>
      </c>
      <c r="E67" s="59">
        <f t="shared" si="56"/>
        <v>0</v>
      </c>
      <c r="F67" s="60">
        <f t="shared" si="6"/>
        <v>0</v>
      </c>
      <c r="G67" s="60">
        <f t="shared" si="7"/>
        <v>0</v>
      </c>
      <c r="H67" s="58" t="s">
        <v>15</v>
      </c>
      <c r="I67" s="59">
        <f t="shared" ref="I67:K67" si="57">I66+I65+I64+I25</f>
        <v>112801627.9</v>
      </c>
      <c r="J67" s="59">
        <f t="shared" si="57"/>
        <v>69120006.12</v>
      </c>
      <c r="K67" s="59">
        <f t="shared" si="57"/>
        <v>61625391.37</v>
      </c>
      <c r="L67" s="60">
        <f t="shared" si="9"/>
        <v>-0.3872428316</v>
      </c>
      <c r="M67" s="60">
        <f t="shared" si="10"/>
        <v>0.1216156943</v>
      </c>
      <c r="N67" s="80"/>
      <c r="O67" s="59">
        <f t="shared" ref="O67:Q67" si="58">O66+O65+O64+O25</f>
        <v>0</v>
      </c>
      <c r="P67" s="59">
        <f t="shared" si="58"/>
        <v>0</v>
      </c>
      <c r="Q67" s="59">
        <f t="shared" si="58"/>
        <v>0</v>
      </c>
      <c r="R67" s="60">
        <f t="shared" si="12"/>
        <v>0</v>
      </c>
      <c r="S67" s="60">
        <f t="shared" si="13"/>
        <v>0</v>
      </c>
      <c r="T67" s="80"/>
      <c r="U67" s="146"/>
      <c r="V67" s="40"/>
      <c r="W67" s="121"/>
      <c r="X67" s="40"/>
      <c r="Y67" s="155"/>
      <c r="Z67" s="156"/>
      <c r="AA67" s="156"/>
      <c r="AB67" s="156"/>
      <c r="AC67" s="155"/>
      <c r="AD67" s="40"/>
      <c r="AE67" s="40"/>
      <c r="AF67" s="40"/>
      <c r="AG67" s="40"/>
      <c r="AH67" s="40"/>
      <c r="AI67" s="40"/>
    </row>
    <row r="68" ht="15.75" hidden="1" customHeight="1" outlineLevel="1">
      <c r="A68" s="40"/>
      <c r="B68" s="40"/>
      <c r="C68" s="69"/>
      <c r="D68" s="69"/>
      <c r="E68" s="69"/>
      <c r="F68" s="65"/>
      <c r="G68" s="65"/>
      <c r="H68" s="68"/>
      <c r="I68" s="69"/>
      <c r="J68" s="69"/>
      <c r="K68" s="69"/>
      <c r="L68" s="65"/>
      <c r="M68" s="65"/>
      <c r="N68" s="42"/>
      <c r="O68" s="69"/>
      <c r="P68" s="69"/>
      <c r="Q68" s="69"/>
      <c r="R68" s="65"/>
      <c r="S68" s="65"/>
      <c r="T68" s="42"/>
      <c r="U68" s="41"/>
      <c r="V68" s="40"/>
      <c r="W68" s="121"/>
      <c r="X68" s="40"/>
      <c r="Y68" s="155"/>
      <c r="Z68" s="156"/>
      <c r="AA68" s="156"/>
      <c r="AB68" s="156"/>
      <c r="AC68" s="155"/>
      <c r="AD68" s="40"/>
      <c r="AE68" s="40"/>
      <c r="AF68" s="40"/>
      <c r="AG68" s="40"/>
      <c r="AH68" s="40"/>
      <c r="AI68" s="40"/>
    </row>
    <row r="69" ht="15.75" customHeight="1" collapsed="1">
      <c r="A69" s="40"/>
      <c r="B69" s="40"/>
      <c r="C69" s="59">
        <f t="shared" ref="C69:E69" si="59">C5-C25</f>
        <v>0</v>
      </c>
      <c r="D69" s="59">
        <f t="shared" si="59"/>
        <v>0</v>
      </c>
      <c r="E69" s="59">
        <f t="shared" si="59"/>
        <v>0</v>
      </c>
      <c r="F69" s="60">
        <f t="shared" ref="F69:F72" si="64">IF((IFERROR(C69/D69,0))=0,0,(IFERROR(C69/D69,0)-1))</f>
        <v>0</v>
      </c>
      <c r="G69" s="60">
        <f t="shared" ref="G69:G72" si="65">IF((IFERROR(C69/E69,0))=0,0,(IFERROR(C69/E69,0)-1))</f>
        <v>0</v>
      </c>
      <c r="H69" s="74" t="s">
        <v>142</v>
      </c>
      <c r="I69" s="75">
        <f t="shared" ref="I69:K69" si="60">I5-I25</f>
        <v>3372228.33</v>
      </c>
      <c r="J69" s="56">
        <f t="shared" si="60"/>
        <v>2563969.771</v>
      </c>
      <c r="K69" s="56">
        <f t="shared" si="60"/>
        <v>904390.6158</v>
      </c>
      <c r="L69" s="57">
        <f t="shared" ref="L69:L72" si="67">IF((IFERROR(J69/I69,0))=0,0,(IFERROR(J69/I69,0)-1))</f>
        <v>-0.239680852</v>
      </c>
      <c r="M69" s="57">
        <f t="shared" ref="M69:M72" si="68">IF((IFERROR(J69/K69,0))=0,0,(IFERROR(J69/K69,0)-1))</f>
        <v>1.835024741</v>
      </c>
      <c r="N69" s="80"/>
      <c r="O69" s="59">
        <f t="shared" ref="O69:Q69" si="61">O5-O25</f>
        <v>0</v>
      </c>
      <c r="P69" s="59">
        <f t="shared" si="61"/>
        <v>0</v>
      </c>
      <c r="Q69" s="59">
        <f t="shared" si="61"/>
        <v>0</v>
      </c>
      <c r="R69" s="60">
        <f t="shared" ref="R69:R72" si="70">IF((IFERROR(O69/P69,0))=0,0,(IFERROR(O69/P69,0)-1))</f>
        <v>0</v>
      </c>
      <c r="S69" s="60">
        <f t="shared" ref="S69:S72" si="71">IF((IFERROR(O69/Q69,0))=0,0,(IFERROR(O69/Q69,0)-1))</f>
        <v>0</v>
      </c>
      <c r="T69" s="80"/>
      <c r="U69" s="59">
        <f t="shared" ref="U69:V69" si="62">U5-U25</f>
        <v>2110095.019</v>
      </c>
      <c r="V69" s="59">
        <f t="shared" si="62"/>
        <v>453874.7519</v>
      </c>
      <c r="W69" s="121">
        <f>(J69/U69)-1</f>
        <v>0.2150968311</v>
      </c>
      <c r="X69" s="40"/>
      <c r="Y69" s="156">
        <f>J69</f>
        <v>2563969.771</v>
      </c>
      <c r="Z69" s="156">
        <v>574806.4512570277</v>
      </c>
      <c r="AA69" s="156">
        <v>566088.7351339981</v>
      </c>
      <c r="AB69" s="156">
        <v>1247378.8700559996</v>
      </c>
      <c r="AC69" s="156">
        <f>SUM(Y69:AB69)</f>
        <v>4952243.827</v>
      </c>
      <c r="AD69" s="40"/>
      <c r="AE69" s="40"/>
      <c r="AF69" s="40"/>
      <c r="AG69" s="40"/>
      <c r="AH69" s="40"/>
      <c r="AI69" s="40"/>
    </row>
    <row r="70" ht="15.75" hidden="1" customHeight="1" outlineLevel="1">
      <c r="A70" s="40"/>
      <c r="B70" s="40"/>
      <c r="C70" s="59">
        <f t="shared" ref="C70:E70" si="63">C21-C64</f>
        <v>0</v>
      </c>
      <c r="D70" s="59">
        <f t="shared" si="63"/>
        <v>0</v>
      </c>
      <c r="E70" s="59">
        <f t="shared" si="63"/>
        <v>0</v>
      </c>
      <c r="F70" s="60">
        <f t="shared" si="64"/>
        <v>0</v>
      </c>
      <c r="G70" s="60">
        <f t="shared" si="65"/>
        <v>0</v>
      </c>
      <c r="H70" s="58" t="s">
        <v>143</v>
      </c>
      <c r="I70" s="59">
        <f t="shared" ref="I70:K70" si="66">I21-I64</f>
        <v>-462807.79</v>
      </c>
      <c r="J70" s="59">
        <f t="shared" si="66"/>
        <v>0</v>
      </c>
      <c r="K70" s="59">
        <f t="shared" si="66"/>
        <v>0</v>
      </c>
      <c r="L70" s="60">
        <f t="shared" si="67"/>
        <v>0</v>
      </c>
      <c r="M70" s="60">
        <f t="shared" si="68"/>
        <v>0</v>
      </c>
      <c r="N70" s="80"/>
      <c r="O70" s="59">
        <f t="shared" ref="O70:Q70" si="69">O21-O64</f>
        <v>0</v>
      </c>
      <c r="P70" s="59">
        <f t="shared" si="69"/>
        <v>0</v>
      </c>
      <c r="Q70" s="59">
        <f t="shared" si="69"/>
        <v>0</v>
      </c>
      <c r="R70" s="60">
        <f t="shared" si="70"/>
        <v>0</v>
      </c>
      <c r="S70" s="60">
        <f t="shared" si="71"/>
        <v>0</v>
      </c>
      <c r="T70" s="80"/>
      <c r="U70" s="146"/>
      <c r="V70" s="40"/>
      <c r="W70" s="121"/>
      <c r="X70" s="40"/>
      <c r="Y70" s="40"/>
      <c r="Z70" s="41"/>
      <c r="AA70" s="41"/>
      <c r="AB70" s="41"/>
      <c r="AC70" s="40"/>
      <c r="AD70" s="40"/>
      <c r="AE70" s="40"/>
      <c r="AF70" s="40"/>
      <c r="AG70" s="40"/>
      <c r="AH70" s="40"/>
      <c r="AI70" s="40"/>
    </row>
    <row r="71" ht="15.75" hidden="1" customHeight="1" outlineLevel="1">
      <c r="A71" s="40"/>
      <c r="B71" s="40"/>
      <c r="C71" s="59">
        <f t="shared" ref="C71:E71" si="72">C22-C65</f>
        <v>0</v>
      </c>
      <c r="D71" s="59">
        <f t="shared" si="72"/>
        <v>0</v>
      </c>
      <c r="E71" s="59">
        <f t="shared" si="72"/>
        <v>0</v>
      </c>
      <c r="F71" s="60">
        <f t="shared" si="64"/>
        <v>0</v>
      </c>
      <c r="G71" s="60">
        <f t="shared" si="65"/>
        <v>0</v>
      </c>
      <c r="H71" s="58" t="s">
        <v>144</v>
      </c>
      <c r="I71" s="59">
        <f t="shared" ref="I71:K71" si="73">I22-I65</f>
        <v>574240.16</v>
      </c>
      <c r="J71" s="59">
        <f t="shared" si="73"/>
        <v>0</v>
      </c>
      <c r="K71" s="59">
        <f t="shared" si="73"/>
        <v>0</v>
      </c>
      <c r="L71" s="60">
        <f t="shared" si="67"/>
        <v>0</v>
      </c>
      <c r="M71" s="60">
        <f t="shared" si="68"/>
        <v>0</v>
      </c>
      <c r="N71" s="80"/>
      <c r="O71" s="59">
        <f t="shared" ref="O71:Q71" si="74">O22-O65</f>
        <v>0</v>
      </c>
      <c r="P71" s="59">
        <f t="shared" si="74"/>
        <v>0</v>
      </c>
      <c r="Q71" s="59">
        <f t="shared" si="74"/>
        <v>0</v>
      </c>
      <c r="R71" s="60">
        <f t="shared" si="70"/>
        <v>0</v>
      </c>
      <c r="S71" s="60">
        <f t="shared" si="71"/>
        <v>0</v>
      </c>
      <c r="T71" s="80"/>
      <c r="U71" s="146"/>
      <c r="V71" s="40"/>
      <c r="W71" s="121"/>
      <c r="X71" s="40"/>
      <c r="Y71" s="40"/>
      <c r="Z71" s="41"/>
      <c r="AA71" s="41"/>
      <c r="AB71" s="41"/>
      <c r="AC71" s="40"/>
      <c r="AD71" s="40"/>
      <c r="AE71" s="40"/>
      <c r="AF71" s="40"/>
      <c r="AG71" s="40"/>
      <c r="AH71" s="40"/>
      <c r="AI71" s="40"/>
    </row>
    <row r="72" ht="15.75" hidden="1" customHeight="1" outlineLevel="1">
      <c r="A72" s="40"/>
      <c r="B72" s="40"/>
      <c r="C72" s="59">
        <f t="shared" ref="C72:E72" si="75">C23-C66</f>
        <v>0</v>
      </c>
      <c r="D72" s="59">
        <f t="shared" si="75"/>
        <v>0</v>
      </c>
      <c r="E72" s="59">
        <f t="shared" si="75"/>
        <v>0</v>
      </c>
      <c r="F72" s="60">
        <f t="shared" si="64"/>
        <v>0</v>
      </c>
      <c r="G72" s="60">
        <f t="shared" si="65"/>
        <v>0</v>
      </c>
      <c r="H72" s="58" t="s">
        <v>145</v>
      </c>
      <c r="I72" s="59">
        <f t="shared" ref="I72:K72" si="76">I23-I66</f>
        <v>541748.02</v>
      </c>
      <c r="J72" s="59">
        <f t="shared" si="76"/>
        <v>0</v>
      </c>
      <c r="K72" s="59">
        <f t="shared" si="76"/>
        <v>0</v>
      </c>
      <c r="L72" s="60">
        <f t="shared" si="67"/>
        <v>0</v>
      </c>
      <c r="M72" s="60">
        <f t="shared" si="68"/>
        <v>0</v>
      </c>
      <c r="N72" s="80"/>
      <c r="O72" s="59">
        <f t="shared" ref="O72:Q72" si="77">O23-O66</f>
        <v>0</v>
      </c>
      <c r="P72" s="59">
        <f t="shared" si="77"/>
        <v>0</v>
      </c>
      <c r="Q72" s="59">
        <f t="shared" si="77"/>
        <v>0</v>
      </c>
      <c r="R72" s="60">
        <f t="shared" si="70"/>
        <v>0</v>
      </c>
      <c r="S72" s="60">
        <f t="shared" si="71"/>
        <v>0</v>
      </c>
      <c r="T72" s="80"/>
      <c r="U72" s="146"/>
      <c r="V72" s="40"/>
      <c r="W72" s="121"/>
      <c r="X72" s="40"/>
      <c r="Y72" s="40"/>
      <c r="Z72" s="41"/>
      <c r="AA72" s="41"/>
      <c r="AB72" s="41"/>
      <c r="AC72" s="40"/>
      <c r="AD72" s="40"/>
      <c r="AE72" s="40"/>
      <c r="AF72" s="40"/>
      <c r="AG72" s="40"/>
      <c r="AH72" s="40"/>
      <c r="AI72" s="40"/>
    </row>
    <row r="73" ht="15.75" hidden="1" customHeight="1" outlineLevel="1">
      <c r="A73" s="40"/>
      <c r="B73" s="40"/>
      <c r="C73" s="69"/>
      <c r="D73" s="69"/>
      <c r="E73" s="69"/>
      <c r="F73" s="65"/>
      <c r="G73" s="65"/>
      <c r="H73" s="68"/>
      <c r="I73" s="69"/>
      <c r="J73" s="69"/>
      <c r="K73" s="69"/>
      <c r="L73" s="65"/>
      <c r="M73" s="65"/>
      <c r="N73" s="42"/>
      <c r="O73" s="69"/>
      <c r="P73" s="69"/>
      <c r="Q73" s="69"/>
      <c r="R73" s="65"/>
      <c r="S73" s="65"/>
      <c r="T73" s="42"/>
      <c r="U73" s="41"/>
      <c r="V73" s="40"/>
      <c r="W73" s="121"/>
      <c r="X73" s="40"/>
      <c r="Y73" s="40"/>
      <c r="Z73" s="41"/>
      <c r="AA73" s="41"/>
      <c r="AB73" s="41"/>
      <c r="AC73" s="40"/>
      <c r="AD73" s="40"/>
      <c r="AE73" s="40"/>
      <c r="AF73" s="40"/>
      <c r="AG73" s="40"/>
      <c r="AH73" s="40"/>
      <c r="AI73" s="40"/>
    </row>
    <row r="74" ht="15.75" hidden="1" customHeight="1" outlineLevel="1">
      <c r="A74" s="40"/>
      <c r="B74" s="40"/>
      <c r="C74" s="59">
        <f t="shared" ref="C74:E74" si="78">SUM(C69:C73)</f>
        <v>0</v>
      </c>
      <c r="D74" s="59">
        <f t="shared" si="78"/>
        <v>0</v>
      </c>
      <c r="E74" s="59">
        <f t="shared" si="78"/>
        <v>0</v>
      </c>
      <c r="F74" s="60">
        <f>IF((IFERROR(C74/D74,0))=0,0,(IFERROR(C74/D74,0)-1))</f>
        <v>0</v>
      </c>
      <c r="G74" s="60">
        <f>IF((IFERROR(C74/E74,0))=0,0,(IFERROR(C74/E74,0)-1))</f>
        <v>0</v>
      </c>
      <c r="H74" s="58" t="s">
        <v>20</v>
      </c>
      <c r="I74" s="59">
        <f t="shared" ref="I74:K74" si="79">SUM(I69:I73)</f>
        <v>4025408.72</v>
      </c>
      <c r="J74" s="59">
        <f t="shared" si="79"/>
        <v>2563969.771</v>
      </c>
      <c r="K74" s="59">
        <f t="shared" si="79"/>
        <v>904390.6158</v>
      </c>
      <c r="L74" s="60">
        <f>IF((IFERROR(J74/I74,0))=0,0,(IFERROR(J74/I74,0)-1))</f>
        <v>-0.3630535558</v>
      </c>
      <c r="M74" s="60">
        <f>IF((IFERROR(J74/K74,0))=0,0,(IFERROR(J74/K74,0)-1))</f>
        <v>1.835024741</v>
      </c>
      <c r="N74" s="80"/>
      <c r="O74" s="59">
        <f t="shared" ref="O74:Q74" si="80">SUM(O69:O73)</f>
        <v>0</v>
      </c>
      <c r="P74" s="59">
        <f t="shared" si="80"/>
        <v>0</v>
      </c>
      <c r="Q74" s="59">
        <f t="shared" si="80"/>
        <v>0</v>
      </c>
      <c r="R74" s="60">
        <f>IF((IFERROR(O74/P74,0))=0,0,(IFERROR(O74/P74,0)-1))</f>
        <v>0</v>
      </c>
      <c r="S74" s="60">
        <f>IF((IFERROR(O74/Q74,0))=0,0,(IFERROR(O74/Q74,0)-1))</f>
        <v>0</v>
      </c>
      <c r="T74" s="80"/>
      <c r="U74" s="146"/>
      <c r="V74" s="40"/>
      <c r="W74" s="121"/>
      <c r="X74" s="40"/>
      <c r="Y74" s="40"/>
      <c r="Z74" s="41"/>
      <c r="AA74" s="41"/>
      <c r="AB74" s="41"/>
      <c r="AC74" s="40"/>
      <c r="AD74" s="40"/>
      <c r="AE74" s="40"/>
      <c r="AF74" s="40"/>
      <c r="AG74" s="40"/>
      <c r="AH74" s="40"/>
      <c r="AI74" s="40"/>
    </row>
    <row r="75" ht="15.75" hidden="1" customHeight="1" outlineLevel="1">
      <c r="A75" s="40"/>
      <c r="B75" s="40"/>
      <c r="C75" s="69"/>
      <c r="D75" s="69"/>
      <c r="E75" s="69"/>
      <c r="F75" s="65"/>
      <c r="G75" s="65"/>
      <c r="H75" s="68"/>
      <c r="I75" s="69"/>
      <c r="J75" s="69"/>
      <c r="K75" s="69"/>
      <c r="L75" s="65"/>
      <c r="M75" s="65"/>
      <c r="N75" s="42"/>
      <c r="O75" s="69"/>
      <c r="P75" s="69"/>
      <c r="Q75" s="69"/>
      <c r="R75" s="65"/>
      <c r="S75" s="65"/>
      <c r="T75" s="42"/>
      <c r="U75" s="41"/>
      <c r="V75" s="40"/>
      <c r="W75" s="121"/>
      <c r="X75" s="40"/>
      <c r="Y75" s="40"/>
      <c r="Z75" s="41"/>
      <c r="AA75" s="41"/>
      <c r="AB75" s="41"/>
      <c r="AC75" s="40"/>
      <c r="AD75" s="40"/>
      <c r="AE75" s="40"/>
      <c r="AF75" s="40"/>
      <c r="AG75" s="40"/>
      <c r="AH75" s="40"/>
      <c r="AI75" s="40"/>
    </row>
    <row r="76" ht="15.75" customHeight="1" collapsed="1">
      <c r="A76" s="40"/>
      <c r="B76" s="40" t="s">
        <v>146</v>
      </c>
      <c r="C76" s="81">
        <v>0.0</v>
      </c>
      <c r="D76" s="81">
        <v>0.0</v>
      </c>
      <c r="E76" s="81">
        <v>0.0</v>
      </c>
      <c r="F76" s="82">
        <f>IF((IFERROR(C76/D76,0))=0,0,(IFERROR(C76/D76,0)-1))</f>
        <v>0</v>
      </c>
      <c r="G76" s="82">
        <f>IF((IFERROR(C76/E76,0))=0,0,(IFERROR(C76/E76,0)-1))</f>
        <v>0</v>
      </c>
      <c r="H76" s="76" t="s">
        <v>147</v>
      </c>
      <c r="I76" s="157">
        <v>0.0</v>
      </c>
      <c r="J76" s="81">
        <f>SUMIF('México Summary'!$C:$C,Resumen!B76,'México Summary'!$AC:$AC)</f>
        <v>0</v>
      </c>
      <c r="K76" s="81">
        <v>0.0</v>
      </c>
      <c r="L76" s="82">
        <f>IF((IFERROR(J76/I76,0))=0,0,(IFERROR(J76/I76,0)-1))</f>
        <v>0</v>
      </c>
      <c r="M76" s="82">
        <f>IF((IFERROR(J76/K76,0))=0,0,(IFERROR(J76/K76,0)-1))</f>
        <v>0</v>
      </c>
      <c r="N76" s="80"/>
      <c r="O76" s="81">
        <v>0.0</v>
      </c>
      <c r="P76" s="81">
        <v>0.0</v>
      </c>
      <c r="Q76" s="81">
        <v>0.0</v>
      </c>
      <c r="R76" s="82">
        <f>IF((IFERROR(O76/P76,0))=0,0,(IFERROR(O76/P76,0)-1))</f>
        <v>0</v>
      </c>
      <c r="S76" s="82">
        <f>IF((IFERROR(O76/Q76,0))=0,0,(IFERROR(O76/Q76,0)-1))</f>
        <v>0</v>
      </c>
      <c r="T76" s="80"/>
      <c r="U76" s="146">
        <v>0.0</v>
      </c>
      <c r="V76" s="41">
        <f>J76-U76</f>
        <v>0</v>
      </c>
      <c r="W76" s="121" t="str">
        <f>(J76/U76)-1</f>
        <v>#DIV/0!</v>
      </c>
      <c r="X76" s="40"/>
      <c r="Y76" s="40"/>
      <c r="Z76" s="41"/>
      <c r="AA76" s="41"/>
      <c r="AB76" s="41"/>
      <c r="AC76" s="40"/>
      <c r="AD76" s="40"/>
      <c r="AE76" s="40"/>
      <c r="AF76" s="40"/>
      <c r="AG76" s="40"/>
      <c r="AH76" s="40"/>
      <c r="AI76" s="40"/>
    </row>
    <row r="77" ht="15.75" hidden="1" customHeight="1" outlineLevel="1">
      <c r="A77" s="40"/>
      <c r="B77" s="40"/>
      <c r="C77" s="69"/>
      <c r="D77" s="69"/>
      <c r="E77" s="69"/>
      <c r="F77" s="65"/>
      <c r="G77" s="65"/>
      <c r="H77" s="68"/>
      <c r="I77" s="69"/>
      <c r="J77" s="69"/>
      <c r="K77" s="69"/>
      <c r="L77" s="65"/>
      <c r="M77" s="65"/>
      <c r="N77" s="42"/>
      <c r="O77" s="69"/>
      <c r="P77" s="69"/>
      <c r="Q77" s="69"/>
      <c r="R77" s="65"/>
      <c r="S77" s="65"/>
      <c r="T77" s="42"/>
      <c r="U77" s="41"/>
      <c r="V77" s="40"/>
      <c r="W77" s="121"/>
      <c r="X77" s="40"/>
      <c r="Y77" s="40"/>
      <c r="Z77" s="41"/>
      <c r="AA77" s="41"/>
      <c r="AB77" s="41"/>
      <c r="AC77" s="40"/>
      <c r="AD77" s="40"/>
      <c r="AE77" s="40"/>
      <c r="AF77" s="40"/>
      <c r="AG77" s="40"/>
      <c r="AH77" s="40"/>
      <c r="AI77" s="40"/>
    </row>
    <row r="78" ht="15.75" customHeight="1" collapsed="1">
      <c r="A78" s="40"/>
      <c r="B78" s="40"/>
      <c r="C78" s="81">
        <f t="shared" ref="C78:E78" si="81">SUM(C79:C82)</f>
        <v>0</v>
      </c>
      <c r="D78" s="81">
        <f t="shared" si="81"/>
        <v>0</v>
      </c>
      <c r="E78" s="81">
        <f t="shared" si="81"/>
        <v>0</v>
      </c>
      <c r="F78" s="82">
        <f t="shared" ref="F78:F82" si="84">IF((IFERROR(C78/D78,0))=0,0,(IFERROR(C78/D78,0)-1))</f>
        <v>0</v>
      </c>
      <c r="G78" s="82">
        <f t="shared" ref="G78:G82" si="85">IF((IFERROR(C78/E78,0))=0,0,(IFERROR(C78/E78,0)-1))</f>
        <v>0</v>
      </c>
      <c r="H78" s="76" t="s">
        <v>148</v>
      </c>
      <c r="I78" s="81">
        <f t="shared" ref="I78:K78" si="82">SUM(I79:I82)</f>
        <v>6005514.05</v>
      </c>
      <c r="J78" s="81">
        <f t="shared" si="82"/>
        <v>0</v>
      </c>
      <c r="K78" s="81">
        <f t="shared" si="82"/>
        <v>0</v>
      </c>
      <c r="L78" s="82">
        <f t="shared" ref="L78:L82" si="86">IF((IFERROR(J78/I78,0))=0,0,(IFERROR(J78/I78,0)-1))</f>
        <v>0</v>
      </c>
      <c r="M78" s="82">
        <f t="shared" ref="M78:M82" si="87">IF((IFERROR(J78/K78,0))=0,0,(IFERROR(J78/K78,0)-1))</f>
        <v>0</v>
      </c>
      <c r="N78" s="80"/>
      <c r="O78" s="81">
        <f t="shared" ref="O78:Q78" si="83">SUM(O79:O82)</f>
        <v>0</v>
      </c>
      <c r="P78" s="81">
        <f t="shared" si="83"/>
        <v>0</v>
      </c>
      <c r="Q78" s="81">
        <f t="shared" si="83"/>
        <v>0</v>
      </c>
      <c r="R78" s="82">
        <f t="shared" ref="R78:R82" si="88">IF((IFERROR(O78/P78,0))=0,0,(IFERROR(O78/P78,0)-1))</f>
        <v>0</v>
      </c>
      <c r="S78" s="82">
        <f t="shared" ref="S78:S82" si="89">IF((IFERROR(O78/Q78,0))=0,0,(IFERROR(O78/Q78,0)-1))</f>
        <v>0</v>
      </c>
      <c r="T78" s="80"/>
      <c r="U78" s="146">
        <v>0.0</v>
      </c>
      <c r="V78" s="41">
        <f>J78-U78</f>
        <v>0</v>
      </c>
      <c r="W78" s="121" t="str">
        <f>(J78/U78)-1</f>
        <v>#DIV/0!</v>
      </c>
      <c r="X78" s="40"/>
      <c r="Y78" s="40"/>
      <c r="Z78" s="41"/>
      <c r="AA78" s="41"/>
      <c r="AB78" s="41"/>
      <c r="AC78" s="40"/>
      <c r="AD78" s="40"/>
      <c r="AE78" s="40"/>
      <c r="AF78" s="40"/>
      <c r="AG78" s="40"/>
      <c r="AH78" s="40"/>
      <c r="AI78" s="40"/>
    </row>
    <row r="79" ht="15.75" hidden="1" customHeight="1" outlineLevel="1">
      <c r="A79" s="40"/>
      <c r="B79" s="40" t="s">
        <v>149</v>
      </c>
      <c r="C79" s="69">
        <v>0.0</v>
      </c>
      <c r="D79" s="69">
        <v>0.0</v>
      </c>
      <c r="E79" s="69">
        <v>0.0</v>
      </c>
      <c r="F79" s="65">
        <f t="shared" si="84"/>
        <v>0</v>
      </c>
      <c r="G79" s="65">
        <f t="shared" si="85"/>
        <v>0</v>
      </c>
      <c r="H79" s="68" t="s">
        <v>150</v>
      </c>
      <c r="I79" s="147">
        <v>53815.53</v>
      </c>
      <c r="J79" s="69">
        <f>SUMIF('México Summary'!$C:$C,Resumen!B79,'México Summary'!$AC:$AC)</f>
        <v>0</v>
      </c>
      <c r="K79" s="69">
        <v>0.0</v>
      </c>
      <c r="L79" s="65">
        <f t="shared" si="86"/>
        <v>0</v>
      </c>
      <c r="M79" s="65">
        <f t="shared" si="87"/>
        <v>0</v>
      </c>
      <c r="N79" s="42"/>
      <c r="O79" s="69">
        <v>0.0</v>
      </c>
      <c r="P79" s="69">
        <v>0.0</v>
      </c>
      <c r="Q79" s="69">
        <v>0.0</v>
      </c>
      <c r="R79" s="65">
        <f t="shared" si="88"/>
        <v>0</v>
      </c>
      <c r="S79" s="65">
        <f t="shared" si="89"/>
        <v>0</v>
      </c>
      <c r="T79" s="42"/>
      <c r="U79" s="41"/>
      <c r="V79" s="40"/>
      <c r="W79" s="121"/>
      <c r="X79" s="40"/>
      <c r="Y79" s="40"/>
      <c r="Z79" s="41"/>
      <c r="AA79" s="41"/>
      <c r="AB79" s="41"/>
      <c r="AC79" s="40"/>
      <c r="AD79" s="40"/>
      <c r="AE79" s="40"/>
      <c r="AF79" s="40"/>
      <c r="AG79" s="40"/>
      <c r="AH79" s="40"/>
      <c r="AI79" s="40"/>
    </row>
    <row r="80" ht="15.75" hidden="1" customHeight="1" outlineLevel="1">
      <c r="A80" s="40"/>
      <c r="B80" s="40" t="s">
        <v>151</v>
      </c>
      <c r="C80" s="69">
        <v>0.0</v>
      </c>
      <c r="D80" s="69">
        <v>0.0</v>
      </c>
      <c r="E80" s="69">
        <v>0.0</v>
      </c>
      <c r="F80" s="65">
        <f t="shared" si="84"/>
        <v>0</v>
      </c>
      <c r="G80" s="65">
        <f t="shared" si="85"/>
        <v>0</v>
      </c>
      <c r="H80" s="68" t="s">
        <v>152</v>
      </c>
      <c r="I80" s="147">
        <v>7263697.37</v>
      </c>
      <c r="J80" s="69">
        <f>SUMIF('México Summary'!$C:$C,Resumen!B80,'México Summary'!$AC:$AC)</f>
        <v>0</v>
      </c>
      <c r="K80" s="69">
        <v>0.0</v>
      </c>
      <c r="L80" s="65">
        <f t="shared" si="86"/>
        <v>0</v>
      </c>
      <c r="M80" s="65">
        <f t="shared" si="87"/>
        <v>0</v>
      </c>
      <c r="N80" s="42"/>
      <c r="O80" s="69">
        <v>0.0</v>
      </c>
      <c r="P80" s="69">
        <v>0.0</v>
      </c>
      <c r="Q80" s="69">
        <v>0.0</v>
      </c>
      <c r="R80" s="65">
        <f t="shared" si="88"/>
        <v>0</v>
      </c>
      <c r="S80" s="65">
        <f t="shared" si="89"/>
        <v>0</v>
      </c>
      <c r="T80" s="42"/>
      <c r="U80" s="41"/>
      <c r="V80" s="40"/>
      <c r="W80" s="121"/>
      <c r="X80" s="40"/>
      <c r="Y80" s="40"/>
      <c r="Z80" s="41"/>
      <c r="AA80" s="41"/>
      <c r="AB80" s="41"/>
      <c r="AC80" s="40"/>
      <c r="AD80" s="40"/>
      <c r="AE80" s="40"/>
      <c r="AF80" s="40"/>
      <c r="AG80" s="40"/>
      <c r="AH80" s="40"/>
      <c r="AI80" s="40"/>
    </row>
    <row r="81" ht="15.75" hidden="1" customHeight="1" outlineLevel="1">
      <c r="A81" s="40"/>
      <c r="B81" s="40" t="s">
        <v>153</v>
      </c>
      <c r="C81" s="69">
        <v>0.0</v>
      </c>
      <c r="D81" s="69">
        <v>0.0</v>
      </c>
      <c r="E81" s="69">
        <v>0.0</v>
      </c>
      <c r="F81" s="65">
        <f t="shared" si="84"/>
        <v>0</v>
      </c>
      <c r="G81" s="65">
        <f t="shared" si="85"/>
        <v>0</v>
      </c>
      <c r="H81" s="68" t="s">
        <v>154</v>
      </c>
      <c r="I81" s="147">
        <v>-9880326.38</v>
      </c>
      <c r="J81" s="69">
        <f>SUMIF('México Summary'!$C:$C,Resumen!B81,'México Summary'!$AC:$AC)</f>
        <v>0</v>
      </c>
      <c r="K81" s="69">
        <v>0.0</v>
      </c>
      <c r="L81" s="65">
        <f t="shared" si="86"/>
        <v>0</v>
      </c>
      <c r="M81" s="65">
        <f t="shared" si="87"/>
        <v>0</v>
      </c>
      <c r="N81" s="42"/>
      <c r="O81" s="69">
        <v>0.0</v>
      </c>
      <c r="P81" s="69">
        <v>0.0</v>
      </c>
      <c r="Q81" s="69">
        <v>0.0</v>
      </c>
      <c r="R81" s="65">
        <f t="shared" si="88"/>
        <v>0</v>
      </c>
      <c r="S81" s="65">
        <f t="shared" si="89"/>
        <v>0</v>
      </c>
      <c r="T81" s="42"/>
      <c r="U81" s="41"/>
      <c r="V81" s="40"/>
      <c r="W81" s="121"/>
      <c r="X81" s="40"/>
      <c r="Y81" s="40"/>
      <c r="Z81" s="41"/>
      <c r="AA81" s="41"/>
      <c r="AB81" s="41"/>
      <c r="AC81" s="40"/>
      <c r="AD81" s="40"/>
      <c r="AE81" s="40"/>
      <c r="AF81" s="40"/>
      <c r="AG81" s="40"/>
      <c r="AH81" s="40"/>
      <c r="AI81" s="40"/>
    </row>
    <row r="82" ht="15.75" hidden="1" customHeight="1" outlineLevel="1">
      <c r="A82" s="40"/>
      <c r="B82" s="40" t="s">
        <v>155</v>
      </c>
      <c r="C82" s="69">
        <v>0.0</v>
      </c>
      <c r="D82" s="69">
        <v>0.0</v>
      </c>
      <c r="E82" s="69">
        <v>0.0</v>
      </c>
      <c r="F82" s="65">
        <f t="shared" si="84"/>
        <v>0</v>
      </c>
      <c r="G82" s="65">
        <f t="shared" si="85"/>
        <v>0</v>
      </c>
      <c r="H82" s="68" t="s">
        <v>156</v>
      </c>
      <c r="I82" s="147">
        <v>8568327.53</v>
      </c>
      <c r="J82" s="69">
        <f>SUMIF('México Summary'!$C:$C,Resumen!B82,'México Summary'!$AC:$AC)</f>
        <v>0</v>
      </c>
      <c r="K82" s="69">
        <v>0.0</v>
      </c>
      <c r="L82" s="65">
        <f t="shared" si="86"/>
        <v>0</v>
      </c>
      <c r="M82" s="65">
        <f t="shared" si="87"/>
        <v>0</v>
      </c>
      <c r="N82" s="42"/>
      <c r="O82" s="69">
        <v>0.0</v>
      </c>
      <c r="P82" s="69">
        <v>0.0</v>
      </c>
      <c r="Q82" s="69">
        <v>0.0</v>
      </c>
      <c r="R82" s="65">
        <f t="shared" si="88"/>
        <v>0</v>
      </c>
      <c r="S82" s="65">
        <f t="shared" si="89"/>
        <v>0</v>
      </c>
      <c r="T82" s="42"/>
      <c r="U82" s="41"/>
      <c r="V82" s="40"/>
      <c r="W82" s="121"/>
      <c r="X82" s="40"/>
      <c r="Y82" s="40"/>
      <c r="Z82" s="41"/>
      <c r="AA82" s="41"/>
      <c r="AB82" s="41"/>
      <c r="AC82" s="40"/>
      <c r="AD82" s="40"/>
      <c r="AE82" s="40"/>
      <c r="AF82" s="40"/>
      <c r="AG82" s="40"/>
      <c r="AH82" s="40"/>
      <c r="AI82" s="40"/>
    </row>
    <row r="83" ht="15.75" hidden="1" customHeight="1" outlineLevel="1">
      <c r="A83" s="40"/>
      <c r="B83" s="40"/>
      <c r="C83" s="69"/>
      <c r="D83" s="69"/>
      <c r="E83" s="69"/>
      <c r="F83" s="65"/>
      <c r="G83" s="65"/>
      <c r="H83" s="68"/>
      <c r="I83" s="69"/>
      <c r="J83" s="69"/>
      <c r="K83" s="69"/>
      <c r="L83" s="65"/>
      <c r="M83" s="65"/>
      <c r="N83" s="42"/>
      <c r="O83" s="69"/>
      <c r="P83" s="69"/>
      <c r="Q83" s="69"/>
      <c r="R83" s="65"/>
      <c r="S83" s="65"/>
      <c r="T83" s="42"/>
      <c r="U83" s="41"/>
      <c r="V83" s="40"/>
      <c r="W83" s="121"/>
      <c r="X83" s="40"/>
      <c r="Y83" s="40"/>
      <c r="Z83" s="41"/>
      <c r="AA83" s="41"/>
      <c r="AB83" s="41"/>
      <c r="AC83" s="40"/>
      <c r="AD83" s="40"/>
      <c r="AE83" s="40"/>
      <c r="AF83" s="40"/>
      <c r="AG83" s="40"/>
      <c r="AH83" s="40"/>
      <c r="AI83" s="40"/>
    </row>
    <row r="84" ht="15.75" hidden="1" customHeight="1" outlineLevel="1">
      <c r="A84" s="40"/>
      <c r="B84" s="40"/>
      <c r="C84" s="59">
        <v>0.0</v>
      </c>
      <c r="D84" s="59">
        <v>0.0</v>
      </c>
      <c r="E84" s="59">
        <v>0.0</v>
      </c>
      <c r="F84" s="60">
        <f t="shared" ref="F84:F86" si="90">IF((IFERROR(C84/D84,0))=0,0,(IFERROR(C84/D84,0)-1))</f>
        <v>0</v>
      </c>
      <c r="G84" s="60">
        <f t="shared" ref="G84:G86" si="91">IF((IFERROR(C84/E84,0))=0,0,(IFERROR(C84/E84,0)-1))</f>
        <v>0</v>
      </c>
      <c r="H84" s="58" t="s">
        <v>26</v>
      </c>
      <c r="I84" s="59">
        <v>0.0</v>
      </c>
      <c r="J84" s="59">
        <v>0.0</v>
      </c>
      <c r="K84" s="59">
        <v>0.0</v>
      </c>
      <c r="L84" s="60">
        <f t="shared" ref="L84:L86" si="92">IF((IFERROR(J84/I84,0))=0,0,(IFERROR(J84/I84,0)-1))</f>
        <v>0</v>
      </c>
      <c r="M84" s="60">
        <f t="shared" ref="M84:M86" si="93">IF((IFERROR(J84/K84,0))=0,0,(IFERROR(J84/K84,0)-1))</f>
        <v>0</v>
      </c>
      <c r="N84" s="80"/>
      <c r="O84" s="59">
        <v>0.0</v>
      </c>
      <c r="P84" s="59">
        <v>0.0</v>
      </c>
      <c r="Q84" s="59">
        <v>0.0</v>
      </c>
      <c r="R84" s="60">
        <f t="shared" ref="R84:R86" si="94">IF((IFERROR(O84/P84,0))=0,0,(IFERROR(O84/P84,0)-1))</f>
        <v>0</v>
      </c>
      <c r="S84" s="60">
        <f t="shared" ref="S84:S86" si="95">IF((IFERROR(O84/Q84,0))=0,0,(IFERROR(O84/Q84,0)-1))</f>
        <v>0</v>
      </c>
      <c r="T84" s="80"/>
      <c r="U84" s="146"/>
      <c r="V84" s="40"/>
      <c r="W84" s="121"/>
      <c r="X84" s="40"/>
      <c r="Y84" s="40"/>
      <c r="Z84" s="41"/>
      <c r="AA84" s="41"/>
      <c r="AB84" s="41"/>
      <c r="AC84" s="40"/>
      <c r="AD84" s="40"/>
      <c r="AE84" s="40"/>
      <c r="AF84" s="40"/>
      <c r="AG84" s="40"/>
      <c r="AH84" s="40"/>
      <c r="AI84" s="40"/>
    </row>
    <row r="85" ht="15.75" hidden="1" customHeight="1" outlineLevel="1">
      <c r="A85" s="40"/>
      <c r="B85" s="40"/>
      <c r="C85" s="59">
        <v>0.0</v>
      </c>
      <c r="D85" s="59">
        <v>0.0</v>
      </c>
      <c r="E85" s="59">
        <v>0.0</v>
      </c>
      <c r="F85" s="60">
        <f t="shared" si="90"/>
        <v>0</v>
      </c>
      <c r="G85" s="60">
        <f t="shared" si="91"/>
        <v>0</v>
      </c>
      <c r="H85" s="58" t="s">
        <v>157</v>
      </c>
      <c r="I85" s="59">
        <v>0.0</v>
      </c>
      <c r="J85" s="59">
        <v>0.0</v>
      </c>
      <c r="K85" s="59">
        <v>0.0</v>
      </c>
      <c r="L85" s="60">
        <f t="shared" si="92"/>
        <v>0</v>
      </c>
      <c r="M85" s="60">
        <f t="shared" si="93"/>
        <v>0</v>
      </c>
      <c r="N85" s="80"/>
      <c r="O85" s="59">
        <v>0.0</v>
      </c>
      <c r="P85" s="59">
        <v>0.0</v>
      </c>
      <c r="Q85" s="59">
        <v>0.0</v>
      </c>
      <c r="R85" s="60">
        <f t="shared" si="94"/>
        <v>0</v>
      </c>
      <c r="S85" s="60">
        <f t="shared" si="95"/>
        <v>0</v>
      </c>
      <c r="T85" s="80"/>
      <c r="U85" s="146"/>
      <c r="V85" s="40"/>
      <c r="W85" s="121"/>
      <c r="X85" s="40"/>
      <c r="Y85" s="40"/>
      <c r="Z85" s="41"/>
      <c r="AA85" s="41"/>
      <c r="AB85" s="41"/>
      <c r="AC85" s="40"/>
      <c r="AD85" s="40"/>
      <c r="AE85" s="40"/>
      <c r="AF85" s="40"/>
      <c r="AG85" s="40"/>
      <c r="AH85" s="40"/>
      <c r="AI85" s="40"/>
    </row>
    <row r="86" ht="15.75" hidden="1" customHeight="1" outlineLevel="1">
      <c r="A86" s="40"/>
      <c r="B86" s="40"/>
      <c r="C86" s="59">
        <v>0.0</v>
      </c>
      <c r="D86" s="59">
        <v>0.0</v>
      </c>
      <c r="E86" s="59">
        <v>0.0</v>
      </c>
      <c r="F86" s="60">
        <f t="shared" si="90"/>
        <v>0</v>
      </c>
      <c r="G86" s="60">
        <f t="shared" si="91"/>
        <v>0</v>
      </c>
      <c r="H86" s="58" t="s">
        <v>158</v>
      </c>
      <c r="I86" s="59">
        <v>0.0</v>
      </c>
      <c r="J86" s="59">
        <v>0.0</v>
      </c>
      <c r="K86" s="59">
        <v>0.0</v>
      </c>
      <c r="L86" s="60">
        <f t="shared" si="92"/>
        <v>0</v>
      </c>
      <c r="M86" s="60">
        <f t="shared" si="93"/>
        <v>0</v>
      </c>
      <c r="N86" s="80"/>
      <c r="O86" s="59">
        <v>0.0</v>
      </c>
      <c r="P86" s="59">
        <v>0.0</v>
      </c>
      <c r="Q86" s="59">
        <v>0.0</v>
      </c>
      <c r="R86" s="60">
        <f t="shared" si="94"/>
        <v>0</v>
      </c>
      <c r="S86" s="60">
        <f t="shared" si="95"/>
        <v>0</v>
      </c>
      <c r="T86" s="80"/>
      <c r="U86" s="146"/>
      <c r="V86" s="40"/>
      <c r="W86" s="121"/>
      <c r="X86" s="40"/>
      <c r="Y86" s="40"/>
      <c r="Z86" s="41"/>
      <c r="AA86" s="41"/>
      <c r="AB86" s="41"/>
      <c r="AC86" s="40"/>
      <c r="AD86" s="40"/>
      <c r="AE86" s="40"/>
      <c r="AF86" s="40"/>
      <c r="AG86" s="40"/>
      <c r="AH86" s="40"/>
      <c r="AI86" s="40"/>
    </row>
    <row r="87" ht="15.75" hidden="1" customHeight="1" outlineLevel="1">
      <c r="A87" s="40"/>
      <c r="B87" s="40"/>
      <c r="C87" s="69"/>
      <c r="D87" s="69"/>
      <c r="E87" s="69"/>
      <c r="F87" s="65"/>
      <c r="G87" s="65"/>
      <c r="H87" s="68"/>
      <c r="I87" s="69"/>
      <c r="J87" s="69"/>
      <c r="K87" s="69"/>
      <c r="L87" s="65"/>
      <c r="M87" s="65"/>
      <c r="N87" s="42"/>
      <c r="O87" s="69"/>
      <c r="P87" s="69"/>
      <c r="Q87" s="69"/>
      <c r="R87" s="65"/>
      <c r="S87" s="65"/>
      <c r="T87" s="42"/>
      <c r="U87" s="41"/>
      <c r="V87" s="40"/>
      <c r="W87" s="121"/>
      <c r="X87" s="40"/>
      <c r="Y87" s="40"/>
      <c r="Z87" s="41"/>
      <c r="AA87" s="41"/>
      <c r="AB87" s="41"/>
      <c r="AC87" s="40"/>
      <c r="AD87" s="40"/>
      <c r="AE87" s="40"/>
      <c r="AF87" s="40"/>
      <c r="AG87" s="40"/>
      <c r="AH87" s="40"/>
      <c r="AI87" s="40"/>
    </row>
    <row r="88" ht="15.75" customHeight="1" collapsed="1">
      <c r="A88" s="40"/>
      <c r="B88" s="40"/>
      <c r="C88" s="59">
        <f t="shared" ref="C88:E88" si="96">C69-C76+C78</f>
        <v>0</v>
      </c>
      <c r="D88" s="59">
        <f t="shared" si="96"/>
        <v>0</v>
      </c>
      <c r="E88" s="59">
        <f t="shared" si="96"/>
        <v>0</v>
      </c>
      <c r="F88" s="60">
        <f t="shared" ref="F88:F91" si="101">IF((IFERROR(C88/D88,0))=0,0,(IFERROR(C88/D88,0)-1))</f>
        <v>0</v>
      </c>
      <c r="G88" s="60">
        <f t="shared" ref="G88:G91" si="102">IF((IFERROR(C88/E88,0))=0,0,(IFERROR(C88/E88,0)-1))</f>
        <v>0</v>
      </c>
      <c r="H88" s="74" t="s">
        <v>159</v>
      </c>
      <c r="I88" s="75">
        <f t="shared" ref="I88:K88" si="97">I69-I76+I78</f>
        <v>9377742.38</v>
      </c>
      <c r="J88" s="56">
        <f t="shared" si="97"/>
        <v>2563969.771</v>
      </c>
      <c r="K88" s="56">
        <f t="shared" si="97"/>
        <v>904390.6158</v>
      </c>
      <c r="L88" s="57">
        <f t="shared" ref="L88:L91" si="104">IF((IFERROR(J88/I88,0))=0,0,(IFERROR(J88/I88,0)-1))</f>
        <v>-0.7265898692</v>
      </c>
      <c r="M88" s="57">
        <f t="shared" ref="M88:M91" si="105">IF((IFERROR(J88/K88,0))=0,0,(IFERROR(J88/K88,0)-1))</f>
        <v>1.835024741</v>
      </c>
      <c r="N88" s="80"/>
      <c r="O88" s="59">
        <f t="shared" ref="O88:Q88" si="98">O69-O76+O78</f>
        <v>0</v>
      </c>
      <c r="P88" s="59">
        <f t="shared" si="98"/>
        <v>0</v>
      </c>
      <c r="Q88" s="59">
        <f t="shared" si="98"/>
        <v>0</v>
      </c>
      <c r="R88" s="60">
        <f t="shared" ref="R88:R91" si="107">IF((IFERROR(O88/P88,0))=0,0,(IFERROR(O88/P88,0)-1))</f>
        <v>0</v>
      </c>
      <c r="S88" s="60">
        <f t="shared" ref="S88:S91" si="108">IF((IFERROR(O88/Q88,0))=0,0,(IFERROR(O88/Q88,0)-1))</f>
        <v>0</v>
      </c>
      <c r="T88" s="80"/>
      <c r="U88" s="59">
        <f t="shared" ref="U88:V88" si="99">U69-U76+U78</f>
        <v>2110095.019</v>
      </c>
      <c r="V88" s="59">
        <f t="shared" si="99"/>
        <v>453874.7519</v>
      </c>
      <c r="W88" s="121">
        <f>(J88/U88)-1</f>
        <v>0.2150968311</v>
      </c>
      <c r="X88" s="40"/>
      <c r="Y88" s="40"/>
      <c r="Z88" s="41"/>
      <c r="AA88" s="41"/>
      <c r="AB88" s="41"/>
      <c r="AC88" s="41"/>
      <c r="AD88" s="40"/>
      <c r="AE88" s="40"/>
      <c r="AF88" s="40"/>
      <c r="AG88" s="40"/>
      <c r="AH88" s="40"/>
      <c r="AI88" s="40"/>
    </row>
    <row r="89" ht="15.75" hidden="1" customHeight="1" outlineLevel="1">
      <c r="A89" s="40"/>
      <c r="B89" s="40"/>
      <c r="C89" s="59">
        <f t="shared" ref="C89:E89" si="100">C70+C84</f>
        <v>0</v>
      </c>
      <c r="D89" s="59">
        <f t="shared" si="100"/>
        <v>0</v>
      </c>
      <c r="E89" s="59">
        <f t="shared" si="100"/>
        <v>0</v>
      </c>
      <c r="F89" s="60">
        <f t="shared" si="101"/>
        <v>0</v>
      </c>
      <c r="G89" s="60">
        <f t="shared" si="102"/>
        <v>0</v>
      </c>
      <c r="H89" s="58" t="s">
        <v>160</v>
      </c>
      <c r="I89" s="59">
        <f t="shared" ref="I89:K89" si="103">I70+I84</f>
        <v>-462807.79</v>
      </c>
      <c r="J89" s="59">
        <f t="shared" si="103"/>
        <v>0</v>
      </c>
      <c r="K89" s="59">
        <f t="shared" si="103"/>
        <v>0</v>
      </c>
      <c r="L89" s="60">
        <f t="shared" si="104"/>
        <v>0</v>
      </c>
      <c r="M89" s="60">
        <f t="shared" si="105"/>
        <v>0</v>
      </c>
      <c r="N89" s="80"/>
      <c r="O89" s="59">
        <f t="shared" ref="O89:Q89" si="106">O70+O84</f>
        <v>0</v>
      </c>
      <c r="P89" s="59">
        <f t="shared" si="106"/>
        <v>0</v>
      </c>
      <c r="Q89" s="59">
        <f t="shared" si="106"/>
        <v>0</v>
      </c>
      <c r="R89" s="60">
        <f t="shared" si="107"/>
        <v>0</v>
      </c>
      <c r="S89" s="60">
        <f t="shared" si="108"/>
        <v>0</v>
      </c>
      <c r="T89" s="80"/>
      <c r="U89" s="146"/>
      <c r="V89" s="40"/>
      <c r="W89" s="121"/>
      <c r="X89" s="40"/>
      <c r="Y89" s="40"/>
      <c r="Z89" s="41"/>
      <c r="AA89" s="41"/>
      <c r="AB89" s="41"/>
      <c r="AC89" s="40"/>
      <c r="AD89" s="40"/>
      <c r="AE89" s="40"/>
      <c r="AF89" s="40"/>
      <c r="AG89" s="40"/>
      <c r="AH89" s="40"/>
      <c r="AI89" s="40"/>
    </row>
    <row r="90" ht="15.75" hidden="1" customHeight="1" outlineLevel="1">
      <c r="A90" s="40"/>
      <c r="B90" s="40"/>
      <c r="C90" s="59">
        <f t="shared" ref="C90:E90" si="109">C71+C85</f>
        <v>0</v>
      </c>
      <c r="D90" s="59">
        <f t="shared" si="109"/>
        <v>0</v>
      </c>
      <c r="E90" s="59">
        <f t="shared" si="109"/>
        <v>0</v>
      </c>
      <c r="F90" s="60">
        <f t="shared" si="101"/>
        <v>0</v>
      </c>
      <c r="G90" s="60">
        <f t="shared" si="102"/>
        <v>0</v>
      </c>
      <c r="H90" s="58" t="s">
        <v>161</v>
      </c>
      <c r="I90" s="59">
        <f t="shared" ref="I90:K90" si="110">I71+I85</f>
        <v>574240.16</v>
      </c>
      <c r="J90" s="59">
        <f t="shared" si="110"/>
        <v>0</v>
      </c>
      <c r="K90" s="59">
        <f t="shared" si="110"/>
        <v>0</v>
      </c>
      <c r="L90" s="60">
        <f t="shared" si="104"/>
        <v>0</v>
      </c>
      <c r="M90" s="60">
        <f t="shared" si="105"/>
        <v>0</v>
      </c>
      <c r="N90" s="80"/>
      <c r="O90" s="59">
        <f t="shared" ref="O90:Q90" si="111">O71+O85</f>
        <v>0</v>
      </c>
      <c r="P90" s="59">
        <f t="shared" si="111"/>
        <v>0</v>
      </c>
      <c r="Q90" s="59">
        <f t="shared" si="111"/>
        <v>0</v>
      </c>
      <c r="R90" s="60">
        <f t="shared" si="107"/>
        <v>0</v>
      </c>
      <c r="S90" s="60">
        <f t="shared" si="108"/>
        <v>0</v>
      </c>
      <c r="T90" s="80"/>
      <c r="U90" s="146"/>
      <c r="V90" s="40"/>
      <c r="W90" s="121"/>
      <c r="X90" s="40"/>
      <c r="Y90" s="40"/>
      <c r="Z90" s="41"/>
      <c r="AA90" s="41"/>
      <c r="AB90" s="41"/>
      <c r="AC90" s="40"/>
      <c r="AD90" s="40"/>
      <c r="AE90" s="40"/>
      <c r="AF90" s="40"/>
      <c r="AG90" s="40"/>
      <c r="AH90" s="40"/>
      <c r="AI90" s="40"/>
    </row>
    <row r="91" ht="15.75" hidden="1" customHeight="1" outlineLevel="1">
      <c r="A91" s="40"/>
      <c r="B91" s="40"/>
      <c r="C91" s="59">
        <f t="shared" ref="C91:E91" si="112">C72+C86</f>
        <v>0</v>
      </c>
      <c r="D91" s="59">
        <f t="shared" si="112"/>
        <v>0</v>
      </c>
      <c r="E91" s="59">
        <f t="shared" si="112"/>
        <v>0</v>
      </c>
      <c r="F91" s="60">
        <f t="shared" si="101"/>
        <v>0</v>
      </c>
      <c r="G91" s="60">
        <f t="shared" si="102"/>
        <v>0</v>
      </c>
      <c r="H91" s="58" t="s">
        <v>162</v>
      </c>
      <c r="I91" s="59">
        <f t="shared" ref="I91:K91" si="113">I72+I86</f>
        <v>541748.02</v>
      </c>
      <c r="J91" s="59">
        <f t="shared" si="113"/>
        <v>0</v>
      </c>
      <c r="K91" s="59">
        <f t="shared" si="113"/>
        <v>0</v>
      </c>
      <c r="L91" s="60">
        <f t="shared" si="104"/>
        <v>0</v>
      </c>
      <c r="M91" s="60">
        <f t="shared" si="105"/>
        <v>0</v>
      </c>
      <c r="N91" s="80"/>
      <c r="O91" s="59">
        <f t="shared" ref="O91:Q91" si="114">O72+O86</f>
        <v>0</v>
      </c>
      <c r="P91" s="59">
        <f t="shared" si="114"/>
        <v>0</v>
      </c>
      <c r="Q91" s="59">
        <f t="shared" si="114"/>
        <v>0</v>
      </c>
      <c r="R91" s="60">
        <f t="shared" si="107"/>
        <v>0</v>
      </c>
      <c r="S91" s="60">
        <f t="shared" si="108"/>
        <v>0</v>
      </c>
      <c r="T91" s="80"/>
      <c r="U91" s="146"/>
      <c r="V91" s="40"/>
      <c r="W91" s="121"/>
      <c r="X91" s="40"/>
      <c r="Y91" s="40"/>
      <c r="Z91" s="41"/>
      <c r="AA91" s="41"/>
      <c r="AB91" s="41"/>
      <c r="AC91" s="40"/>
      <c r="AD91" s="40"/>
      <c r="AE91" s="40"/>
      <c r="AF91" s="40"/>
      <c r="AG91" s="40"/>
      <c r="AH91" s="40"/>
      <c r="AI91" s="40"/>
    </row>
    <row r="92" ht="15.0" hidden="1" customHeight="1" outlineLevel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1"/>
      <c r="V92" s="40"/>
      <c r="W92" s="121"/>
      <c r="X92" s="40"/>
      <c r="Y92" s="40"/>
      <c r="Z92" s="41"/>
      <c r="AA92" s="41"/>
      <c r="AB92" s="41"/>
      <c r="AC92" s="40"/>
      <c r="AD92" s="40"/>
      <c r="AE92" s="40"/>
      <c r="AF92" s="40"/>
      <c r="AG92" s="40"/>
      <c r="AH92" s="40"/>
      <c r="AI92" s="40"/>
    </row>
    <row r="93" ht="15.75" hidden="1" customHeight="1" outlineLevel="1">
      <c r="A93" s="40"/>
      <c r="B93" s="40"/>
      <c r="C93" s="59">
        <f t="shared" ref="C93:E93" si="115">SUM(C88:C92)</f>
        <v>0</v>
      </c>
      <c r="D93" s="59">
        <f t="shared" si="115"/>
        <v>0</v>
      </c>
      <c r="E93" s="59">
        <f t="shared" si="115"/>
        <v>0</v>
      </c>
      <c r="F93" s="60">
        <f>IF((IFERROR(C93/D93,0))=0,0,(IFERROR(C93/D93,0)-1))</f>
        <v>0</v>
      </c>
      <c r="G93" s="60">
        <f>IF((IFERROR(C93/E93,0))=0,0,(IFERROR(C93/E93,0)-1))</f>
        <v>0</v>
      </c>
      <c r="H93" s="58" t="s">
        <v>33</v>
      </c>
      <c r="I93" s="59">
        <f t="shared" ref="I93:K93" si="116">SUM(I88:I92)</f>
        <v>10030922.77</v>
      </c>
      <c r="J93" s="59">
        <f t="shared" si="116"/>
        <v>2563969.771</v>
      </c>
      <c r="K93" s="59">
        <f t="shared" si="116"/>
        <v>904390.6158</v>
      </c>
      <c r="L93" s="60">
        <f>IF((IFERROR(J93/I93,0))=0,0,(IFERROR(J93/I93,0)-1))</f>
        <v>-0.7443934292</v>
      </c>
      <c r="M93" s="60">
        <f>IF((IFERROR(J93/K93,0))=0,0,(IFERROR(J93/K93,0)-1))</f>
        <v>1.835024741</v>
      </c>
      <c r="N93" s="80"/>
      <c r="O93" s="59">
        <f t="shared" ref="O93:Q93" si="117">SUM(O88:O92)</f>
        <v>0</v>
      </c>
      <c r="P93" s="59">
        <f t="shared" si="117"/>
        <v>0</v>
      </c>
      <c r="Q93" s="59">
        <f t="shared" si="117"/>
        <v>0</v>
      </c>
      <c r="R93" s="60">
        <f>IF((IFERROR(O93/P93,0))=0,0,(IFERROR(O93/P93,0)-1))</f>
        <v>0</v>
      </c>
      <c r="S93" s="60">
        <f>IF((IFERROR(O93/Q93,0))=0,0,(IFERROR(O93/Q93,0)-1))</f>
        <v>0</v>
      </c>
      <c r="T93" s="80"/>
      <c r="U93" s="146"/>
      <c r="V93" s="40"/>
      <c r="W93" s="121"/>
      <c r="X93" s="40"/>
      <c r="Y93" s="40"/>
      <c r="Z93" s="41"/>
      <c r="AA93" s="41"/>
      <c r="AB93" s="41"/>
      <c r="AC93" s="40"/>
      <c r="AD93" s="40"/>
      <c r="AE93" s="40"/>
      <c r="AF93" s="40"/>
      <c r="AG93" s="40"/>
      <c r="AH93" s="40"/>
      <c r="AI93" s="40"/>
    </row>
    <row r="94" ht="15.0" customHeight="1" collapsed="1">
      <c r="A94" s="40"/>
      <c r="B94" s="40"/>
      <c r="C94" s="40"/>
      <c r="D94" s="40"/>
      <c r="E94" s="40"/>
      <c r="F94" s="40"/>
      <c r="G94" s="40"/>
      <c r="H94" s="40"/>
      <c r="I94" s="43"/>
      <c r="J94" s="43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1"/>
      <c r="V94" s="40"/>
      <c r="W94" s="121"/>
      <c r="X94" s="40"/>
      <c r="Y94" s="40"/>
      <c r="Z94" s="41"/>
      <c r="AA94" s="41"/>
      <c r="AB94" s="41"/>
      <c r="AC94" s="40"/>
      <c r="AD94" s="40"/>
      <c r="AE94" s="40"/>
      <c r="AF94" s="40"/>
      <c r="AG94" s="40"/>
      <c r="AH94" s="40"/>
      <c r="AI94" s="40"/>
    </row>
    <row r="95" ht="15.0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121"/>
      <c r="X95" s="43"/>
      <c r="Y95" s="43"/>
      <c r="Z95" s="41"/>
      <c r="AA95" s="158" t="s">
        <v>186</v>
      </c>
      <c r="AB95" s="41"/>
      <c r="AC95" s="43"/>
      <c r="AD95" s="43"/>
      <c r="AE95" s="43"/>
      <c r="AF95" s="43"/>
      <c r="AG95" s="43"/>
      <c r="AH95" s="43"/>
      <c r="AI95" s="43"/>
    </row>
    <row r="96" ht="15.0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121"/>
      <c r="X96" s="43"/>
      <c r="Y96" s="156">
        <v>2110095.0168199986</v>
      </c>
      <c r="Z96" s="156">
        <v>158553.44296000543</v>
      </c>
      <c r="AA96" s="156">
        <v>691304.6186700108</v>
      </c>
      <c r="AB96" s="156">
        <v>1165188.3460700014</v>
      </c>
      <c r="AC96" s="156">
        <f>SUM(Y96:AB96)+J96</f>
        <v>4125141.425</v>
      </c>
      <c r="AD96" s="43"/>
      <c r="AE96" s="43"/>
      <c r="AF96" s="43"/>
      <c r="AG96" s="43"/>
      <c r="AH96" s="43"/>
      <c r="AI96" s="43"/>
    </row>
    <row r="97" ht="15.0" hidden="1" customHeight="1">
      <c r="A97" s="40"/>
      <c r="B97" s="40"/>
      <c r="C97" s="40"/>
      <c r="D97" s="40"/>
      <c r="E97" s="40"/>
      <c r="F97" s="40"/>
      <c r="G97" s="40"/>
      <c r="H97" s="40" t="s">
        <v>164</v>
      </c>
      <c r="I97" s="41">
        <v>1366439.0</v>
      </c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121"/>
      <c r="X97" s="40"/>
      <c r="Y97" s="40"/>
      <c r="Z97" s="41"/>
      <c r="AA97" s="41"/>
      <c r="AB97" s="41"/>
      <c r="AC97" s="40"/>
      <c r="AD97" s="40"/>
      <c r="AE97" s="40"/>
      <c r="AF97" s="40"/>
      <c r="AG97" s="40"/>
      <c r="AH97" s="40"/>
      <c r="AI97" s="40"/>
    </row>
    <row r="98" ht="15.0" hidden="1" customHeight="1">
      <c r="A98" s="40"/>
      <c r="B98" s="40"/>
      <c r="C98" s="40"/>
      <c r="D98" s="40"/>
      <c r="E98" s="40"/>
      <c r="F98" s="40"/>
      <c r="G98" s="40"/>
      <c r="H98" s="40" t="s">
        <v>165</v>
      </c>
      <c r="I98" s="41">
        <v>373963.62</v>
      </c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121"/>
      <c r="X98" s="40"/>
      <c r="Y98" s="40"/>
      <c r="Z98" s="41"/>
      <c r="AA98" s="41"/>
      <c r="AB98" s="41"/>
      <c r="AC98" s="40"/>
      <c r="AD98" s="40"/>
      <c r="AE98" s="40"/>
      <c r="AF98" s="40"/>
      <c r="AG98" s="40"/>
      <c r="AH98" s="40"/>
      <c r="AI98" s="40"/>
    </row>
    <row r="99" ht="15.0" hidden="1" customHeight="1">
      <c r="A99" s="40"/>
      <c r="B99" s="40"/>
      <c r="C99" s="40"/>
      <c r="D99" s="40"/>
      <c r="E99" s="40"/>
      <c r="F99" s="40"/>
      <c r="G99" s="40"/>
      <c r="H99" s="40"/>
      <c r="I99" s="41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121"/>
      <c r="X99" s="40"/>
      <c r="Y99" s="40"/>
      <c r="Z99" s="41"/>
      <c r="AA99" s="41"/>
      <c r="AB99" s="41"/>
      <c r="AC99" s="40"/>
      <c r="AD99" s="40"/>
      <c r="AE99" s="40"/>
      <c r="AF99" s="40"/>
      <c r="AG99" s="40"/>
      <c r="AH99" s="40"/>
      <c r="AI99" s="40"/>
    </row>
    <row r="100" ht="15.0" hidden="1" customHeight="1">
      <c r="A100" s="40"/>
      <c r="B100" s="40"/>
      <c r="C100" s="40"/>
      <c r="D100" s="40"/>
      <c r="E100" s="40"/>
      <c r="F100" s="40"/>
      <c r="G100" s="40"/>
      <c r="H100" s="40" t="s">
        <v>164</v>
      </c>
      <c r="I100" s="41">
        <v>886066.64</v>
      </c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121"/>
      <c r="X100" s="40"/>
      <c r="Y100" s="41">
        <f t="shared" ref="Y100:AC100" si="118">Y96-Y69</f>
        <v>-453874.7539</v>
      </c>
      <c r="Z100" s="41">
        <f t="shared" si="118"/>
        <v>-416253.0083</v>
      </c>
      <c r="AA100" s="41">
        <f t="shared" si="118"/>
        <v>125215.8835</v>
      </c>
      <c r="AB100" s="41">
        <f t="shared" si="118"/>
        <v>-82190.52399</v>
      </c>
      <c r="AC100" s="41">
        <f t="shared" si="118"/>
        <v>-827102.4027</v>
      </c>
      <c r="AD100" s="40"/>
      <c r="AE100" s="40"/>
      <c r="AF100" s="40"/>
      <c r="AG100" s="40"/>
      <c r="AH100" s="40"/>
      <c r="AI100" s="40"/>
    </row>
    <row r="101" ht="15.0" hidden="1" customHeight="1">
      <c r="A101" s="40"/>
      <c r="B101" s="40"/>
      <c r="C101" s="40"/>
      <c r="D101" s="40"/>
      <c r="E101" s="40"/>
      <c r="F101" s="40"/>
      <c r="G101" s="40"/>
      <c r="H101" s="40" t="s">
        <v>165</v>
      </c>
      <c r="I101" s="41">
        <v>242495.76</v>
      </c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121"/>
      <c r="X101" s="40"/>
      <c r="Y101" s="40"/>
      <c r="Z101" s="41"/>
      <c r="AA101" s="41"/>
      <c r="AB101" s="41"/>
      <c r="AC101" s="40"/>
      <c r="AD101" s="40"/>
      <c r="AE101" s="40"/>
      <c r="AF101" s="40"/>
      <c r="AG101" s="40"/>
      <c r="AH101" s="40"/>
      <c r="AI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121"/>
      <c r="X102" s="40"/>
      <c r="Y102" s="40"/>
      <c r="Z102" s="41"/>
      <c r="AA102" s="41"/>
      <c r="AB102" s="41"/>
      <c r="AC102" s="40"/>
      <c r="AD102" s="40"/>
      <c r="AE102" s="40"/>
      <c r="AF102" s="40"/>
      <c r="AG102" s="40"/>
      <c r="AH102" s="40"/>
      <c r="AI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121"/>
      <c r="X103" s="40"/>
      <c r="Y103" s="40"/>
      <c r="Z103" s="41"/>
      <c r="AA103" s="41"/>
      <c r="AB103" s="41"/>
      <c r="AC103" s="40"/>
      <c r="AD103" s="40"/>
      <c r="AE103" s="40"/>
      <c r="AF103" s="40"/>
      <c r="AG103" s="40"/>
      <c r="AH103" s="40"/>
      <c r="AI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121"/>
      <c r="X104" s="40"/>
      <c r="Y104" s="40"/>
      <c r="Z104" s="41"/>
      <c r="AA104" s="41"/>
      <c r="AB104" s="41"/>
      <c r="AC104" s="40"/>
      <c r="AD104" s="40"/>
      <c r="AE104" s="40"/>
      <c r="AF104" s="40"/>
      <c r="AG104" s="40"/>
      <c r="AH104" s="40"/>
      <c r="AI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121"/>
      <c r="X105" s="40"/>
      <c r="Y105" s="40"/>
      <c r="Z105" s="41"/>
      <c r="AA105" s="41"/>
      <c r="AB105" s="41"/>
      <c r="AC105" s="40"/>
      <c r="AD105" s="40"/>
      <c r="AE105" s="40"/>
      <c r="AF105" s="40"/>
      <c r="AG105" s="40"/>
      <c r="AH105" s="40"/>
      <c r="AI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121"/>
      <c r="X106" s="40"/>
      <c r="Y106" s="40"/>
      <c r="Z106" s="41"/>
      <c r="AA106" s="41"/>
      <c r="AB106" s="41"/>
      <c r="AC106" s="40"/>
      <c r="AD106" s="40"/>
      <c r="AE106" s="40"/>
      <c r="AF106" s="40"/>
      <c r="AG106" s="40"/>
      <c r="AH106" s="40"/>
      <c r="AI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121"/>
      <c r="X107" s="40"/>
      <c r="Y107" s="40"/>
      <c r="Z107" s="41"/>
      <c r="AA107" s="41"/>
      <c r="AB107" s="41"/>
      <c r="AC107" s="40"/>
      <c r="AD107" s="40"/>
      <c r="AE107" s="40"/>
      <c r="AF107" s="40"/>
      <c r="AG107" s="40"/>
      <c r="AH107" s="40"/>
      <c r="AI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121"/>
      <c r="X108" s="40"/>
      <c r="Y108" s="40"/>
      <c r="Z108" s="41"/>
      <c r="AA108" s="41"/>
      <c r="AB108" s="41"/>
      <c r="AC108" s="40"/>
      <c r="AD108" s="40"/>
      <c r="AE108" s="40"/>
      <c r="AF108" s="40"/>
      <c r="AG108" s="40"/>
      <c r="AH108" s="40"/>
      <c r="AI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121"/>
      <c r="X109" s="40"/>
      <c r="Y109" s="40"/>
      <c r="Z109" s="41"/>
      <c r="AA109" s="41"/>
      <c r="AB109" s="41"/>
      <c r="AC109" s="40"/>
      <c r="AD109" s="40"/>
      <c r="AE109" s="40"/>
      <c r="AF109" s="40"/>
      <c r="AG109" s="40"/>
      <c r="AH109" s="40"/>
      <c r="AI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121"/>
      <c r="X110" s="40"/>
      <c r="Y110" s="40"/>
      <c r="Z110" s="41"/>
      <c r="AA110" s="41"/>
      <c r="AB110" s="41"/>
      <c r="AC110" s="40"/>
      <c r="AD110" s="40"/>
      <c r="AE110" s="40"/>
      <c r="AF110" s="40"/>
      <c r="AG110" s="40"/>
      <c r="AH110" s="40"/>
      <c r="AI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121"/>
      <c r="X111" s="40"/>
      <c r="Y111" s="40"/>
      <c r="Z111" s="41"/>
      <c r="AA111" s="41"/>
      <c r="AB111" s="41"/>
      <c r="AC111" s="40"/>
      <c r="AD111" s="40"/>
      <c r="AE111" s="40"/>
      <c r="AF111" s="40"/>
      <c r="AG111" s="40"/>
      <c r="AH111" s="40"/>
      <c r="AI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121"/>
      <c r="X112" s="40"/>
      <c r="Y112" s="40"/>
      <c r="Z112" s="41"/>
      <c r="AA112" s="41"/>
      <c r="AB112" s="41"/>
      <c r="AC112" s="40"/>
      <c r="AD112" s="40"/>
      <c r="AE112" s="40"/>
      <c r="AF112" s="40"/>
      <c r="AG112" s="40"/>
      <c r="AH112" s="40"/>
      <c r="AI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121"/>
      <c r="X113" s="40"/>
      <c r="Y113" s="40"/>
      <c r="Z113" s="41"/>
      <c r="AA113" s="41"/>
      <c r="AB113" s="41"/>
      <c r="AC113" s="40"/>
      <c r="AD113" s="40"/>
      <c r="AE113" s="40"/>
      <c r="AF113" s="40"/>
      <c r="AG113" s="40"/>
      <c r="AH113" s="40"/>
      <c r="AI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121"/>
      <c r="X114" s="40"/>
      <c r="Y114" s="40"/>
      <c r="Z114" s="41"/>
      <c r="AA114" s="41"/>
      <c r="AB114" s="41"/>
      <c r="AC114" s="40"/>
      <c r="AD114" s="40"/>
      <c r="AE114" s="40"/>
      <c r="AF114" s="40"/>
      <c r="AG114" s="40"/>
      <c r="AH114" s="40"/>
      <c r="AI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121"/>
      <c r="X115" s="40"/>
      <c r="Y115" s="40"/>
      <c r="Z115" s="41"/>
      <c r="AA115" s="41"/>
      <c r="AB115" s="41"/>
      <c r="AC115" s="40"/>
      <c r="AD115" s="40"/>
      <c r="AE115" s="40"/>
      <c r="AF115" s="40"/>
      <c r="AG115" s="40"/>
      <c r="AH115" s="40"/>
      <c r="AI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121"/>
      <c r="X116" s="40"/>
      <c r="Y116" s="40"/>
      <c r="Z116" s="41"/>
      <c r="AA116" s="41"/>
      <c r="AB116" s="41"/>
      <c r="AC116" s="40"/>
      <c r="AD116" s="40"/>
      <c r="AE116" s="40"/>
      <c r="AF116" s="40"/>
      <c r="AG116" s="40"/>
      <c r="AH116" s="40"/>
      <c r="AI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121"/>
      <c r="X117" s="40"/>
      <c r="Y117" s="40"/>
      <c r="Z117" s="41"/>
      <c r="AA117" s="41"/>
      <c r="AB117" s="41"/>
      <c r="AC117" s="40"/>
      <c r="AD117" s="40"/>
      <c r="AE117" s="40"/>
      <c r="AF117" s="40"/>
      <c r="AG117" s="40"/>
      <c r="AH117" s="40"/>
      <c r="AI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121"/>
      <c r="X118" s="40"/>
      <c r="Y118" s="40"/>
      <c r="Z118" s="41"/>
      <c r="AA118" s="41"/>
      <c r="AB118" s="41"/>
      <c r="AC118" s="40"/>
      <c r="AD118" s="40"/>
      <c r="AE118" s="40"/>
      <c r="AF118" s="40"/>
      <c r="AG118" s="40"/>
      <c r="AH118" s="40"/>
      <c r="AI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121"/>
      <c r="X119" s="40"/>
      <c r="Y119" s="40"/>
      <c r="Z119" s="41"/>
      <c r="AA119" s="41"/>
      <c r="AB119" s="41"/>
      <c r="AC119" s="40"/>
      <c r="AD119" s="40"/>
      <c r="AE119" s="40"/>
      <c r="AF119" s="40"/>
      <c r="AG119" s="40"/>
      <c r="AH119" s="40"/>
      <c r="AI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121"/>
      <c r="X120" s="40"/>
      <c r="Y120" s="40"/>
      <c r="Z120" s="41"/>
      <c r="AA120" s="41"/>
      <c r="AB120" s="41"/>
      <c r="AC120" s="40"/>
      <c r="AD120" s="40"/>
      <c r="AE120" s="40"/>
      <c r="AF120" s="40"/>
      <c r="AG120" s="40"/>
      <c r="AH120" s="40"/>
      <c r="AI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121"/>
      <c r="X121" s="40"/>
      <c r="Y121" s="40"/>
      <c r="Z121" s="41"/>
      <c r="AA121" s="41"/>
      <c r="AB121" s="41"/>
      <c r="AC121" s="40"/>
      <c r="AD121" s="40"/>
      <c r="AE121" s="40"/>
      <c r="AF121" s="40"/>
      <c r="AG121" s="40"/>
      <c r="AH121" s="40"/>
      <c r="AI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121"/>
      <c r="X122" s="40"/>
      <c r="Y122" s="40"/>
      <c r="Z122" s="41"/>
      <c r="AA122" s="41"/>
      <c r="AB122" s="41"/>
      <c r="AC122" s="40"/>
      <c r="AD122" s="40"/>
      <c r="AE122" s="40"/>
      <c r="AF122" s="40"/>
      <c r="AG122" s="40"/>
      <c r="AH122" s="40"/>
      <c r="AI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121"/>
      <c r="X123" s="40"/>
      <c r="Y123" s="40"/>
      <c r="Z123" s="41"/>
      <c r="AA123" s="41"/>
      <c r="AB123" s="41"/>
      <c r="AC123" s="40"/>
      <c r="AD123" s="40"/>
      <c r="AE123" s="40"/>
      <c r="AF123" s="40"/>
      <c r="AG123" s="40"/>
      <c r="AH123" s="40"/>
      <c r="AI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121"/>
      <c r="X124" s="40"/>
      <c r="Y124" s="40"/>
      <c r="Z124" s="41"/>
      <c r="AA124" s="41"/>
      <c r="AB124" s="41"/>
      <c r="AC124" s="40"/>
      <c r="AD124" s="40"/>
      <c r="AE124" s="40"/>
      <c r="AF124" s="40"/>
      <c r="AG124" s="40"/>
      <c r="AH124" s="40"/>
      <c r="AI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121"/>
      <c r="X125" s="40"/>
      <c r="Y125" s="40"/>
      <c r="Z125" s="41"/>
      <c r="AA125" s="41"/>
      <c r="AB125" s="41"/>
      <c r="AC125" s="40"/>
      <c r="AD125" s="40"/>
      <c r="AE125" s="40"/>
      <c r="AF125" s="40"/>
      <c r="AG125" s="40"/>
      <c r="AH125" s="40"/>
      <c r="AI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121"/>
      <c r="X126" s="40"/>
      <c r="Y126" s="40"/>
      <c r="Z126" s="41"/>
      <c r="AA126" s="41"/>
      <c r="AB126" s="41"/>
      <c r="AC126" s="40"/>
      <c r="AD126" s="40"/>
      <c r="AE126" s="40"/>
      <c r="AF126" s="40"/>
      <c r="AG126" s="40"/>
      <c r="AH126" s="40"/>
      <c r="AI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121"/>
      <c r="X127" s="40"/>
      <c r="Y127" s="40"/>
      <c r="Z127" s="41"/>
      <c r="AA127" s="41"/>
      <c r="AB127" s="41"/>
      <c r="AC127" s="40"/>
      <c r="AD127" s="40"/>
      <c r="AE127" s="40"/>
      <c r="AF127" s="40"/>
      <c r="AG127" s="40"/>
      <c r="AH127" s="40"/>
      <c r="AI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121"/>
      <c r="X128" s="40"/>
      <c r="Y128" s="40"/>
      <c r="Z128" s="41"/>
      <c r="AA128" s="41"/>
      <c r="AB128" s="41"/>
      <c r="AC128" s="40"/>
      <c r="AD128" s="40"/>
      <c r="AE128" s="40"/>
      <c r="AF128" s="40"/>
      <c r="AG128" s="40"/>
      <c r="AH128" s="40"/>
      <c r="AI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121"/>
      <c r="X129" s="40"/>
      <c r="Y129" s="40"/>
      <c r="Z129" s="41"/>
      <c r="AA129" s="41"/>
      <c r="AB129" s="41"/>
      <c r="AC129" s="40"/>
      <c r="AD129" s="40"/>
      <c r="AE129" s="40"/>
      <c r="AF129" s="40"/>
      <c r="AG129" s="40"/>
      <c r="AH129" s="40"/>
      <c r="AI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121"/>
      <c r="X130" s="40"/>
      <c r="Y130" s="40"/>
      <c r="Z130" s="41"/>
      <c r="AA130" s="41"/>
      <c r="AB130" s="41"/>
      <c r="AC130" s="40"/>
      <c r="AD130" s="40"/>
      <c r="AE130" s="40"/>
      <c r="AF130" s="40"/>
      <c r="AG130" s="40"/>
      <c r="AH130" s="40"/>
      <c r="AI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121"/>
      <c r="X131" s="40"/>
      <c r="Y131" s="40"/>
      <c r="Z131" s="41"/>
      <c r="AA131" s="41"/>
      <c r="AB131" s="41"/>
      <c r="AC131" s="40"/>
      <c r="AD131" s="40"/>
      <c r="AE131" s="40"/>
      <c r="AF131" s="40"/>
      <c r="AG131" s="40"/>
      <c r="AH131" s="40"/>
      <c r="AI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121"/>
      <c r="X132" s="40"/>
      <c r="Y132" s="40"/>
      <c r="Z132" s="41"/>
      <c r="AA132" s="41"/>
      <c r="AB132" s="41"/>
      <c r="AC132" s="40"/>
      <c r="AD132" s="40"/>
      <c r="AE132" s="40"/>
      <c r="AF132" s="40"/>
      <c r="AG132" s="40"/>
      <c r="AH132" s="40"/>
      <c r="AI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121"/>
      <c r="X133" s="40"/>
      <c r="Y133" s="40"/>
      <c r="Z133" s="41"/>
      <c r="AA133" s="41"/>
      <c r="AB133" s="41"/>
      <c r="AC133" s="40"/>
      <c r="AD133" s="40"/>
      <c r="AE133" s="40"/>
      <c r="AF133" s="40"/>
      <c r="AG133" s="40"/>
      <c r="AH133" s="40"/>
      <c r="AI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121"/>
      <c r="X134" s="40"/>
      <c r="Y134" s="40"/>
      <c r="Z134" s="41"/>
      <c r="AA134" s="41"/>
      <c r="AB134" s="41"/>
      <c r="AC134" s="40"/>
      <c r="AD134" s="40"/>
      <c r="AE134" s="40"/>
      <c r="AF134" s="40"/>
      <c r="AG134" s="40"/>
      <c r="AH134" s="40"/>
      <c r="AI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121"/>
      <c r="X135" s="40"/>
      <c r="Y135" s="40"/>
      <c r="Z135" s="41"/>
      <c r="AA135" s="41"/>
      <c r="AB135" s="41"/>
      <c r="AC135" s="40"/>
      <c r="AD135" s="40"/>
      <c r="AE135" s="40"/>
      <c r="AF135" s="40"/>
      <c r="AG135" s="40"/>
      <c r="AH135" s="40"/>
      <c r="AI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121"/>
      <c r="X136" s="40"/>
      <c r="Y136" s="40"/>
      <c r="Z136" s="41"/>
      <c r="AA136" s="41"/>
      <c r="AB136" s="41"/>
      <c r="AC136" s="40"/>
      <c r="AD136" s="40"/>
      <c r="AE136" s="40"/>
      <c r="AF136" s="40"/>
      <c r="AG136" s="40"/>
      <c r="AH136" s="40"/>
      <c r="AI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121"/>
      <c r="X137" s="40"/>
      <c r="Y137" s="40"/>
      <c r="Z137" s="41"/>
      <c r="AA137" s="41"/>
      <c r="AB137" s="41"/>
      <c r="AC137" s="40"/>
      <c r="AD137" s="40"/>
      <c r="AE137" s="40"/>
      <c r="AF137" s="40"/>
      <c r="AG137" s="40"/>
      <c r="AH137" s="40"/>
      <c r="AI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121"/>
      <c r="X138" s="40"/>
      <c r="Y138" s="40"/>
      <c r="Z138" s="41"/>
      <c r="AA138" s="41"/>
      <c r="AB138" s="41"/>
      <c r="AC138" s="40"/>
      <c r="AD138" s="40"/>
      <c r="AE138" s="40"/>
      <c r="AF138" s="40"/>
      <c r="AG138" s="40"/>
      <c r="AH138" s="40"/>
      <c r="AI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121"/>
      <c r="X139" s="40"/>
      <c r="Y139" s="40"/>
      <c r="Z139" s="41"/>
      <c r="AA139" s="41"/>
      <c r="AB139" s="41"/>
      <c r="AC139" s="40"/>
      <c r="AD139" s="40"/>
      <c r="AE139" s="40"/>
      <c r="AF139" s="40"/>
      <c r="AG139" s="40"/>
      <c r="AH139" s="40"/>
      <c r="AI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121"/>
      <c r="X140" s="40"/>
      <c r="Y140" s="40"/>
      <c r="Z140" s="41"/>
      <c r="AA140" s="41"/>
      <c r="AB140" s="41"/>
      <c r="AC140" s="40"/>
      <c r="AD140" s="40"/>
      <c r="AE140" s="40"/>
      <c r="AF140" s="40"/>
      <c r="AG140" s="40"/>
      <c r="AH140" s="40"/>
      <c r="AI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121"/>
      <c r="X141" s="40"/>
      <c r="Y141" s="40"/>
      <c r="Z141" s="41"/>
      <c r="AA141" s="41"/>
      <c r="AB141" s="41"/>
      <c r="AC141" s="40"/>
      <c r="AD141" s="40"/>
      <c r="AE141" s="40"/>
      <c r="AF141" s="40"/>
      <c r="AG141" s="40"/>
      <c r="AH141" s="40"/>
      <c r="AI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121"/>
      <c r="X142" s="40"/>
      <c r="Y142" s="40"/>
      <c r="Z142" s="41"/>
      <c r="AA142" s="41"/>
      <c r="AB142" s="41"/>
      <c r="AC142" s="40"/>
      <c r="AD142" s="40"/>
      <c r="AE142" s="40"/>
      <c r="AF142" s="40"/>
      <c r="AG142" s="40"/>
      <c r="AH142" s="40"/>
      <c r="AI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121"/>
      <c r="X143" s="40"/>
      <c r="Y143" s="40"/>
      <c r="Z143" s="41"/>
      <c r="AA143" s="41"/>
      <c r="AB143" s="41"/>
      <c r="AC143" s="40"/>
      <c r="AD143" s="40"/>
      <c r="AE143" s="40"/>
      <c r="AF143" s="40"/>
      <c r="AG143" s="40"/>
      <c r="AH143" s="40"/>
      <c r="AI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121"/>
      <c r="X144" s="40"/>
      <c r="Y144" s="40"/>
      <c r="Z144" s="41"/>
      <c r="AA144" s="41"/>
      <c r="AB144" s="41"/>
      <c r="AC144" s="40"/>
      <c r="AD144" s="40"/>
      <c r="AE144" s="40"/>
      <c r="AF144" s="40"/>
      <c r="AG144" s="40"/>
      <c r="AH144" s="40"/>
      <c r="AI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121"/>
      <c r="X145" s="40"/>
      <c r="Y145" s="40"/>
      <c r="Z145" s="41"/>
      <c r="AA145" s="41"/>
      <c r="AB145" s="41"/>
      <c r="AC145" s="40"/>
      <c r="AD145" s="40"/>
      <c r="AE145" s="40"/>
      <c r="AF145" s="40"/>
      <c r="AG145" s="40"/>
      <c r="AH145" s="40"/>
      <c r="AI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121"/>
      <c r="X146" s="40"/>
      <c r="Y146" s="40"/>
      <c r="Z146" s="41"/>
      <c r="AA146" s="41"/>
      <c r="AB146" s="41"/>
      <c r="AC146" s="40"/>
      <c r="AD146" s="40"/>
      <c r="AE146" s="40"/>
      <c r="AF146" s="40"/>
      <c r="AG146" s="40"/>
      <c r="AH146" s="40"/>
      <c r="AI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121"/>
      <c r="X147" s="40"/>
      <c r="Y147" s="40"/>
      <c r="Z147" s="41"/>
      <c r="AA147" s="41"/>
      <c r="AB147" s="41"/>
      <c r="AC147" s="40"/>
      <c r="AD147" s="40"/>
      <c r="AE147" s="40"/>
      <c r="AF147" s="40"/>
      <c r="AG147" s="40"/>
      <c r="AH147" s="40"/>
      <c r="AI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121"/>
      <c r="X148" s="40"/>
      <c r="Y148" s="40"/>
      <c r="Z148" s="41"/>
      <c r="AA148" s="41"/>
      <c r="AB148" s="41"/>
      <c r="AC148" s="40"/>
      <c r="AD148" s="40"/>
      <c r="AE148" s="40"/>
      <c r="AF148" s="40"/>
      <c r="AG148" s="40"/>
      <c r="AH148" s="40"/>
      <c r="AI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121"/>
      <c r="X149" s="40"/>
      <c r="Y149" s="40"/>
      <c r="Z149" s="41"/>
      <c r="AA149" s="41"/>
      <c r="AB149" s="41"/>
      <c r="AC149" s="40"/>
      <c r="AD149" s="40"/>
      <c r="AE149" s="40"/>
      <c r="AF149" s="40"/>
      <c r="AG149" s="40"/>
      <c r="AH149" s="40"/>
      <c r="AI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121"/>
      <c r="X150" s="40"/>
      <c r="Y150" s="40"/>
      <c r="Z150" s="41"/>
      <c r="AA150" s="41"/>
      <c r="AB150" s="41"/>
      <c r="AC150" s="40"/>
      <c r="AD150" s="40"/>
      <c r="AE150" s="40"/>
      <c r="AF150" s="40"/>
      <c r="AG150" s="40"/>
      <c r="AH150" s="40"/>
      <c r="AI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121"/>
      <c r="X151" s="40"/>
      <c r="Y151" s="40"/>
      <c r="Z151" s="41"/>
      <c r="AA151" s="41"/>
      <c r="AB151" s="41"/>
      <c r="AC151" s="40"/>
      <c r="AD151" s="40"/>
      <c r="AE151" s="40"/>
      <c r="AF151" s="40"/>
      <c r="AG151" s="40"/>
      <c r="AH151" s="40"/>
      <c r="AI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121"/>
      <c r="X152" s="40"/>
      <c r="Y152" s="40"/>
      <c r="Z152" s="41"/>
      <c r="AA152" s="41"/>
      <c r="AB152" s="41"/>
      <c r="AC152" s="40"/>
      <c r="AD152" s="40"/>
      <c r="AE152" s="40"/>
      <c r="AF152" s="40"/>
      <c r="AG152" s="40"/>
      <c r="AH152" s="40"/>
      <c r="AI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121"/>
      <c r="X153" s="40"/>
      <c r="Y153" s="40"/>
      <c r="Z153" s="41"/>
      <c r="AA153" s="41"/>
      <c r="AB153" s="41"/>
      <c r="AC153" s="40"/>
      <c r="AD153" s="40"/>
      <c r="AE153" s="40"/>
      <c r="AF153" s="40"/>
      <c r="AG153" s="40"/>
      <c r="AH153" s="40"/>
      <c r="AI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121"/>
      <c r="X154" s="40"/>
      <c r="Y154" s="40"/>
      <c r="Z154" s="41"/>
      <c r="AA154" s="41"/>
      <c r="AB154" s="41"/>
      <c r="AC154" s="40"/>
      <c r="AD154" s="40"/>
      <c r="AE154" s="40"/>
      <c r="AF154" s="40"/>
      <c r="AG154" s="40"/>
      <c r="AH154" s="40"/>
      <c r="AI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121"/>
      <c r="X155" s="40"/>
      <c r="Y155" s="40"/>
      <c r="Z155" s="41"/>
      <c r="AA155" s="41"/>
      <c r="AB155" s="41"/>
      <c r="AC155" s="40"/>
      <c r="AD155" s="40"/>
      <c r="AE155" s="40"/>
      <c r="AF155" s="40"/>
      <c r="AG155" s="40"/>
      <c r="AH155" s="40"/>
      <c r="AI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121"/>
      <c r="X156" s="40"/>
      <c r="Y156" s="40"/>
      <c r="Z156" s="41"/>
      <c r="AA156" s="41"/>
      <c r="AB156" s="41"/>
      <c r="AC156" s="40"/>
      <c r="AD156" s="40"/>
      <c r="AE156" s="40"/>
      <c r="AF156" s="40"/>
      <c r="AG156" s="40"/>
      <c r="AH156" s="40"/>
      <c r="AI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121"/>
      <c r="X157" s="40"/>
      <c r="Y157" s="40"/>
      <c r="Z157" s="41"/>
      <c r="AA157" s="41"/>
      <c r="AB157" s="41"/>
      <c r="AC157" s="40"/>
      <c r="AD157" s="40"/>
      <c r="AE157" s="40"/>
      <c r="AF157" s="40"/>
      <c r="AG157" s="40"/>
      <c r="AH157" s="40"/>
      <c r="AI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121"/>
      <c r="X158" s="40"/>
      <c r="Y158" s="40"/>
      <c r="Z158" s="41"/>
      <c r="AA158" s="41"/>
      <c r="AB158" s="41"/>
      <c r="AC158" s="40"/>
      <c r="AD158" s="40"/>
      <c r="AE158" s="40"/>
      <c r="AF158" s="40"/>
      <c r="AG158" s="40"/>
      <c r="AH158" s="40"/>
      <c r="AI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121"/>
      <c r="X159" s="40"/>
      <c r="Y159" s="40"/>
      <c r="Z159" s="41"/>
      <c r="AA159" s="41"/>
      <c r="AB159" s="41"/>
      <c r="AC159" s="40"/>
      <c r="AD159" s="40"/>
      <c r="AE159" s="40"/>
      <c r="AF159" s="40"/>
      <c r="AG159" s="40"/>
      <c r="AH159" s="40"/>
      <c r="AI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121"/>
      <c r="X160" s="40"/>
      <c r="Y160" s="40"/>
      <c r="Z160" s="41"/>
      <c r="AA160" s="41"/>
      <c r="AB160" s="41"/>
      <c r="AC160" s="40"/>
      <c r="AD160" s="40"/>
      <c r="AE160" s="40"/>
      <c r="AF160" s="40"/>
      <c r="AG160" s="40"/>
      <c r="AH160" s="40"/>
      <c r="AI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121"/>
      <c r="X161" s="40"/>
      <c r="Y161" s="40"/>
      <c r="Z161" s="41"/>
      <c r="AA161" s="41"/>
      <c r="AB161" s="41"/>
      <c r="AC161" s="40"/>
      <c r="AD161" s="40"/>
      <c r="AE161" s="40"/>
      <c r="AF161" s="40"/>
      <c r="AG161" s="40"/>
      <c r="AH161" s="40"/>
      <c r="AI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121"/>
      <c r="X162" s="40"/>
      <c r="Y162" s="40"/>
      <c r="Z162" s="41"/>
      <c r="AA162" s="41"/>
      <c r="AB162" s="41"/>
      <c r="AC162" s="40"/>
      <c r="AD162" s="40"/>
      <c r="AE162" s="40"/>
      <c r="AF162" s="40"/>
      <c r="AG162" s="40"/>
      <c r="AH162" s="40"/>
      <c r="AI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121"/>
      <c r="X163" s="40"/>
      <c r="Y163" s="40"/>
      <c r="Z163" s="41"/>
      <c r="AA163" s="41"/>
      <c r="AB163" s="41"/>
      <c r="AC163" s="40"/>
      <c r="AD163" s="40"/>
      <c r="AE163" s="40"/>
      <c r="AF163" s="40"/>
      <c r="AG163" s="40"/>
      <c r="AH163" s="40"/>
      <c r="AI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121"/>
      <c r="X164" s="40"/>
      <c r="Y164" s="40"/>
      <c r="Z164" s="41"/>
      <c r="AA164" s="41"/>
      <c r="AB164" s="41"/>
      <c r="AC164" s="40"/>
      <c r="AD164" s="40"/>
      <c r="AE164" s="40"/>
      <c r="AF164" s="40"/>
      <c r="AG164" s="40"/>
      <c r="AH164" s="40"/>
      <c r="AI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121"/>
      <c r="X165" s="40"/>
      <c r="Y165" s="40"/>
      <c r="Z165" s="41"/>
      <c r="AA165" s="41"/>
      <c r="AB165" s="41"/>
      <c r="AC165" s="40"/>
      <c r="AD165" s="40"/>
      <c r="AE165" s="40"/>
      <c r="AF165" s="40"/>
      <c r="AG165" s="40"/>
      <c r="AH165" s="40"/>
      <c r="AI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121"/>
      <c r="X166" s="40"/>
      <c r="Y166" s="40"/>
      <c r="Z166" s="41"/>
      <c r="AA166" s="41"/>
      <c r="AB166" s="41"/>
      <c r="AC166" s="40"/>
      <c r="AD166" s="40"/>
      <c r="AE166" s="40"/>
      <c r="AF166" s="40"/>
      <c r="AG166" s="40"/>
      <c r="AH166" s="40"/>
      <c r="AI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121"/>
      <c r="X167" s="40"/>
      <c r="Y167" s="40"/>
      <c r="Z167" s="41"/>
      <c r="AA167" s="41"/>
      <c r="AB167" s="41"/>
      <c r="AC167" s="40"/>
      <c r="AD167" s="40"/>
      <c r="AE167" s="40"/>
      <c r="AF167" s="40"/>
      <c r="AG167" s="40"/>
      <c r="AH167" s="40"/>
      <c r="AI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121"/>
      <c r="X168" s="40"/>
      <c r="Y168" s="40"/>
      <c r="Z168" s="41"/>
      <c r="AA168" s="41"/>
      <c r="AB168" s="41"/>
      <c r="AC168" s="40"/>
      <c r="AD168" s="40"/>
      <c r="AE168" s="40"/>
      <c r="AF168" s="40"/>
      <c r="AG168" s="40"/>
      <c r="AH168" s="40"/>
      <c r="AI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121"/>
      <c r="X169" s="40"/>
      <c r="Y169" s="40"/>
      <c r="Z169" s="41"/>
      <c r="AA169" s="41"/>
      <c r="AB169" s="41"/>
      <c r="AC169" s="40"/>
      <c r="AD169" s="40"/>
      <c r="AE169" s="40"/>
      <c r="AF169" s="40"/>
      <c r="AG169" s="40"/>
      <c r="AH169" s="40"/>
      <c r="AI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121"/>
      <c r="X170" s="40"/>
      <c r="Y170" s="40"/>
      <c r="Z170" s="41"/>
      <c r="AA170" s="41"/>
      <c r="AB170" s="41"/>
      <c r="AC170" s="40"/>
      <c r="AD170" s="40"/>
      <c r="AE170" s="40"/>
      <c r="AF170" s="40"/>
      <c r="AG170" s="40"/>
      <c r="AH170" s="40"/>
      <c r="AI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121"/>
      <c r="X171" s="40"/>
      <c r="Y171" s="40"/>
      <c r="Z171" s="41"/>
      <c r="AA171" s="41"/>
      <c r="AB171" s="41"/>
      <c r="AC171" s="40"/>
      <c r="AD171" s="40"/>
      <c r="AE171" s="40"/>
      <c r="AF171" s="40"/>
      <c r="AG171" s="40"/>
      <c r="AH171" s="40"/>
      <c r="AI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121"/>
      <c r="X172" s="40"/>
      <c r="Y172" s="40"/>
      <c r="Z172" s="41"/>
      <c r="AA172" s="41"/>
      <c r="AB172" s="41"/>
      <c r="AC172" s="40"/>
      <c r="AD172" s="40"/>
      <c r="AE172" s="40"/>
      <c r="AF172" s="40"/>
      <c r="AG172" s="40"/>
      <c r="AH172" s="40"/>
      <c r="AI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121"/>
      <c r="X173" s="40"/>
      <c r="Y173" s="40"/>
      <c r="Z173" s="41"/>
      <c r="AA173" s="41"/>
      <c r="AB173" s="41"/>
      <c r="AC173" s="40"/>
      <c r="AD173" s="40"/>
      <c r="AE173" s="40"/>
      <c r="AF173" s="40"/>
      <c r="AG173" s="40"/>
      <c r="AH173" s="40"/>
      <c r="AI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121"/>
      <c r="X174" s="40"/>
      <c r="Y174" s="40"/>
      <c r="Z174" s="41"/>
      <c r="AA174" s="41"/>
      <c r="AB174" s="41"/>
      <c r="AC174" s="40"/>
      <c r="AD174" s="40"/>
      <c r="AE174" s="40"/>
      <c r="AF174" s="40"/>
      <c r="AG174" s="40"/>
      <c r="AH174" s="40"/>
      <c r="AI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121"/>
      <c r="X175" s="40"/>
      <c r="Y175" s="40"/>
      <c r="Z175" s="41"/>
      <c r="AA175" s="41"/>
      <c r="AB175" s="41"/>
      <c r="AC175" s="40"/>
      <c r="AD175" s="40"/>
      <c r="AE175" s="40"/>
      <c r="AF175" s="40"/>
      <c r="AG175" s="40"/>
      <c r="AH175" s="40"/>
      <c r="AI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121"/>
      <c r="X176" s="40"/>
      <c r="Y176" s="40"/>
      <c r="Z176" s="41"/>
      <c r="AA176" s="41"/>
      <c r="AB176" s="41"/>
      <c r="AC176" s="40"/>
      <c r="AD176" s="40"/>
      <c r="AE176" s="40"/>
      <c r="AF176" s="40"/>
      <c r="AG176" s="40"/>
      <c r="AH176" s="40"/>
      <c r="AI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121"/>
      <c r="X177" s="40"/>
      <c r="Y177" s="40"/>
      <c r="Z177" s="41"/>
      <c r="AA177" s="41"/>
      <c r="AB177" s="41"/>
      <c r="AC177" s="40"/>
      <c r="AD177" s="40"/>
      <c r="AE177" s="40"/>
      <c r="AF177" s="40"/>
      <c r="AG177" s="40"/>
      <c r="AH177" s="40"/>
      <c r="AI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121"/>
      <c r="X178" s="40"/>
      <c r="Y178" s="40"/>
      <c r="Z178" s="41"/>
      <c r="AA178" s="41"/>
      <c r="AB178" s="41"/>
      <c r="AC178" s="40"/>
      <c r="AD178" s="40"/>
      <c r="AE178" s="40"/>
      <c r="AF178" s="40"/>
      <c r="AG178" s="40"/>
      <c r="AH178" s="40"/>
      <c r="AI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121"/>
      <c r="X179" s="40"/>
      <c r="Y179" s="40"/>
      <c r="Z179" s="41"/>
      <c r="AA179" s="41"/>
      <c r="AB179" s="41"/>
      <c r="AC179" s="40"/>
      <c r="AD179" s="40"/>
      <c r="AE179" s="40"/>
      <c r="AF179" s="40"/>
      <c r="AG179" s="40"/>
      <c r="AH179" s="40"/>
      <c r="AI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121"/>
      <c r="X180" s="40"/>
      <c r="Y180" s="40"/>
      <c r="Z180" s="41"/>
      <c r="AA180" s="41"/>
      <c r="AB180" s="41"/>
      <c r="AC180" s="40"/>
      <c r="AD180" s="40"/>
      <c r="AE180" s="40"/>
      <c r="AF180" s="40"/>
      <c r="AG180" s="40"/>
      <c r="AH180" s="40"/>
      <c r="AI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121"/>
      <c r="X181" s="40"/>
      <c r="Y181" s="40"/>
      <c r="Z181" s="41"/>
      <c r="AA181" s="41"/>
      <c r="AB181" s="41"/>
      <c r="AC181" s="40"/>
      <c r="AD181" s="40"/>
      <c r="AE181" s="40"/>
      <c r="AF181" s="40"/>
      <c r="AG181" s="40"/>
      <c r="AH181" s="40"/>
      <c r="AI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121"/>
      <c r="X182" s="40"/>
      <c r="Y182" s="40"/>
      <c r="Z182" s="41"/>
      <c r="AA182" s="41"/>
      <c r="AB182" s="41"/>
      <c r="AC182" s="40"/>
      <c r="AD182" s="40"/>
      <c r="AE182" s="40"/>
      <c r="AF182" s="40"/>
      <c r="AG182" s="40"/>
      <c r="AH182" s="40"/>
      <c r="AI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121"/>
      <c r="X183" s="40"/>
      <c r="Y183" s="40"/>
      <c r="Z183" s="41"/>
      <c r="AA183" s="41"/>
      <c r="AB183" s="41"/>
      <c r="AC183" s="40"/>
      <c r="AD183" s="40"/>
      <c r="AE183" s="40"/>
      <c r="AF183" s="40"/>
      <c r="AG183" s="40"/>
      <c r="AH183" s="40"/>
      <c r="AI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121"/>
      <c r="X184" s="40"/>
      <c r="Y184" s="40"/>
      <c r="Z184" s="41"/>
      <c r="AA184" s="41"/>
      <c r="AB184" s="41"/>
      <c r="AC184" s="40"/>
      <c r="AD184" s="40"/>
      <c r="AE184" s="40"/>
      <c r="AF184" s="40"/>
      <c r="AG184" s="40"/>
      <c r="AH184" s="40"/>
      <c r="AI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121"/>
      <c r="X185" s="40"/>
      <c r="Y185" s="40"/>
      <c r="Z185" s="41"/>
      <c r="AA185" s="41"/>
      <c r="AB185" s="41"/>
      <c r="AC185" s="40"/>
      <c r="AD185" s="40"/>
      <c r="AE185" s="40"/>
      <c r="AF185" s="40"/>
      <c r="AG185" s="40"/>
      <c r="AH185" s="40"/>
      <c r="AI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121"/>
      <c r="X186" s="40"/>
      <c r="Y186" s="40"/>
      <c r="Z186" s="41"/>
      <c r="AA186" s="41"/>
      <c r="AB186" s="41"/>
      <c r="AC186" s="40"/>
      <c r="AD186" s="40"/>
      <c r="AE186" s="40"/>
      <c r="AF186" s="40"/>
      <c r="AG186" s="40"/>
      <c r="AH186" s="40"/>
      <c r="AI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121"/>
      <c r="X187" s="40"/>
      <c r="Y187" s="40"/>
      <c r="Z187" s="41"/>
      <c r="AA187" s="41"/>
      <c r="AB187" s="41"/>
      <c r="AC187" s="40"/>
      <c r="AD187" s="40"/>
      <c r="AE187" s="40"/>
      <c r="AF187" s="40"/>
      <c r="AG187" s="40"/>
      <c r="AH187" s="40"/>
      <c r="AI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121"/>
      <c r="X188" s="40"/>
      <c r="Y188" s="40"/>
      <c r="Z188" s="41"/>
      <c r="AA188" s="41"/>
      <c r="AB188" s="41"/>
      <c r="AC188" s="40"/>
      <c r="AD188" s="40"/>
      <c r="AE188" s="40"/>
      <c r="AF188" s="40"/>
      <c r="AG188" s="40"/>
      <c r="AH188" s="40"/>
      <c r="AI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121"/>
      <c r="X189" s="40"/>
      <c r="Y189" s="40"/>
      <c r="Z189" s="41"/>
      <c r="AA189" s="41"/>
      <c r="AB189" s="41"/>
      <c r="AC189" s="40"/>
      <c r="AD189" s="40"/>
      <c r="AE189" s="40"/>
      <c r="AF189" s="40"/>
      <c r="AG189" s="40"/>
      <c r="AH189" s="40"/>
      <c r="AI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121"/>
      <c r="X190" s="40"/>
      <c r="Y190" s="40"/>
      <c r="Z190" s="41"/>
      <c r="AA190" s="41"/>
      <c r="AB190" s="41"/>
      <c r="AC190" s="40"/>
      <c r="AD190" s="40"/>
      <c r="AE190" s="40"/>
      <c r="AF190" s="40"/>
      <c r="AG190" s="40"/>
      <c r="AH190" s="40"/>
      <c r="AI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121"/>
      <c r="X191" s="40"/>
      <c r="Y191" s="40"/>
      <c r="Z191" s="41"/>
      <c r="AA191" s="41"/>
      <c r="AB191" s="41"/>
      <c r="AC191" s="40"/>
      <c r="AD191" s="40"/>
      <c r="AE191" s="40"/>
      <c r="AF191" s="40"/>
      <c r="AG191" s="40"/>
      <c r="AH191" s="40"/>
      <c r="AI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121"/>
      <c r="X192" s="40"/>
      <c r="Y192" s="40"/>
      <c r="Z192" s="41"/>
      <c r="AA192" s="41"/>
      <c r="AB192" s="41"/>
      <c r="AC192" s="40"/>
      <c r="AD192" s="40"/>
      <c r="AE192" s="40"/>
      <c r="AF192" s="40"/>
      <c r="AG192" s="40"/>
      <c r="AH192" s="40"/>
      <c r="AI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121"/>
      <c r="X193" s="40"/>
      <c r="Y193" s="40"/>
      <c r="Z193" s="41"/>
      <c r="AA193" s="41"/>
      <c r="AB193" s="41"/>
      <c r="AC193" s="40"/>
      <c r="AD193" s="40"/>
      <c r="AE193" s="40"/>
      <c r="AF193" s="40"/>
      <c r="AG193" s="40"/>
      <c r="AH193" s="40"/>
      <c r="AI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121"/>
      <c r="X194" s="40"/>
      <c r="Y194" s="40"/>
      <c r="Z194" s="41"/>
      <c r="AA194" s="41"/>
      <c r="AB194" s="41"/>
      <c r="AC194" s="40"/>
      <c r="AD194" s="40"/>
      <c r="AE194" s="40"/>
      <c r="AF194" s="40"/>
      <c r="AG194" s="40"/>
      <c r="AH194" s="40"/>
      <c r="AI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121"/>
      <c r="X195" s="40"/>
      <c r="Y195" s="40"/>
      <c r="Z195" s="41"/>
      <c r="AA195" s="41"/>
      <c r="AB195" s="41"/>
      <c r="AC195" s="40"/>
      <c r="AD195" s="40"/>
      <c r="AE195" s="40"/>
      <c r="AF195" s="40"/>
      <c r="AG195" s="40"/>
      <c r="AH195" s="40"/>
      <c r="AI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121"/>
      <c r="X196" s="40"/>
      <c r="Y196" s="40"/>
      <c r="Z196" s="41"/>
      <c r="AA196" s="41"/>
      <c r="AB196" s="41"/>
      <c r="AC196" s="40"/>
      <c r="AD196" s="40"/>
      <c r="AE196" s="40"/>
      <c r="AF196" s="40"/>
      <c r="AG196" s="40"/>
      <c r="AH196" s="40"/>
      <c r="AI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121"/>
      <c r="X197" s="40"/>
      <c r="Y197" s="40"/>
      <c r="Z197" s="41"/>
      <c r="AA197" s="41"/>
      <c r="AB197" s="41"/>
      <c r="AC197" s="40"/>
      <c r="AD197" s="40"/>
      <c r="AE197" s="40"/>
      <c r="AF197" s="40"/>
      <c r="AG197" s="40"/>
      <c r="AH197" s="40"/>
      <c r="AI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121"/>
      <c r="X198" s="40"/>
      <c r="Y198" s="40"/>
      <c r="Z198" s="41"/>
      <c r="AA198" s="41"/>
      <c r="AB198" s="41"/>
      <c r="AC198" s="40"/>
      <c r="AD198" s="40"/>
      <c r="AE198" s="40"/>
      <c r="AF198" s="40"/>
      <c r="AG198" s="40"/>
      <c r="AH198" s="40"/>
      <c r="AI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121"/>
      <c r="X199" s="40"/>
      <c r="Y199" s="40"/>
      <c r="Z199" s="41"/>
      <c r="AA199" s="41"/>
      <c r="AB199" s="41"/>
      <c r="AC199" s="40"/>
      <c r="AD199" s="40"/>
      <c r="AE199" s="40"/>
      <c r="AF199" s="40"/>
      <c r="AG199" s="40"/>
      <c r="AH199" s="40"/>
      <c r="AI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121"/>
      <c r="X200" s="40"/>
      <c r="Y200" s="40"/>
      <c r="Z200" s="41"/>
      <c r="AA200" s="41"/>
      <c r="AB200" s="41"/>
      <c r="AC200" s="40"/>
      <c r="AD200" s="40"/>
      <c r="AE200" s="40"/>
      <c r="AF200" s="40"/>
      <c r="AG200" s="40"/>
      <c r="AH200" s="40"/>
      <c r="AI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121"/>
      <c r="X201" s="40"/>
      <c r="Y201" s="40"/>
      <c r="Z201" s="41"/>
      <c r="AA201" s="41"/>
      <c r="AB201" s="41"/>
      <c r="AC201" s="40"/>
      <c r="AD201" s="40"/>
      <c r="AE201" s="40"/>
      <c r="AF201" s="40"/>
      <c r="AG201" s="40"/>
      <c r="AH201" s="40"/>
      <c r="AI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121"/>
      <c r="X202" s="40"/>
      <c r="Y202" s="40"/>
      <c r="Z202" s="41"/>
      <c r="AA202" s="41"/>
      <c r="AB202" s="41"/>
      <c r="AC202" s="40"/>
      <c r="AD202" s="40"/>
      <c r="AE202" s="40"/>
      <c r="AF202" s="40"/>
      <c r="AG202" s="40"/>
      <c r="AH202" s="40"/>
      <c r="AI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121"/>
      <c r="X203" s="40"/>
      <c r="Y203" s="40"/>
      <c r="Z203" s="41"/>
      <c r="AA203" s="41"/>
      <c r="AB203" s="41"/>
      <c r="AC203" s="40"/>
      <c r="AD203" s="40"/>
      <c r="AE203" s="40"/>
      <c r="AF203" s="40"/>
      <c r="AG203" s="40"/>
      <c r="AH203" s="40"/>
      <c r="AI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121"/>
      <c r="X204" s="40"/>
      <c r="Y204" s="40"/>
      <c r="Z204" s="41"/>
      <c r="AA204" s="41"/>
      <c r="AB204" s="41"/>
      <c r="AC204" s="40"/>
      <c r="AD204" s="40"/>
      <c r="AE204" s="40"/>
      <c r="AF204" s="40"/>
      <c r="AG204" s="40"/>
      <c r="AH204" s="40"/>
      <c r="AI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121"/>
      <c r="X205" s="40"/>
      <c r="Y205" s="40"/>
      <c r="Z205" s="41"/>
      <c r="AA205" s="41"/>
      <c r="AB205" s="41"/>
      <c r="AC205" s="40"/>
      <c r="AD205" s="40"/>
      <c r="AE205" s="40"/>
      <c r="AF205" s="40"/>
      <c r="AG205" s="40"/>
      <c r="AH205" s="40"/>
      <c r="AI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121"/>
      <c r="X206" s="40"/>
      <c r="Y206" s="40"/>
      <c r="Z206" s="41"/>
      <c r="AA206" s="41"/>
      <c r="AB206" s="41"/>
      <c r="AC206" s="40"/>
      <c r="AD206" s="40"/>
      <c r="AE206" s="40"/>
      <c r="AF206" s="40"/>
      <c r="AG206" s="40"/>
      <c r="AH206" s="40"/>
      <c r="AI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121"/>
      <c r="X207" s="40"/>
      <c r="Y207" s="40"/>
      <c r="Z207" s="41"/>
      <c r="AA207" s="41"/>
      <c r="AB207" s="41"/>
      <c r="AC207" s="40"/>
      <c r="AD207" s="40"/>
      <c r="AE207" s="40"/>
      <c r="AF207" s="40"/>
      <c r="AG207" s="40"/>
      <c r="AH207" s="40"/>
      <c r="AI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121"/>
      <c r="X208" s="40"/>
      <c r="Y208" s="40"/>
      <c r="Z208" s="41"/>
      <c r="AA208" s="41"/>
      <c r="AB208" s="41"/>
      <c r="AC208" s="40"/>
      <c r="AD208" s="40"/>
      <c r="AE208" s="40"/>
      <c r="AF208" s="40"/>
      <c r="AG208" s="40"/>
      <c r="AH208" s="40"/>
      <c r="AI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121"/>
      <c r="X209" s="40"/>
      <c r="Y209" s="40"/>
      <c r="Z209" s="41"/>
      <c r="AA209" s="41"/>
      <c r="AB209" s="41"/>
      <c r="AC209" s="40"/>
      <c r="AD209" s="40"/>
      <c r="AE209" s="40"/>
      <c r="AF209" s="40"/>
      <c r="AG209" s="40"/>
      <c r="AH209" s="40"/>
      <c r="AI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121"/>
      <c r="X210" s="40"/>
      <c r="Y210" s="40"/>
      <c r="Z210" s="41"/>
      <c r="AA210" s="41"/>
      <c r="AB210" s="41"/>
      <c r="AC210" s="40"/>
      <c r="AD210" s="40"/>
      <c r="AE210" s="40"/>
      <c r="AF210" s="40"/>
      <c r="AG210" s="40"/>
      <c r="AH210" s="40"/>
      <c r="AI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121"/>
      <c r="X211" s="40"/>
      <c r="Y211" s="40"/>
      <c r="Z211" s="41"/>
      <c r="AA211" s="41"/>
      <c r="AB211" s="41"/>
      <c r="AC211" s="40"/>
      <c r="AD211" s="40"/>
      <c r="AE211" s="40"/>
      <c r="AF211" s="40"/>
      <c r="AG211" s="40"/>
      <c r="AH211" s="40"/>
      <c r="AI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121"/>
      <c r="X212" s="40"/>
      <c r="Y212" s="40"/>
      <c r="Z212" s="41"/>
      <c r="AA212" s="41"/>
      <c r="AB212" s="41"/>
      <c r="AC212" s="40"/>
      <c r="AD212" s="40"/>
      <c r="AE212" s="40"/>
      <c r="AF212" s="40"/>
      <c r="AG212" s="40"/>
      <c r="AH212" s="40"/>
      <c r="AI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121"/>
      <c r="X213" s="40"/>
      <c r="Y213" s="40"/>
      <c r="Z213" s="41"/>
      <c r="AA213" s="41"/>
      <c r="AB213" s="41"/>
      <c r="AC213" s="40"/>
      <c r="AD213" s="40"/>
      <c r="AE213" s="40"/>
      <c r="AF213" s="40"/>
      <c r="AG213" s="40"/>
      <c r="AH213" s="40"/>
      <c r="AI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121"/>
      <c r="X214" s="40"/>
      <c r="Y214" s="40"/>
      <c r="Z214" s="41"/>
      <c r="AA214" s="41"/>
      <c r="AB214" s="41"/>
      <c r="AC214" s="40"/>
      <c r="AD214" s="40"/>
      <c r="AE214" s="40"/>
      <c r="AF214" s="40"/>
      <c r="AG214" s="40"/>
      <c r="AH214" s="40"/>
      <c r="AI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121"/>
      <c r="X215" s="40"/>
      <c r="Y215" s="40"/>
      <c r="Z215" s="41"/>
      <c r="AA215" s="41"/>
      <c r="AB215" s="41"/>
      <c r="AC215" s="40"/>
      <c r="AD215" s="40"/>
      <c r="AE215" s="40"/>
      <c r="AF215" s="40"/>
      <c r="AG215" s="40"/>
      <c r="AH215" s="40"/>
      <c r="AI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121"/>
      <c r="X216" s="40"/>
      <c r="Y216" s="40"/>
      <c r="Z216" s="41"/>
      <c r="AA216" s="41"/>
      <c r="AB216" s="41"/>
      <c r="AC216" s="40"/>
      <c r="AD216" s="40"/>
      <c r="AE216" s="40"/>
      <c r="AF216" s="40"/>
      <c r="AG216" s="40"/>
      <c r="AH216" s="40"/>
      <c r="AI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121"/>
      <c r="X217" s="40"/>
      <c r="Y217" s="40"/>
      <c r="Z217" s="41"/>
      <c r="AA217" s="41"/>
      <c r="AB217" s="41"/>
      <c r="AC217" s="40"/>
      <c r="AD217" s="40"/>
      <c r="AE217" s="40"/>
      <c r="AF217" s="40"/>
      <c r="AG217" s="40"/>
      <c r="AH217" s="40"/>
      <c r="AI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121"/>
      <c r="X218" s="40"/>
      <c r="Y218" s="40"/>
      <c r="Z218" s="41"/>
      <c r="AA218" s="41"/>
      <c r="AB218" s="41"/>
      <c r="AC218" s="40"/>
      <c r="AD218" s="40"/>
      <c r="AE218" s="40"/>
      <c r="AF218" s="40"/>
      <c r="AG218" s="40"/>
      <c r="AH218" s="40"/>
      <c r="AI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121"/>
      <c r="X219" s="40"/>
      <c r="Y219" s="40"/>
      <c r="Z219" s="41"/>
      <c r="AA219" s="41"/>
      <c r="AB219" s="41"/>
      <c r="AC219" s="40"/>
      <c r="AD219" s="40"/>
      <c r="AE219" s="40"/>
      <c r="AF219" s="40"/>
      <c r="AG219" s="40"/>
      <c r="AH219" s="40"/>
      <c r="AI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121"/>
      <c r="X220" s="40"/>
      <c r="Y220" s="40"/>
      <c r="Z220" s="41"/>
      <c r="AA220" s="41"/>
      <c r="AB220" s="41"/>
      <c r="AC220" s="40"/>
      <c r="AD220" s="40"/>
      <c r="AE220" s="40"/>
      <c r="AF220" s="40"/>
      <c r="AG220" s="40"/>
      <c r="AH220" s="40"/>
      <c r="AI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121"/>
      <c r="X221" s="40"/>
      <c r="Y221" s="40"/>
      <c r="Z221" s="41"/>
      <c r="AA221" s="41"/>
      <c r="AB221" s="41"/>
      <c r="AC221" s="40"/>
      <c r="AD221" s="40"/>
      <c r="AE221" s="40"/>
      <c r="AF221" s="40"/>
      <c r="AG221" s="40"/>
      <c r="AH221" s="40"/>
      <c r="AI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121"/>
      <c r="X222" s="40"/>
      <c r="Y222" s="40"/>
      <c r="Z222" s="41"/>
      <c r="AA222" s="41"/>
      <c r="AB222" s="41"/>
      <c r="AC222" s="40"/>
      <c r="AD222" s="40"/>
      <c r="AE222" s="40"/>
      <c r="AF222" s="40"/>
      <c r="AG222" s="40"/>
      <c r="AH222" s="40"/>
      <c r="AI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121"/>
      <c r="X223" s="40"/>
      <c r="Y223" s="40"/>
      <c r="Z223" s="41"/>
      <c r="AA223" s="41"/>
      <c r="AB223" s="41"/>
      <c r="AC223" s="40"/>
      <c r="AD223" s="40"/>
      <c r="AE223" s="40"/>
      <c r="AF223" s="40"/>
      <c r="AG223" s="40"/>
      <c r="AH223" s="40"/>
      <c r="AI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121"/>
      <c r="X224" s="40"/>
      <c r="Y224" s="40"/>
      <c r="Z224" s="41"/>
      <c r="AA224" s="41"/>
      <c r="AB224" s="41"/>
      <c r="AC224" s="40"/>
      <c r="AD224" s="40"/>
      <c r="AE224" s="40"/>
      <c r="AF224" s="40"/>
      <c r="AG224" s="40"/>
      <c r="AH224" s="40"/>
      <c r="AI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121"/>
      <c r="X225" s="40"/>
      <c r="Y225" s="40"/>
      <c r="Z225" s="41"/>
      <c r="AA225" s="41"/>
      <c r="AB225" s="41"/>
      <c r="AC225" s="40"/>
      <c r="AD225" s="40"/>
      <c r="AE225" s="40"/>
      <c r="AF225" s="40"/>
      <c r="AG225" s="40"/>
      <c r="AH225" s="40"/>
      <c r="AI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121"/>
      <c r="X226" s="40"/>
      <c r="Y226" s="40"/>
      <c r="Z226" s="41"/>
      <c r="AA226" s="41"/>
      <c r="AB226" s="41"/>
      <c r="AC226" s="40"/>
      <c r="AD226" s="40"/>
      <c r="AE226" s="40"/>
      <c r="AF226" s="40"/>
      <c r="AG226" s="40"/>
      <c r="AH226" s="40"/>
      <c r="AI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121"/>
      <c r="X227" s="40"/>
      <c r="Y227" s="40"/>
      <c r="Z227" s="41"/>
      <c r="AA227" s="41"/>
      <c r="AB227" s="41"/>
      <c r="AC227" s="40"/>
      <c r="AD227" s="40"/>
      <c r="AE227" s="40"/>
      <c r="AF227" s="40"/>
      <c r="AG227" s="40"/>
      <c r="AH227" s="40"/>
      <c r="AI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121"/>
      <c r="X228" s="40"/>
      <c r="Y228" s="40"/>
      <c r="Z228" s="41"/>
      <c r="AA228" s="41"/>
      <c r="AB228" s="41"/>
      <c r="AC228" s="40"/>
      <c r="AD228" s="40"/>
      <c r="AE228" s="40"/>
      <c r="AF228" s="40"/>
      <c r="AG228" s="40"/>
      <c r="AH228" s="40"/>
      <c r="AI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121"/>
      <c r="X229" s="40"/>
      <c r="Y229" s="40"/>
      <c r="Z229" s="41"/>
      <c r="AA229" s="41"/>
      <c r="AB229" s="41"/>
      <c r="AC229" s="40"/>
      <c r="AD229" s="40"/>
      <c r="AE229" s="40"/>
      <c r="AF229" s="40"/>
      <c r="AG229" s="40"/>
      <c r="AH229" s="40"/>
      <c r="AI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121"/>
      <c r="X230" s="40"/>
      <c r="Y230" s="40"/>
      <c r="Z230" s="41"/>
      <c r="AA230" s="41"/>
      <c r="AB230" s="41"/>
      <c r="AC230" s="40"/>
      <c r="AD230" s="40"/>
      <c r="AE230" s="40"/>
      <c r="AF230" s="40"/>
      <c r="AG230" s="40"/>
      <c r="AH230" s="40"/>
      <c r="AI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121"/>
      <c r="X231" s="40"/>
      <c r="Y231" s="40"/>
      <c r="Z231" s="41"/>
      <c r="AA231" s="41"/>
      <c r="AB231" s="41"/>
      <c r="AC231" s="40"/>
      <c r="AD231" s="40"/>
      <c r="AE231" s="40"/>
      <c r="AF231" s="40"/>
      <c r="AG231" s="40"/>
      <c r="AH231" s="40"/>
      <c r="AI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121"/>
      <c r="X232" s="40"/>
      <c r="Y232" s="40"/>
      <c r="Z232" s="41"/>
      <c r="AA232" s="41"/>
      <c r="AB232" s="41"/>
      <c r="AC232" s="40"/>
      <c r="AD232" s="40"/>
      <c r="AE232" s="40"/>
      <c r="AF232" s="40"/>
      <c r="AG232" s="40"/>
      <c r="AH232" s="40"/>
      <c r="AI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121"/>
      <c r="X233" s="40"/>
      <c r="Y233" s="40"/>
      <c r="Z233" s="41"/>
      <c r="AA233" s="41"/>
      <c r="AB233" s="41"/>
      <c r="AC233" s="40"/>
      <c r="AD233" s="40"/>
      <c r="AE233" s="40"/>
      <c r="AF233" s="40"/>
      <c r="AG233" s="40"/>
      <c r="AH233" s="40"/>
      <c r="AI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121"/>
      <c r="X234" s="40"/>
      <c r="Y234" s="40"/>
      <c r="Z234" s="41"/>
      <c r="AA234" s="41"/>
      <c r="AB234" s="41"/>
      <c r="AC234" s="40"/>
      <c r="AD234" s="40"/>
      <c r="AE234" s="40"/>
      <c r="AF234" s="40"/>
      <c r="AG234" s="40"/>
      <c r="AH234" s="40"/>
      <c r="AI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121"/>
      <c r="X235" s="40"/>
      <c r="Y235" s="40"/>
      <c r="Z235" s="41"/>
      <c r="AA235" s="41"/>
      <c r="AB235" s="41"/>
      <c r="AC235" s="40"/>
      <c r="AD235" s="40"/>
      <c r="AE235" s="40"/>
      <c r="AF235" s="40"/>
      <c r="AG235" s="40"/>
      <c r="AH235" s="40"/>
      <c r="AI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121"/>
      <c r="X236" s="40"/>
      <c r="Y236" s="40"/>
      <c r="Z236" s="41"/>
      <c r="AA236" s="41"/>
      <c r="AB236" s="41"/>
      <c r="AC236" s="40"/>
      <c r="AD236" s="40"/>
      <c r="AE236" s="40"/>
      <c r="AF236" s="40"/>
      <c r="AG236" s="40"/>
      <c r="AH236" s="40"/>
      <c r="AI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121"/>
      <c r="X237" s="40"/>
      <c r="Y237" s="40"/>
      <c r="Z237" s="41"/>
      <c r="AA237" s="41"/>
      <c r="AB237" s="41"/>
      <c r="AC237" s="40"/>
      <c r="AD237" s="40"/>
      <c r="AE237" s="40"/>
      <c r="AF237" s="40"/>
      <c r="AG237" s="40"/>
      <c r="AH237" s="40"/>
      <c r="AI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121"/>
      <c r="X238" s="40"/>
      <c r="Y238" s="40"/>
      <c r="Z238" s="41"/>
      <c r="AA238" s="41"/>
      <c r="AB238" s="41"/>
      <c r="AC238" s="40"/>
      <c r="AD238" s="40"/>
      <c r="AE238" s="40"/>
      <c r="AF238" s="40"/>
      <c r="AG238" s="40"/>
      <c r="AH238" s="40"/>
      <c r="AI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121"/>
      <c r="X239" s="40"/>
      <c r="Y239" s="40"/>
      <c r="Z239" s="41"/>
      <c r="AA239" s="41"/>
      <c r="AB239" s="41"/>
      <c r="AC239" s="40"/>
      <c r="AD239" s="40"/>
      <c r="AE239" s="40"/>
      <c r="AF239" s="40"/>
      <c r="AG239" s="40"/>
      <c r="AH239" s="40"/>
      <c r="AI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121"/>
      <c r="X240" s="40"/>
      <c r="Y240" s="40"/>
      <c r="Z240" s="41"/>
      <c r="AA240" s="41"/>
      <c r="AB240" s="41"/>
      <c r="AC240" s="40"/>
      <c r="AD240" s="40"/>
      <c r="AE240" s="40"/>
      <c r="AF240" s="40"/>
      <c r="AG240" s="40"/>
      <c r="AH240" s="40"/>
      <c r="AI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121"/>
      <c r="X241" s="40"/>
      <c r="Y241" s="40"/>
      <c r="Z241" s="41"/>
      <c r="AA241" s="41"/>
      <c r="AB241" s="41"/>
      <c r="AC241" s="40"/>
      <c r="AD241" s="40"/>
      <c r="AE241" s="40"/>
      <c r="AF241" s="40"/>
      <c r="AG241" s="40"/>
      <c r="AH241" s="40"/>
      <c r="AI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121"/>
      <c r="X242" s="40"/>
      <c r="Y242" s="40"/>
      <c r="Z242" s="41"/>
      <c r="AA242" s="41"/>
      <c r="AB242" s="41"/>
      <c r="AC242" s="40"/>
      <c r="AD242" s="40"/>
      <c r="AE242" s="40"/>
      <c r="AF242" s="40"/>
      <c r="AG242" s="40"/>
      <c r="AH242" s="40"/>
      <c r="AI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121"/>
      <c r="X243" s="40"/>
      <c r="Y243" s="40"/>
      <c r="Z243" s="41"/>
      <c r="AA243" s="41"/>
      <c r="AB243" s="41"/>
      <c r="AC243" s="40"/>
      <c r="AD243" s="40"/>
      <c r="AE243" s="40"/>
      <c r="AF243" s="40"/>
      <c r="AG243" s="40"/>
      <c r="AH243" s="40"/>
      <c r="AI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121"/>
      <c r="X244" s="40"/>
      <c r="Y244" s="40"/>
      <c r="Z244" s="41"/>
      <c r="AA244" s="41"/>
      <c r="AB244" s="41"/>
      <c r="AC244" s="40"/>
      <c r="AD244" s="40"/>
      <c r="AE244" s="40"/>
      <c r="AF244" s="40"/>
      <c r="AG244" s="40"/>
      <c r="AH244" s="40"/>
      <c r="AI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121"/>
      <c r="X245" s="40"/>
      <c r="Y245" s="40"/>
      <c r="Z245" s="41"/>
      <c r="AA245" s="41"/>
      <c r="AB245" s="41"/>
      <c r="AC245" s="40"/>
      <c r="AD245" s="40"/>
      <c r="AE245" s="40"/>
      <c r="AF245" s="40"/>
      <c r="AG245" s="40"/>
      <c r="AH245" s="40"/>
      <c r="AI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121"/>
      <c r="X246" s="40"/>
      <c r="Y246" s="40"/>
      <c r="Z246" s="41"/>
      <c r="AA246" s="41"/>
      <c r="AB246" s="41"/>
      <c r="AC246" s="40"/>
      <c r="AD246" s="40"/>
      <c r="AE246" s="40"/>
      <c r="AF246" s="40"/>
      <c r="AG246" s="40"/>
      <c r="AH246" s="40"/>
      <c r="AI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121"/>
      <c r="X247" s="40"/>
      <c r="Y247" s="40"/>
      <c r="Z247" s="41"/>
      <c r="AA247" s="41"/>
      <c r="AB247" s="41"/>
      <c r="AC247" s="40"/>
      <c r="AD247" s="40"/>
      <c r="AE247" s="40"/>
      <c r="AF247" s="40"/>
      <c r="AG247" s="40"/>
      <c r="AH247" s="40"/>
      <c r="AI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121"/>
      <c r="X248" s="40"/>
      <c r="Y248" s="40"/>
      <c r="Z248" s="41"/>
      <c r="AA248" s="41"/>
      <c r="AB248" s="41"/>
      <c r="AC248" s="40"/>
      <c r="AD248" s="40"/>
      <c r="AE248" s="40"/>
      <c r="AF248" s="40"/>
      <c r="AG248" s="40"/>
      <c r="AH248" s="40"/>
      <c r="AI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121"/>
      <c r="X249" s="40"/>
      <c r="Y249" s="40"/>
      <c r="Z249" s="41"/>
      <c r="AA249" s="41"/>
      <c r="AB249" s="41"/>
      <c r="AC249" s="40"/>
      <c r="AD249" s="40"/>
      <c r="AE249" s="40"/>
      <c r="AF249" s="40"/>
      <c r="AG249" s="40"/>
      <c r="AH249" s="40"/>
      <c r="AI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121"/>
      <c r="X250" s="40"/>
      <c r="Y250" s="40"/>
      <c r="Z250" s="41"/>
      <c r="AA250" s="41"/>
      <c r="AB250" s="41"/>
      <c r="AC250" s="40"/>
      <c r="AD250" s="40"/>
      <c r="AE250" s="40"/>
      <c r="AF250" s="40"/>
      <c r="AG250" s="40"/>
      <c r="AH250" s="40"/>
      <c r="AI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121"/>
      <c r="X251" s="40"/>
      <c r="Y251" s="40"/>
      <c r="Z251" s="41"/>
      <c r="AA251" s="41"/>
      <c r="AB251" s="41"/>
      <c r="AC251" s="40"/>
      <c r="AD251" s="40"/>
      <c r="AE251" s="40"/>
      <c r="AF251" s="40"/>
      <c r="AG251" s="40"/>
      <c r="AH251" s="40"/>
      <c r="AI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121"/>
      <c r="X252" s="40"/>
      <c r="Y252" s="40"/>
      <c r="Z252" s="41"/>
      <c r="AA252" s="41"/>
      <c r="AB252" s="41"/>
      <c r="AC252" s="40"/>
      <c r="AD252" s="40"/>
      <c r="AE252" s="40"/>
      <c r="AF252" s="40"/>
      <c r="AG252" s="40"/>
      <c r="AH252" s="40"/>
      <c r="AI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121"/>
      <c r="X253" s="40"/>
      <c r="Y253" s="40"/>
      <c r="Z253" s="41"/>
      <c r="AA253" s="41"/>
      <c r="AB253" s="41"/>
      <c r="AC253" s="40"/>
      <c r="AD253" s="40"/>
      <c r="AE253" s="40"/>
      <c r="AF253" s="40"/>
      <c r="AG253" s="40"/>
      <c r="AH253" s="40"/>
      <c r="AI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121"/>
      <c r="X254" s="40"/>
      <c r="Y254" s="40"/>
      <c r="Z254" s="41"/>
      <c r="AA254" s="41"/>
      <c r="AB254" s="41"/>
      <c r="AC254" s="40"/>
      <c r="AD254" s="40"/>
      <c r="AE254" s="40"/>
      <c r="AF254" s="40"/>
      <c r="AG254" s="40"/>
      <c r="AH254" s="40"/>
      <c r="AI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121"/>
      <c r="X255" s="40"/>
      <c r="Y255" s="40"/>
      <c r="Z255" s="41"/>
      <c r="AA255" s="41"/>
      <c r="AB255" s="41"/>
      <c r="AC255" s="40"/>
      <c r="AD255" s="40"/>
      <c r="AE255" s="40"/>
      <c r="AF255" s="40"/>
      <c r="AG255" s="40"/>
      <c r="AH255" s="40"/>
      <c r="AI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121"/>
      <c r="X256" s="40"/>
      <c r="Y256" s="40"/>
      <c r="Z256" s="41"/>
      <c r="AA256" s="41"/>
      <c r="AB256" s="41"/>
      <c r="AC256" s="40"/>
      <c r="AD256" s="40"/>
      <c r="AE256" s="40"/>
      <c r="AF256" s="40"/>
      <c r="AG256" s="40"/>
      <c r="AH256" s="40"/>
      <c r="AI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121"/>
      <c r="X257" s="40"/>
      <c r="Y257" s="40"/>
      <c r="Z257" s="41"/>
      <c r="AA257" s="41"/>
      <c r="AB257" s="41"/>
      <c r="AC257" s="40"/>
      <c r="AD257" s="40"/>
      <c r="AE257" s="40"/>
      <c r="AF257" s="40"/>
      <c r="AG257" s="40"/>
      <c r="AH257" s="40"/>
      <c r="AI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121"/>
      <c r="X258" s="40"/>
      <c r="Y258" s="40"/>
      <c r="Z258" s="41"/>
      <c r="AA258" s="41"/>
      <c r="AB258" s="41"/>
      <c r="AC258" s="40"/>
      <c r="AD258" s="40"/>
      <c r="AE258" s="40"/>
      <c r="AF258" s="40"/>
      <c r="AG258" s="40"/>
      <c r="AH258" s="40"/>
      <c r="AI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121"/>
      <c r="X259" s="40"/>
      <c r="Y259" s="40"/>
      <c r="Z259" s="41"/>
      <c r="AA259" s="41"/>
      <c r="AB259" s="41"/>
      <c r="AC259" s="40"/>
      <c r="AD259" s="40"/>
      <c r="AE259" s="40"/>
      <c r="AF259" s="40"/>
      <c r="AG259" s="40"/>
      <c r="AH259" s="40"/>
      <c r="AI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121"/>
      <c r="X260" s="40"/>
      <c r="Y260" s="40"/>
      <c r="Z260" s="41"/>
      <c r="AA260" s="41"/>
      <c r="AB260" s="41"/>
      <c r="AC260" s="40"/>
      <c r="AD260" s="40"/>
      <c r="AE260" s="40"/>
      <c r="AF260" s="40"/>
      <c r="AG260" s="40"/>
      <c r="AH260" s="40"/>
      <c r="AI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121"/>
      <c r="X261" s="40"/>
      <c r="Y261" s="40"/>
      <c r="Z261" s="41"/>
      <c r="AA261" s="41"/>
      <c r="AB261" s="41"/>
      <c r="AC261" s="40"/>
      <c r="AD261" s="40"/>
      <c r="AE261" s="40"/>
      <c r="AF261" s="40"/>
      <c r="AG261" s="40"/>
      <c r="AH261" s="40"/>
      <c r="AI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121"/>
      <c r="X262" s="40"/>
      <c r="Y262" s="40"/>
      <c r="Z262" s="41"/>
      <c r="AA262" s="41"/>
      <c r="AB262" s="41"/>
      <c r="AC262" s="40"/>
      <c r="AD262" s="40"/>
      <c r="AE262" s="40"/>
      <c r="AF262" s="40"/>
      <c r="AG262" s="40"/>
      <c r="AH262" s="40"/>
      <c r="AI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121"/>
      <c r="X263" s="40"/>
      <c r="Y263" s="40"/>
      <c r="Z263" s="41"/>
      <c r="AA263" s="41"/>
      <c r="AB263" s="41"/>
      <c r="AC263" s="40"/>
      <c r="AD263" s="40"/>
      <c r="AE263" s="40"/>
      <c r="AF263" s="40"/>
      <c r="AG263" s="40"/>
      <c r="AH263" s="40"/>
      <c r="AI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121"/>
      <c r="X264" s="40"/>
      <c r="Y264" s="40"/>
      <c r="Z264" s="41"/>
      <c r="AA264" s="41"/>
      <c r="AB264" s="41"/>
      <c r="AC264" s="40"/>
      <c r="AD264" s="40"/>
      <c r="AE264" s="40"/>
      <c r="AF264" s="40"/>
      <c r="AG264" s="40"/>
      <c r="AH264" s="40"/>
      <c r="AI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121"/>
      <c r="X265" s="40"/>
      <c r="Y265" s="40"/>
      <c r="Z265" s="41"/>
      <c r="AA265" s="41"/>
      <c r="AB265" s="41"/>
      <c r="AC265" s="40"/>
      <c r="AD265" s="40"/>
      <c r="AE265" s="40"/>
      <c r="AF265" s="40"/>
      <c r="AG265" s="40"/>
      <c r="AH265" s="40"/>
      <c r="AI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121"/>
      <c r="X266" s="40"/>
      <c r="Y266" s="40"/>
      <c r="Z266" s="41"/>
      <c r="AA266" s="41"/>
      <c r="AB266" s="41"/>
      <c r="AC266" s="40"/>
      <c r="AD266" s="40"/>
      <c r="AE266" s="40"/>
      <c r="AF266" s="40"/>
      <c r="AG266" s="40"/>
      <c r="AH266" s="40"/>
      <c r="AI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121"/>
      <c r="X267" s="40"/>
      <c r="Y267" s="40"/>
      <c r="Z267" s="41"/>
      <c r="AA267" s="41"/>
      <c r="AB267" s="41"/>
      <c r="AC267" s="40"/>
      <c r="AD267" s="40"/>
      <c r="AE267" s="40"/>
      <c r="AF267" s="40"/>
      <c r="AG267" s="40"/>
      <c r="AH267" s="40"/>
      <c r="AI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121"/>
      <c r="X268" s="40"/>
      <c r="Y268" s="40"/>
      <c r="Z268" s="41"/>
      <c r="AA268" s="41"/>
      <c r="AB268" s="41"/>
      <c r="AC268" s="40"/>
      <c r="AD268" s="40"/>
      <c r="AE268" s="40"/>
      <c r="AF268" s="40"/>
      <c r="AG268" s="40"/>
      <c r="AH268" s="40"/>
      <c r="AI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121"/>
      <c r="X269" s="40"/>
      <c r="Y269" s="40"/>
      <c r="Z269" s="41"/>
      <c r="AA269" s="41"/>
      <c r="AB269" s="41"/>
      <c r="AC269" s="40"/>
      <c r="AD269" s="40"/>
      <c r="AE269" s="40"/>
      <c r="AF269" s="40"/>
      <c r="AG269" s="40"/>
      <c r="AH269" s="40"/>
      <c r="AI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121"/>
      <c r="X270" s="40"/>
      <c r="Y270" s="40"/>
      <c r="Z270" s="41"/>
      <c r="AA270" s="41"/>
      <c r="AB270" s="41"/>
      <c r="AC270" s="40"/>
      <c r="AD270" s="40"/>
      <c r="AE270" s="40"/>
      <c r="AF270" s="40"/>
      <c r="AG270" s="40"/>
      <c r="AH270" s="40"/>
      <c r="AI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121"/>
      <c r="X271" s="40"/>
      <c r="Y271" s="40"/>
      <c r="Z271" s="41"/>
      <c r="AA271" s="41"/>
      <c r="AB271" s="41"/>
      <c r="AC271" s="40"/>
      <c r="AD271" s="40"/>
      <c r="AE271" s="40"/>
      <c r="AF271" s="40"/>
      <c r="AG271" s="40"/>
      <c r="AH271" s="40"/>
      <c r="AI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121"/>
      <c r="X272" s="40"/>
      <c r="Y272" s="40"/>
      <c r="Z272" s="41"/>
      <c r="AA272" s="41"/>
      <c r="AB272" s="41"/>
      <c r="AC272" s="40"/>
      <c r="AD272" s="40"/>
      <c r="AE272" s="40"/>
      <c r="AF272" s="40"/>
      <c r="AG272" s="40"/>
      <c r="AH272" s="40"/>
      <c r="AI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121"/>
      <c r="X273" s="40"/>
      <c r="Y273" s="40"/>
      <c r="Z273" s="41"/>
      <c r="AA273" s="41"/>
      <c r="AB273" s="41"/>
      <c r="AC273" s="40"/>
      <c r="AD273" s="40"/>
      <c r="AE273" s="40"/>
      <c r="AF273" s="40"/>
      <c r="AG273" s="40"/>
      <c r="AH273" s="40"/>
      <c r="AI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121"/>
      <c r="X274" s="40"/>
      <c r="Y274" s="40"/>
      <c r="Z274" s="41"/>
      <c r="AA274" s="41"/>
      <c r="AB274" s="41"/>
      <c r="AC274" s="40"/>
      <c r="AD274" s="40"/>
      <c r="AE274" s="40"/>
      <c r="AF274" s="40"/>
      <c r="AG274" s="40"/>
      <c r="AH274" s="40"/>
      <c r="AI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121"/>
      <c r="X275" s="40"/>
      <c r="Y275" s="40"/>
      <c r="Z275" s="41"/>
      <c r="AA275" s="41"/>
      <c r="AB275" s="41"/>
      <c r="AC275" s="40"/>
      <c r="AD275" s="40"/>
      <c r="AE275" s="40"/>
      <c r="AF275" s="40"/>
      <c r="AG275" s="40"/>
      <c r="AH275" s="40"/>
      <c r="AI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121"/>
      <c r="X276" s="40"/>
      <c r="Y276" s="40"/>
      <c r="Z276" s="41"/>
      <c r="AA276" s="41"/>
      <c r="AB276" s="41"/>
      <c r="AC276" s="40"/>
      <c r="AD276" s="40"/>
      <c r="AE276" s="40"/>
      <c r="AF276" s="40"/>
      <c r="AG276" s="40"/>
      <c r="AH276" s="40"/>
      <c r="AI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121"/>
      <c r="X277" s="40"/>
      <c r="Y277" s="40"/>
      <c r="Z277" s="41"/>
      <c r="AA277" s="41"/>
      <c r="AB277" s="41"/>
      <c r="AC277" s="40"/>
      <c r="AD277" s="40"/>
      <c r="AE277" s="40"/>
      <c r="AF277" s="40"/>
      <c r="AG277" s="40"/>
      <c r="AH277" s="40"/>
      <c r="AI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121"/>
      <c r="X278" s="40"/>
      <c r="Y278" s="40"/>
      <c r="Z278" s="41"/>
      <c r="AA278" s="41"/>
      <c r="AB278" s="41"/>
      <c r="AC278" s="40"/>
      <c r="AD278" s="40"/>
      <c r="AE278" s="40"/>
      <c r="AF278" s="40"/>
      <c r="AG278" s="40"/>
      <c r="AH278" s="40"/>
      <c r="AI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121"/>
      <c r="X279" s="40"/>
      <c r="Y279" s="40"/>
      <c r="Z279" s="41"/>
      <c r="AA279" s="41"/>
      <c r="AB279" s="41"/>
      <c r="AC279" s="40"/>
      <c r="AD279" s="40"/>
      <c r="AE279" s="40"/>
      <c r="AF279" s="40"/>
      <c r="AG279" s="40"/>
      <c r="AH279" s="40"/>
      <c r="AI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121"/>
      <c r="X280" s="40"/>
      <c r="Y280" s="40"/>
      <c r="Z280" s="41"/>
      <c r="AA280" s="41"/>
      <c r="AB280" s="41"/>
      <c r="AC280" s="40"/>
      <c r="AD280" s="40"/>
      <c r="AE280" s="40"/>
      <c r="AF280" s="40"/>
      <c r="AG280" s="40"/>
      <c r="AH280" s="40"/>
      <c r="AI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121"/>
      <c r="X281" s="40"/>
      <c r="Y281" s="40"/>
      <c r="Z281" s="41"/>
      <c r="AA281" s="41"/>
      <c r="AB281" s="41"/>
      <c r="AC281" s="40"/>
      <c r="AD281" s="40"/>
      <c r="AE281" s="40"/>
      <c r="AF281" s="40"/>
      <c r="AG281" s="40"/>
      <c r="AH281" s="40"/>
      <c r="AI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121"/>
      <c r="X282" s="40"/>
      <c r="Y282" s="40"/>
      <c r="Z282" s="41"/>
      <c r="AA282" s="41"/>
      <c r="AB282" s="41"/>
      <c r="AC282" s="40"/>
      <c r="AD282" s="40"/>
      <c r="AE282" s="40"/>
      <c r="AF282" s="40"/>
      <c r="AG282" s="40"/>
      <c r="AH282" s="40"/>
      <c r="AI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121"/>
      <c r="X283" s="40"/>
      <c r="Y283" s="40"/>
      <c r="Z283" s="41"/>
      <c r="AA283" s="41"/>
      <c r="AB283" s="41"/>
      <c r="AC283" s="40"/>
      <c r="AD283" s="40"/>
      <c r="AE283" s="40"/>
      <c r="AF283" s="40"/>
      <c r="AG283" s="40"/>
      <c r="AH283" s="40"/>
      <c r="AI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121"/>
      <c r="X284" s="40"/>
      <c r="Y284" s="40"/>
      <c r="Z284" s="41"/>
      <c r="AA284" s="41"/>
      <c r="AB284" s="41"/>
      <c r="AC284" s="40"/>
      <c r="AD284" s="40"/>
      <c r="AE284" s="40"/>
      <c r="AF284" s="40"/>
      <c r="AG284" s="40"/>
      <c r="AH284" s="40"/>
      <c r="AI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121"/>
      <c r="X285" s="40"/>
      <c r="Y285" s="40"/>
      <c r="Z285" s="41"/>
      <c r="AA285" s="41"/>
      <c r="AB285" s="41"/>
      <c r="AC285" s="40"/>
      <c r="AD285" s="40"/>
      <c r="AE285" s="40"/>
      <c r="AF285" s="40"/>
      <c r="AG285" s="40"/>
      <c r="AH285" s="40"/>
      <c r="AI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121"/>
      <c r="X286" s="40"/>
      <c r="Y286" s="40"/>
      <c r="Z286" s="41"/>
      <c r="AA286" s="41"/>
      <c r="AB286" s="41"/>
      <c r="AC286" s="40"/>
      <c r="AD286" s="40"/>
      <c r="AE286" s="40"/>
      <c r="AF286" s="40"/>
      <c r="AG286" s="40"/>
      <c r="AH286" s="40"/>
      <c r="AI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121"/>
      <c r="X287" s="40"/>
      <c r="Y287" s="40"/>
      <c r="Z287" s="41"/>
      <c r="AA287" s="41"/>
      <c r="AB287" s="41"/>
      <c r="AC287" s="40"/>
      <c r="AD287" s="40"/>
      <c r="AE287" s="40"/>
      <c r="AF287" s="40"/>
      <c r="AG287" s="40"/>
      <c r="AH287" s="40"/>
      <c r="AI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121"/>
      <c r="X288" s="40"/>
      <c r="Y288" s="40"/>
      <c r="Z288" s="41"/>
      <c r="AA288" s="41"/>
      <c r="AB288" s="41"/>
      <c r="AC288" s="40"/>
      <c r="AD288" s="40"/>
      <c r="AE288" s="40"/>
      <c r="AF288" s="40"/>
      <c r="AG288" s="40"/>
      <c r="AH288" s="40"/>
      <c r="AI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121"/>
      <c r="X289" s="40"/>
      <c r="Y289" s="40"/>
      <c r="Z289" s="41"/>
      <c r="AA289" s="41"/>
      <c r="AB289" s="41"/>
      <c r="AC289" s="40"/>
      <c r="AD289" s="40"/>
      <c r="AE289" s="40"/>
      <c r="AF289" s="40"/>
      <c r="AG289" s="40"/>
      <c r="AH289" s="40"/>
      <c r="AI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121"/>
      <c r="X290" s="40"/>
      <c r="Y290" s="40"/>
      <c r="Z290" s="41"/>
      <c r="AA290" s="41"/>
      <c r="AB290" s="41"/>
      <c r="AC290" s="40"/>
      <c r="AD290" s="40"/>
      <c r="AE290" s="40"/>
      <c r="AF290" s="40"/>
      <c r="AG290" s="40"/>
      <c r="AH290" s="40"/>
      <c r="AI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121"/>
      <c r="X291" s="40"/>
      <c r="Y291" s="40"/>
      <c r="Z291" s="41"/>
      <c r="AA291" s="41"/>
      <c r="AB291" s="41"/>
      <c r="AC291" s="40"/>
      <c r="AD291" s="40"/>
      <c r="AE291" s="40"/>
      <c r="AF291" s="40"/>
      <c r="AG291" s="40"/>
      <c r="AH291" s="40"/>
      <c r="AI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121"/>
      <c r="X292" s="40"/>
      <c r="Y292" s="40"/>
      <c r="Z292" s="41"/>
      <c r="AA292" s="41"/>
      <c r="AB292" s="41"/>
      <c r="AC292" s="40"/>
      <c r="AD292" s="40"/>
      <c r="AE292" s="40"/>
      <c r="AF292" s="40"/>
      <c r="AG292" s="40"/>
      <c r="AH292" s="40"/>
      <c r="AI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121"/>
      <c r="X293" s="40"/>
      <c r="Y293" s="40"/>
      <c r="Z293" s="41"/>
      <c r="AA293" s="41"/>
      <c r="AB293" s="41"/>
      <c r="AC293" s="40"/>
      <c r="AD293" s="40"/>
      <c r="AE293" s="40"/>
      <c r="AF293" s="40"/>
      <c r="AG293" s="40"/>
      <c r="AH293" s="40"/>
      <c r="AI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121"/>
      <c r="X294" s="40"/>
      <c r="Y294" s="40"/>
      <c r="Z294" s="41"/>
      <c r="AA294" s="41"/>
      <c r="AB294" s="41"/>
      <c r="AC294" s="40"/>
      <c r="AD294" s="40"/>
      <c r="AE294" s="40"/>
      <c r="AF294" s="40"/>
      <c r="AG294" s="40"/>
      <c r="AH294" s="40"/>
      <c r="AI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121"/>
      <c r="X295" s="40"/>
      <c r="Y295" s="40"/>
      <c r="Z295" s="41"/>
      <c r="AA295" s="41"/>
      <c r="AB295" s="41"/>
      <c r="AC295" s="40"/>
      <c r="AD295" s="40"/>
      <c r="AE295" s="40"/>
      <c r="AF295" s="40"/>
      <c r="AG295" s="40"/>
      <c r="AH295" s="40"/>
      <c r="AI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121"/>
      <c r="X296" s="40"/>
      <c r="Y296" s="40"/>
      <c r="Z296" s="41"/>
      <c r="AA296" s="41"/>
      <c r="AB296" s="41"/>
      <c r="AC296" s="40"/>
      <c r="AD296" s="40"/>
      <c r="AE296" s="40"/>
      <c r="AF296" s="40"/>
      <c r="AG296" s="40"/>
      <c r="AH296" s="40"/>
      <c r="AI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121"/>
      <c r="X297" s="40"/>
      <c r="Y297" s="40"/>
      <c r="Z297" s="41"/>
      <c r="AA297" s="41"/>
      <c r="AB297" s="41"/>
      <c r="AC297" s="40"/>
      <c r="AD297" s="40"/>
      <c r="AE297" s="40"/>
      <c r="AF297" s="40"/>
      <c r="AG297" s="40"/>
      <c r="AH297" s="40"/>
      <c r="AI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121"/>
      <c r="X298" s="40"/>
      <c r="Y298" s="40"/>
      <c r="Z298" s="41"/>
      <c r="AA298" s="41"/>
      <c r="AB298" s="41"/>
      <c r="AC298" s="40"/>
      <c r="AD298" s="40"/>
      <c r="AE298" s="40"/>
      <c r="AF298" s="40"/>
      <c r="AG298" s="40"/>
      <c r="AH298" s="40"/>
      <c r="AI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121"/>
      <c r="X299" s="40"/>
      <c r="Y299" s="40"/>
      <c r="Z299" s="41"/>
      <c r="AA299" s="41"/>
      <c r="AB299" s="41"/>
      <c r="AC299" s="40"/>
      <c r="AD299" s="40"/>
      <c r="AE299" s="40"/>
      <c r="AF299" s="40"/>
      <c r="AG299" s="40"/>
      <c r="AH299" s="40"/>
      <c r="AI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121"/>
      <c r="X300" s="40"/>
      <c r="Y300" s="40"/>
      <c r="Z300" s="41"/>
      <c r="AA300" s="41"/>
      <c r="AB300" s="41"/>
      <c r="AC300" s="40"/>
      <c r="AD300" s="40"/>
      <c r="AE300" s="40"/>
      <c r="AF300" s="40"/>
      <c r="AG300" s="40"/>
      <c r="AH300" s="40"/>
      <c r="AI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121"/>
      <c r="X301" s="40"/>
      <c r="Y301" s="40"/>
      <c r="Z301" s="41"/>
      <c r="AA301" s="41"/>
      <c r="AB301" s="41"/>
      <c r="AC301" s="40"/>
      <c r="AD301" s="40"/>
      <c r="AE301" s="40"/>
      <c r="AF301" s="40"/>
      <c r="AG301" s="40"/>
      <c r="AH301" s="40"/>
      <c r="AI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121"/>
      <c r="X302" s="40"/>
      <c r="Y302" s="40"/>
      <c r="Z302" s="41"/>
      <c r="AA302" s="41"/>
      <c r="AB302" s="41"/>
      <c r="AC302" s="40"/>
      <c r="AD302" s="40"/>
      <c r="AE302" s="40"/>
      <c r="AF302" s="40"/>
      <c r="AG302" s="40"/>
      <c r="AH302" s="40"/>
      <c r="AI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121"/>
      <c r="X303" s="40"/>
      <c r="Y303" s="40"/>
      <c r="Z303" s="41"/>
      <c r="AA303" s="41"/>
      <c r="AB303" s="41"/>
      <c r="AC303" s="40"/>
      <c r="AD303" s="40"/>
      <c r="AE303" s="40"/>
      <c r="AF303" s="40"/>
      <c r="AG303" s="40"/>
      <c r="AH303" s="40"/>
      <c r="AI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121"/>
      <c r="X304" s="40"/>
      <c r="Y304" s="40"/>
      <c r="Z304" s="41"/>
      <c r="AA304" s="41"/>
      <c r="AB304" s="41"/>
      <c r="AC304" s="40"/>
      <c r="AD304" s="40"/>
      <c r="AE304" s="40"/>
      <c r="AF304" s="40"/>
      <c r="AG304" s="40"/>
      <c r="AH304" s="40"/>
      <c r="AI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121"/>
      <c r="X305" s="40"/>
      <c r="Y305" s="40"/>
      <c r="Z305" s="41"/>
      <c r="AA305" s="41"/>
      <c r="AB305" s="41"/>
      <c r="AC305" s="40"/>
      <c r="AD305" s="40"/>
      <c r="AE305" s="40"/>
      <c r="AF305" s="40"/>
      <c r="AG305" s="40"/>
      <c r="AH305" s="40"/>
      <c r="AI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121"/>
      <c r="X306" s="40"/>
      <c r="Y306" s="40"/>
      <c r="Z306" s="41"/>
      <c r="AA306" s="41"/>
      <c r="AB306" s="41"/>
      <c r="AC306" s="40"/>
      <c r="AD306" s="40"/>
      <c r="AE306" s="40"/>
      <c r="AF306" s="40"/>
      <c r="AG306" s="40"/>
      <c r="AH306" s="40"/>
      <c r="AI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121"/>
      <c r="X307" s="40"/>
      <c r="Y307" s="40"/>
      <c r="Z307" s="41"/>
      <c r="AA307" s="41"/>
      <c r="AB307" s="41"/>
      <c r="AC307" s="40"/>
      <c r="AD307" s="40"/>
      <c r="AE307" s="40"/>
      <c r="AF307" s="40"/>
      <c r="AG307" s="40"/>
      <c r="AH307" s="40"/>
      <c r="AI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121"/>
      <c r="X308" s="40"/>
      <c r="Y308" s="40"/>
      <c r="Z308" s="41"/>
      <c r="AA308" s="41"/>
      <c r="AB308" s="41"/>
      <c r="AC308" s="40"/>
      <c r="AD308" s="40"/>
      <c r="AE308" s="40"/>
      <c r="AF308" s="40"/>
      <c r="AG308" s="40"/>
      <c r="AH308" s="40"/>
      <c r="AI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121"/>
      <c r="X309" s="40"/>
      <c r="Y309" s="40"/>
      <c r="Z309" s="41"/>
      <c r="AA309" s="41"/>
      <c r="AB309" s="41"/>
      <c r="AC309" s="40"/>
      <c r="AD309" s="40"/>
      <c r="AE309" s="40"/>
      <c r="AF309" s="40"/>
      <c r="AG309" s="40"/>
      <c r="AH309" s="40"/>
      <c r="AI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121"/>
      <c r="X310" s="40"/>
      <c r="Y310" s="40"/>
      <c r="Z310" s="41"/>
      <c r="AA310" s="41"/>
      <c r="AB310" s="41"/>
      <c r="AC310" s="40"/>
      <c r="AD310" s="40"/>
      <c r="AE310" s="40"/>
      <c r="AF310" s="40"/>
      <c r="AG310" s="40"/>
      <c r="AH310" s="40"/>
      <c r="AI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121"/>
      <c r="X311" s="40"/>
      <c r="Y311" s="40"/>
      <c r="Z311" s="41"/>
      <c r="AA311" s="41"/>
      <c r="AB311" s="41"/>
      <c r="AC311" s="40"/>
      <c r="AD311" s="40"/>
      <c r="AE311" s="40"/>
      <c r="AF311" s="40"/>
      <c r="AG311" s="40"/>
      <c r="AH311" s="40"/>
      <c r="AI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121"/>
      <c r="X312" s="40"/>
      <c r="Y312" s="40"/>
      <c r="Z312" s="41"/>
      <c r="AA312" s="41"/>
      <c r="AB312" s="41"/>
      <c r="AC312" s="40"/>
      <c r="AD312" s="40"/>
      <c r="AE312" s="40"/>
      <c r="AF312" s="40"/>
      <c r="AG312" s="40"/>
      <c r="AH312" s="40"/>
      <c r="AI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121"/>
      <c r="X313" s="40"/>
      <c r="Y313" s="40"/>
      <c r="Z313" s="41"/>
      <c r="AA313" s="41"/>
      <c r="AB313" s="41"/>
      <c r="AC313" s="40"/>
      <c r="AD313" s="40"/>
      <c r="AE313" s="40"/>
      <c r="AF313" s="40"/>
      <c r="AG313" s="40"/>
      <c r="AH313" s="40"/>
      <c r="AI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121"/>
      <c r="X314" s="40"/>
      <c r="Y314" s="40"/>
      <c r="Z314" s="41"/>
      <c r="AA314" s="41"/>
      <c r="AB314" s="41"/>
      <c r="AC314" s="40"/>
      <c r="AD314" s="40"/>
      <c r="AE314" s="40"/>
      <c r="AF314" s="40"/>
      <c r="AG314" s="40"/>
      <c r="AH314" s="40"/>
      <c r="AI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121"/>
      <c r="X315" s="40"/>
      <c r="Y315" s="40"/>
      <c r="Z315" s="41"/>
      <c r="AA315" s="41"/>
      <c r="AB315" s="41"/>
      <c r="AC315" s="40"/>
      <c r="AD315" s="40"/>
      <c r="AE315" s="40"/>
      <c r="AF315" s="40"/>
      <c r="AG315" s="40"/>
      <c r="AH315" s="40"/>
      <c r="AI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121"/>
      <c r="X316" s="40"/>
      <c r="Y316" s="40"/>
      <c r="Z316" s="41"/>
      <c r="AA316" s="41"/>
      <c r="AB316" s="41"/>
      <c r="AC316" s="40"/>
      <c r="AD316" s="40"/>
      <c r="AE316" s="40"/>
      <c r="AF316" s="40"/>
      <c r="AG316" s="40"/>
      <c r="AH316" s="40"/>
      <c r="AI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121"/>
      <c r="X317" s="40"/>
      <c r="Y317" s="40"/>
      <c r="Z317" s="41"/>
      <c r="AA317" s="41"/>
      <c r="AB317" s="41"/>
      <c r="AC317" s="40"/>
      <c r="AD317" s="40"/>
      <c r="AE317" s="40"/>
      <c r="AF317" s="40"/>
      <c r="AG317" s="40"/>
      <c r="AH317" s="40"/>
      <c r="AI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121"/>
      <c r="X318" s="40"/>
      <c r="Y318" s="40"/>
      <c r="Z318" s="41"/>
      <c r="AA318" s="41"/>
      <c r="AB318" s="41"/>
      <c r="AC318" s="40"/>
      <c r="AD318" s="40"/>
      <c r="AE318" s="40"/>
      <c r="AF318" s="40"/>
      <c r="AG318" s="40"/>
      <c r="AH318" s="40"/>
      <c r="AI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121"/>
      <c r="X319" s="40"/>
      <c r="Y319" s="40"/>
      <c r="Z319" s="41"/>
      <c r="AA319" s="41"/>
      <c r="AB319" s="41"/>
      <c r="AC319" s="40"/>
      <c r="AD319" s="40"/>
      <c r="AE319" s="40"/>
      <c r="AF319" s="40"/>
      <c r="AG319" s="40"/>
      <c r="AH319" s="40"/>
      <c r="AI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121"/>
      <c r="X320" s="40"/>
      <c r="Y320" s="40"/>
      <c r="Z320" s="41"/>
      <c r="AA320" s="41"/>
      <c r="AB320" s="41"/>
      <c r="AC320" s="40"/>
      <c r="AD320" s="40"/>
      <c r="AE320" s="40"/>
      <c r="AF320" s="40"/>
      <c r="AG320" s="40"/>
      <c r="AH320" s="40"/>
      <c r="AI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121"/>
      <c r="X321" s="40"/>
      <c r="Y321" s="40"/>
      <c r="Z321" s="41"/>
      <c r="AA321" s="41"/>
      <c r="AB321" s="41"/>
      <c r="AC321" s="40"/>
      <c r="AD321" s="40"/>
      <c r="AE321" s="40"/>
      <c r="AF321" s="40"/>
      <c r="AG321" s="40"/>
      <c r="AH321" s="40"/>
      <c r="AI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121"/>
      <c r="X322" s="40"/>
      <c r="Y322" s="40"/>
      <c r="Z322" s="41"/>
      <c r="AA322" s="41"/>
      <c r="AB322" s="41"/>
      <c r="AC322" s="40"/>
      <c r="AD322" s="40"/>
      <c r="AE322" s="40"/>
      <c r="AF322" s="40"/>
      <c r="AG322" s="40"/>
      <c r="AH322" s="40"/>
      <c r="AI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121"/>
      <c r="X323" s="40"/>
      <c r="Y323" s="40"/>
      <c r="Z323" s="41"/>
      <c r="AA323" s="41"/>
      <c r="AB323" s="41"/>
      <c r="AC323" s="40"/>
      <c r="AD323" s="40"/>
      <c r="AE323" s="40"/>
      <c r="AF323" s="40"/>
      <c r="AG323" s="40"/>
      <c r="AH323" s="40"/>
      <c r="AI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121"/>
      <c r="X324" s="40"/>
      <c r="Y324" s="40"/>
      <c r="Z324" s="41"/>
      <c r="AA324" s="41"/>
      <c r="AB324" s="41"/>
      <c r="AC324" s="40"/>
      <c r="AD324" s="40"/>
      <c r="AE324" s="40"/>
      <c r="AF324" s="40"/>
      <c r="AG324" s="40"/>
      <c r="AH324" s="40"/>
      <c r="AI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121"/>
      <c r="X325" s="40"/>
      <c r="Y325" s="40"/>
      <c r="Z325" s="41"/>
      <c r="AA325" s="41"/>
      <c r="AB325" s="41"/>
      <c r="AC325" s="40"/>
      <c r="AD325" s="40"/>
      <c r="AE325" s="40"/>
      <c r="AF325" s="40"/>
      <c r="AG325" s="40"/>
      <c r="AH325" s="40"/>
      <c r="AI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121"/>
      <c r="X326" s="40"/>
      <c r="Y326" s="40"/>
      <c r="Z326" s="41"/>
      <c r="AA326" s="41"/>
      <c r="AB326" s="41"/>
      <c r="AC326" s="40"/>
      <c r="AD326" s="40"/>
      <c r="AE326" s="40"/>
      <c r="AF326" s="40"/>
      <c r="AG326" s="40"/>
      <c r="AH326" s="40"/>
      <c r="AI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121"/>
      <c r="X327" s="40"/>
      <c r="Y327" s="40"/>
      <c r="Z327" s="41"/>
      <c r="AA327" s="41"/>
      <c r="AB327" s="41"/>
      <c r="AC327" s="40"/>
      <c r="AD327" s="40"/>
      <c r="AE327" s="40"/>
      <c r="AF327" s="40"/>
      <c r="AG327" s="40"/>
      <c r="AH327" s="40"/>
      <c r="AI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121"/>
      <c r="X328" s="40"/>
      <c r="Y328" s="40"/>
      <c r="Z328" s="41"/>
      <c r="AA328" s="41"/>
      <c r="AB328" s="41"/>
      <c r="AC328" s="40"/>
      <c r="AD328" s="40"/>
      <c r="AE328" s="40"/>
      <c r="AF328" s="40"/>
      <c r="AG328" s="40"/>
      <c r="AH328" s="40"/>
      <c r="AI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121"/>
      <c r="X329" s="40"/>
      <c r="Y329" s="40"/>
      <c r="Z329" s="41"/>
      <c r="AA329" s="41"/>
      <c r="AB329" s="41"/>
      <c r="AC329" s="40"/>
      <c r="AD329" s="40"/>
      <c r="AE329" s="40"/>
      <c r="AF329" s="40"/>
      <c r="AG329" s="40"/>
      <c r="AH329" s="40"/>
      <c r="AI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121"/>
      <c r="X330" s="40"/>
      <c r="Y330" s="40"/>
      <c r="Z330" s="41"/>
      <c r="AA330" s="41"/>
      <c r="AB330" s="41"/>
      <c r="AC330" s="40"/>
      <c r="AD330" s="40"/>
      <c r="AE330" s="40"/>
      <c r="AF330" s="40"/>
      <c r="AG330" s="40"/>
      <c r="AH330" s="40"/>
      <c r="AI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121"/>
      <c r="X331" s="40"/>
      <c r="Y331" s="40"/>
      <c r="Z331" s="41"/>
      <c r="AA331" s="41"/>
      <c r="AB331" s="41"/>
      <c r="AC331" s="40"/>
      <c r="AD331" s="40"/>
      <c r="AE331" s="40"/>
      <c r="AF331" s="40"/>
      <c r="AG331" s="40"/>
      <c r="AH331" s="40"/>
      <c r="AI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121"/>
      <c r="X332" s="40"/>
      <c r="Y332" s="40"/>
      <c r="Z332" s="41"/>
      <c r="AA332" s="41"/>
      <c r="AB332" s="41"/>
      <c r="AC332" s="40"/>
      <c r="AD332" s="40"/>
      <c r="AE332" s="40"/>
      <c r="AF332" s="40"/>
      <c r="AG332" s="40"/>
      <c r="AH332" s="40"/>
      <c r="AI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121"/>
      <c r="X333" s="40"/>
      <c r="Y333" s="40"/>
      <c r="Z333" s="41"/>
      <c r="AA333" s="41"/>
      <c r="AB333" s="41"/>
      <c r="AC333" s="40"/>
      <c r="AD333" s="40"/>
      <c r="AE333" s="40"/>
      <c r="AF333" s="40"/>
      <c r="AG333" s="40"/>
      <c r="AH333" s="40"/>
      <c r="AI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121"/>
      <c r="X334" s="40"/>
      <c r="Y334" s="40"/>
      <c r="Z334" s="41"/>
      <c r="AA334" s="41"/>
      <c r="AB334" s="41"/>
      <c r="AC334" s="40"/>
      <c r="AD334" s="40"/>
      <c r="AE334" s="40"/>
      <c r="AF334" s="40"/>
      <c r="AG334" s="40"/>
      <c r="AH334" s="40"/>
      <c r="AI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121"/>
      <c r="X335" s="40"/>
      <c r="Y335" s="40"/>
      <c r="Z335" s="41"/>
      <c r="AA335" s="41"/>
      <c r="AB335" s="41"/>
      <c r="AC335" s="40"/>
      <c r="AD335" s="40"/>
      <c r="AE335" s="40"/>
      <c r="AF335" s="40"/>
      <c r="AG335" s="40"/>
      <c r="AH335" s="40"/>
      <c r="AI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121"/>
      <c r="X336" s="40"/>
      <c r="Y336" s="40"/>
      <c r="Z336" s="41"/>
      <c r="AA336" s="41"/>
      <c r="AB336" s="41"/>
      <c r="AC336" s="40"/>
      <c r="AD336" s="40"/>
      <c r="AE336" s="40"/>
      <c r="AF336" s="40"/>
      <c r="AG336" s="40"/>
      <c r="AH336" s="40"/>
      <c r="AI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121"/>
      <c r="X337" s="40"/>
      <c r="Y337" s="40"/>
      <c r="Z337" s="41"/>
      <c r="AA337" s="41"/>
      <c r="AB337" s="41"/>
      <c r="AC337" s="40"/>
      <c r="AD337" s="40"/>
      <c r="AE337" s="40"/>
      <c r="AF337" s="40"/>
      <c r="AG337" s="40"/>
      <c r="AH337" s="40"/>
      <c r="AI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121"/>
      <c r="X338" s="40"/>
      <c r="Y338" s="40"/>
      <c r="Z338" s="41"/>
      <c r="AA338" s="41"/>
      <c r="AB338" s="41"/>
      <c r="AC338" s="40"/>
      <c r="AD338" s="40"/>
      <c r="AE338" s="40"/>
      <c r="AF338" s="40"/>
      <c r="AG338" s="40"/>
      <c r="AH338" s="40"/>
      <c r="AI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121"/>
      <c r="X339" s="40"/>
      <c r="Y339" s="40"/>
      <c r="Z339" s="41"/>
      <c r="AA339" s="41"/>
      <c r="AB339" s="41"/>
      <c r="AC339" s="40"/>
      <c r="AD339" s="40"/>
      <c r="AE339" s="40"/>
      <c r="AF339" s="40"/>
      <c r="AG339" s="40"/>
      <c r="AH339" s="40"/>
      <c r="AI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121"/>
      <c r="X340" s="40"/>
      <c r="Y340" s="40"/>
      <c r="Z340" s="41"/>
      <c r="AA340" s="41"/>
      <c r="AB340" s="41"/>
      <c r="AC340" s="40"/>
      <c r="AD340" s="40"/>
      <c r="AE340" s="40"/>
      <c r="AF340" s="40"/>
      <c r="AG340" s="40"/>
      <c r="AH340" s="40"/>
      <c r="AI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121"/>
      <c r="X341" s="40"/>
      <c r="Y341" s="40"/>
      <c r="Z341" s="41"/>
      <c r="AA341" s="41"/>
      <c r="AB341" s="41"/>
      <c r="AC341" s="40"/>
      <c r="AD341" s="40"/>
      <c r="AE341" s="40"/>
      <c r="AF341" s="40"/>
      <c r="AG341" s="40"/>
      <c r="AH341" s="40"/>
      <c r="AI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121"/>
      <c r="X342" s="40"/>
      <c r="Y342" s="40"/>
      <c r="Z342" s="41"/>
      <c r="AA342" s="41"/>
      <c r="AB342" s="41"/>
      <c r="AC342" s="40"/>
      <c r="AD342" s="40"/>
      <c r="AE342" s="40"/>
      <c r="AF342" s="40"/>
      <c r="AG342" s="40"/>
      <c r="AH342" s="40"/>
      <c r="AI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121"/>
      <c r="X343" s="40"/>
      <c r="Y343" s="40"/>
      <c r="Z343" s="41"/>
      <c r="AA343" s="41"/>
      <c r="AB343" s="41"/>
      <c r="AC343" s="40"/>
      <c r="AD343" s="40"/>
      <c r="AE343" s="40"/>
      <c r="AF343" s="40"/>
      <c r="AG343" s="40"/>
      <c r="AH343" s="40"/>
      <c r="AI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121"/>
      <c r="X344" s="40"/>
      <c r="Y344" s="40"/>
      <c r="Z344" s="41"/>
      <c r="AA344" s="41"/>
      <c r="AB344" s="41"/>
      <c r="AC344" s="40"/>
      <c r="AD344" s="40"/>
      <c r="AE344" s="40"/>
      <c r="AF344" s="40"/>
      <c r="AG344" s="40"/>
      <c r="AH344" s="40"/>
      <c r="AI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121"/>
      <c r="X345" s="40"/>
      <c r="Y345" s="40"/>
      <c r="Z345" s="41"/>
      <c r="AA345" s="41"/>
      <c r="AB345" s="41"/>
      <c r="AC345" s="40"/>
      <c r="AD345" s="40"/>
      <c r="AE345" s="40"/>
      <c r="AF345" s="40"/>
      <c r="AG345" s="40"/>
      <c r="AH345" s="40"/>
      <c r="AI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121"/>
      <c r="X346" s="40"/>
      <c r="Y346" s="40"/>
      <c r="Z346" s="41"/>
      <c r="AA346" s="41"/>
      <c r="AB346" s="41"/>
      <c r="AC346" s="40"/>
      <c r="AD346" s="40"/>
      <c r="AE346" s="40"/>
      <c r="AF346" s="40"/>
      <c r="AG346" s="40"/>
      <c r="AH346" s="40"/>
      <c r="AI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121"/>
      <c r="X347" s="40"/>
      <c r="Y347" s="40"/>
      <c r="Z347" s="41"/>
      <c r="AA347" s="41"/>
      <c r="AB347" s="41"/>
      <c r="AC347" s="40"/>
      <c r="AD347" s="40"/>
      <c r="AE347" s="40"/>
      <c r="AF347" s="40"/>
      <c r="AG347" s="40"/>
      <c r="AH347" s="40"/>
      <c r="AI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121"/>
      <c r="X348" s="40"/>
      <c r="Y348" s="40"/>
      <c r="Z348" s="41"/>
      <c r="AA348" s="41"/>
      <c r="AB348" s="41"/>
      <c r="AC348" s="40"/>
      <c r="AD348" s="40"/>
      <c r="AE348" s="40"/>
      <c r="AF348" s="40"/>
      <c r="AG348" s="40"/>
      <c r="AH348" s="40"/>
      <c r="AI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121"/>
      <c r="X349" s="40"/>
      <c r="Y349" s="40"/>
      <c r="Z349" s="41"/>
      <c r="AA349" s="41"/>
      <c r="AB349" s="41"/>
      <c r="AC349" s="40"/>
      <c r="AD349" s="40"/>
      <c r="AE349" s="40"/>
      <c r="AF349" s="40"/>
      <c r="AG349" s="40"/>
      <c r="AH349" s="40"/>
      <c r="AI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121"/>
      <c r="X350" s="40"/>
      <c r="Y350" s="40"/>
      <c r="Z350" s="41"/>
      <c r="AA350" s="41"/>
      <c r="AB350" s="41"/>
      <c r="AC350" s="40"/>
      <c r="AD350" s="40"/>
      <c r="AE350" s="40"/>
      <c r="AF350" s="40"/>
      <c r="AG350" s="40"/>
      <c r="AH350" s="40"/>
      <c r="AI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121"/>
      <c r="X351" s="40"/>
      <c r="Y351" s="40"/>
      <c r="Z351" s="41"/>
      <c r="AA351" s="41"/>
      <c r="AB351" s="41"/>
      <c r="AC351" s="40"/>
      <c r="AD351" s="40"/>
      <c r="AE351" s="40"/>
      <c r="AF351" s="40"/>
      <c r="AG351" s="40"/>
      <c r="AH351" s="40"/>
      <c r="AI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121"/>
      <c r="X352" s="40"/>
      <c r="Y352" s="40"/>
      <c r="Z352" s="41"/>
      <c r="AA352" s="41"/>
      <c r="AB352" s="41"/>
      <c r="AC352" s="40"/>
      <c r="AD352" s="40"/>
      <c r="AE352" s="40"/>
      <c r="AF352" s="40"/>
      <c r="AG352" s="40"/>
      <c r="AH352" s="40"/>
      <c r="AI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121"/>
      <c r="X353" s="40"/>
      <c r="Y353" s="40"/>
      <c r="Z353" s="41"/>
      <c r="AA353" s="41"/>
      <c r="AB353" s="41"/>
      <c r="AC353" s="40"/>
      <c r="AD353" s="40"/>
      <c r="AE353" s="40"/>
      <c r="AF353" s="40"/>
      <c r="AG353" s="40"/>
      <c r="AH353" s="40"/>
      <c r="AI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121"/>
      <c r="X354" s="40"/>
      <c r="Y354" s="40"/>
      <c r="Z354" s="41"/>
      <c r="AA354" s="41"/>
      <c r="AB354" s="41"/>
      <c r="AC354" s="40"/>
      <c r="AD354" s="40"/>
      <c r="AE354" s="40"/>
      <c r="AF354" s="40"/>
      <c r="AG354" s="40"/>
      <c r="AH354" s="40"/>
      <c r="AI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121"/>
      <c r="X355" s="40"/>
      <c r="Y355" s="40"/>
      <c r="Z355" s="41"/>
      <c r="AA355" s="41"/>
      <c r="AB355" s="41"/>
      <c r="AC355" s="40"/>
      <c r="AD355" s="40"/>
      <c r="AE355" s="40"/>
      <c r="AF355" s="40"/>
      <c r="AG355" s="40"/>
      <c r="AH355" s="40"/>
      <c r="AI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121"/>
      <c r="X356" s="40"/>
      <c r="Y356" s="40"/>
      <c r="Z356" s="41"/>
      <c r="AA356" s="41"/>
      <c r="AB356" s="41"/>
      <c r="AC356" s="40"/>
      <c r="AD356" s="40"/>
      <c r="AE356" s="40"/>
      <c r="AF356" s="40"/>
      <c r="AG356" s="40"/>
      <c r="AH356" s="40"/>
      <c r="AI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121"/>
      <c r="X357" s="40"/>
      <c r="Y357" s="40"/>
      <c r="Z357" s="41"/>
      <c r="AA357" s="41"/>
      <c r="AB357" s="41"/>
      <c r="AC357" s="40"/>
      <c r="AD357" s="40"/>
      <c r="AE357" s="40"/>
      <c r="AF357" s="40"/>
      <c r="AG357" s="40"/>
      <c r="AH357" s="40"/>
      <c r="AI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121"/>
      <c r="X358" s="40"/>
      <c r="Y358" s="40"/>
      <c r="Z358" s="41"/>
      <c r="AA358" s="41"/>
      <c r="AB358" s="41"/>
      <c r="AC358" s="40"/>
      <c r="AD358" s="40"/>
      <c r="AE358" s="40"/>
      <c r="AF358" s="40"/>
      <c r="AG358" s="40"/>
      <c r="AH358" s="40"/>
      <c r="AI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121"/>
      <c r="X359" s="40"/>
      <c r="Y359" s="40"/>
      <c r="Z359" s="41"/>
      <c r="AA359" s="41"/>
      <c r="AB359" s="41"/>
      <c r="AC359" s="40"/>
      <c r="AD359" s="40"/>
      <c r="AE359" s="40"/>
      <c r="AF359" s="40"/>
      <c r="AG359" s="40"/>
      <c r="AH359" s="40"/>
      <c r="AI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121"/>
      <c r="X360" s="40"/>
      <c r="Y360" s="40"/>
      <c r="Z360" s="41"/>
      <c r="AA360" s="41"/>
      <c r="AB360" s="41"/>
      <c r="AC360" s="40"/>
      <c r="AD360" s="40"/>
      <c r="AE360" s="40"/>
      <c r="AF360" s="40"/>
      <c r="AG360" s="40"/>
      <c r="AH360" s="40"/>
      <c r="AI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121"/>
      <c r="X361" s="40"/>
      <c r="Y361" s="40"/>
      <c r="Z361" s="41"/>
      <c r="AA361" s="41"/>
      <c r="AB361" s="41"/>
      <c r="AC361" s="40"/>
      <c r="AD361" s="40"/>
      <c r="AE361" s="40"/>
      <c r="AF361" s="40"/>
      <c r="AG361" s="40"/>
      <c r="AH361" s="40"/>
      <c r="AI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121"/>
      <c r="X362" s="40"/>
      <c r="Y362" s="40"/>
      <c r="Z362" s="41"/>
      <c r="AA362" s="41"/>
      <c r="AB362" s="41"/>
      <c r="AC362" s="40"/>
      <c r="AD362" s="40"/>
      <c r="AE362" s="40"/>
      <c r="AF362" s="40"/>
      <c r="AG362" s="40"/>
      <c r="AH362" s="40"/>
      <c r="AI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121"/>
      <c r="X363" s="40"/>
      <c r="Y363" s="40"/>
      <c r="Z363" s="41"/>
      <c r="AA363" s="41"/>
      <c r="AB363" s="41"/>
      <c r="AC363" s="40"/>
      <c r="AD363" s="40"/>
      <c r="AE363" s="40"/>
      <c r="AF363" s="40"/>
      <c r="AG363" s="40"/>
      <c r="AH363" s="40"/>
      <c r="AI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121"/>
      <c r="X364" s="40"/>
      <c r="Y364" s="40"/>
      <c r="Z364" s="41"/>
      <c r="AA364" s="41"/>
      <c r="AB364" s="41"/>
      <c r="AC364" s="40"/>
      <c r="AD364" s="40"/>
      <c r="AE364" s="40"/>
      <c r="AF364" s="40"/>
      <c r="AG364" s="40"/>
      <c r="AH364" s="40"/>
      <c r="AI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121"/>
      <c r="X365" s="40"/>
      <c r="Y365" s="40"/>
      <c r="Z365" s="41"/>
      <c r="AA365" s="41"/>
      <c r="AB365" s="41"/>
      <c r="AC365" s="40"/>
      <c r="AD365" s="40"/>
      <c r="AE365" s="40"/>
      <c r="AF365" s="40"/>
      <c r="AG365" s="40"/>
      <c r="AH365" s="40"/>
      <c r="AI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121"/>
      <c r="X366" s="40"/>
      <c r="Y366" s="40"/>
      <c r="Z366" s="41"/>
      <c r="AA366" s="41"/>
      <c r="AB366" s="41"/>
      <c r="AC366" s="40"/>
      <c r="AD366" s="40"/>
      <c r="AE366" s="40"/>
      <c r="AF366" s="40"/>
      <c r="AG366" s="40"/>
      <c r="AH366" s="40"/>
      <c r="AI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121"/>
      <c r="X367" s="40"/>
      <c r="Y367" s="40"/>
      <c r="Z367" s="41"/>
      <c r="AA367" s="41"/>
      <c r="AB367" s="41"/>
      <c r="AC367" s="40"/>
      <c r="AD367" s="40"/>
      <c r="AE367" s="40"/>
      <c r="AF367" s="40"/>
      <c r="AG367" s="40"/>
      <c r="AH367" s="40"/>
      <c r="AI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121"/>
      <c r="X368" s="40"/>
      <c r="Y368" s="40"/>
      <c r="Z368" s="41"/>
      <c r="AA368" s="41"/>
      <c r="AB368" s="41"/>
      <c r="AC368" s="40"/>
      <c r="AD368" s="40"/>
      <c r="AE368" s="40"/>
      <c r="AF368" s="40"/>
      <c r="AG368" s="40"/>
      <c r="AH368" s="40"/>
      <c r="AI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121"/>
      <c r="X369" s="40"/>
      <c r="Y369" s="40"/>
      <c r="Z369" s="41"/>
      <c r="AA369" s="41"/>
      <c r="AB369" s="41"/>
      <c r="AC369" s="40"/>
      <c r="AD369" s="40"/>
      <c r="AE369" s="40"/>
      <c r="AF369" s="40"/>
      <c r="AG369" s="40"/>
      <c r="AH369" s="40"/>
      <c r="AI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121"/>
      <c r="X370" s="40"/>
      <c r="Y370" s="40"/>
      <c r="Z370" s="41"/>
      <c r="AA370" s="41"/>
      <c r="AB370" s="41"/>
      <c r="AC370" s="40"/>
      <c r="AD370" s="40"/>
      <c r="AE370" s="40"/>
      <c r="AF370" s="40"/>
      <c r="AG370" s="40"/>
      <c r="AH370" s="40"/>
      <c r="AI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121"/>
      <c r="X371" s="40"/>
      <c r="Y371" s="40"/>
      <c r="Z371" s="41"/>
      <c r="AA371" s="41"/>
      <c r="AB371" s="41"/>
      <c r="AC371" s="40"/>
      <c r="AD371" s="40"/>
      <c r="AE371" s="40"/>
      <c r="AF371" s="40"/>
      <c r="AG371" s="40"/>
      <c r="AH371" s="40"/>
      <c r="AI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121"/>
      <c r="X372" s="40"/>
      <c r="Y372" s="40"/>
      <c r="Z372" s="41"/>
      <c r="AA372" s="41"/>
      <c r="AB372" s="41"/>
      <c r="AC372" s="40"/>
      <c r="AD372" s="40"/>
      <c r="AE372" s="40"/>
      <c r="AF372" s="40"/>
      <c r="AG372" s="40"/>
      <c r="AH372" s="40"/>
      <c r="AI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121"/>
      <c r="X373" s="40"/>
      <c r="Y373" s="40"/>
      <c r="Z373" s="41"/>
      <c r="AA373" s="41"/>
      <c r="AB373" s="41"/>
      <c r="AC373" s="40"/>
      <c r="AD373" s="40"/>
      <c r="AE373" s="40"/>
      <c r="AF373" s="40"/>
      <c r="AG373" s="40"/>
      <c r="AH373" s="40"/>
      <c r="AI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121"/>
      <c r="X374" s="40"/>
      <c r="Y374" s="40"/>
      <c r="Z374" s="41"/>
      <c r="AA374" s="41"/>
      <c r="AB374" s="41"/>
      <c r="AC374" s="40"/>
      <c r="AD374" s="40"/>
      <c r="AE374" s="40"/>
      <c r="AF374" s="40"/>
      <c r="AG374" s="40"/>
      <c r="AH374" s="40"/>
      <c r="AI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121"/>
      <c r="X375" s="40"/>
      <c r="Y375" s="40"/>
      <c r="Z375" s="41"/>
      <c r="AA375" s="41"/>
      <c r="AB375" s="41"/>
      <c r="AC375" s="40"/>
      <c r="AD375" s="40"/>
      <c r="AE375" s="40"/>
      <c r="AF375" s="40"/>
      <c r="AG375" s="40"/>
      <c r="AH375" s="40"/>
      <c r="AI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121"/>
      <c r="X376" s="40"/>
      <c r="Y376" s="40"/>
      <c r="Z376" s="41"/>
      <c r="AA376" s="41"/>
      <c r="AB376" s="41"/>
      <c r="AC376" s="40"/>
      <c r="AD376" s="40"/>
      <c r="AE376" s="40"/>
      <c r="AF376" s="40"/>
      <c r="AG376" s="40"/>
      <c r="AH376" s="40"/>
      <c r="AI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121"/>
      <c r="X377" s="40"/>
      <c r="Y377" s="40"/>
      <c r="Z377" s="41"/>
      <c r="AA377" s="41"/>
      <c r="AB377" s="41"/>
      <c r="AC377" s="40"/>
      <c r="AD377" s="40"/>
      <c r="AE377" s="40"/>
      <c r="AF377" s="40"/>
      <c r="AG377" s="40"/>
      <c r="AH377" s="40"/>
      <c r="AI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121"/>
      <c r="X378" s="40"/>
      <c r="Y378" s="40"/>
      <c r="Z378" s="41"/>
      <c r="AA378" s="41"/>
      <c r="AB378" s="41"/>
      <c r="AC378" s="40"/>
      <c r="AD378" s="40"/>
      <c r="AE378" s="40"/>
      <c r="AF378" s="40"/>
      <c r="AG378" s="40"/>
      <c r="AH378" s="40"/>
      <c r="AI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121"/>
      <c r="X379" s="40"/>
      <c r="Y379" s="40"/>
      <c r="Z379" s="41"/>
      <c r="AA379" s="41"/>
      <c r="AB379" s="41"/>
      <c r="AC379" s="40"/>
      <c r="AD379" s="40"/>
      <c r="AE379" s="40"/>
      <c r="AF379" s="40"/>
      <c r="AG379" s="40"/>
      <c r="AH379" s="40"/>
      <c r="AI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121"/>
      <c r="X380" s="40"/>
      <c r="Y380" s="40"/>
      <c r="Z380" s="41"/>
      <c r="AA380" s="41"/>
      <c r="AB380" s="41"/>
      <c r="AC380" s="40"/>
      <c r="AD380" s="40"/>
      <c r="AE380" s="40"/>
      <c r="AF380" s="40"/>
      <c r="AG380" s="40"/>
      <c r="AH380" s="40"/>
      <c r="AI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121"/>
      <c r="X381" s="40"/>
      <c r="Y381" s="40"/>
      <c r="Z381" s="41"/>
      <c r="AA381" s="41"/>
      <c r="AB381" s="41"/>
      <c r="AC381" s="40"/>
      <c r="AD381" s="40"/>
      <c r="AE381" s="40"/>
      <c r="AF381" s="40"/>
      <c r="AG381" s="40"/>
      <c r="AH381" s="40"/>
      <c r="AI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121"/>
      <c r="X382" s="40"/>
      <c r="Y382" s="40"/>
      <c r="Z382" s="41"/>
      <c r="AA382" s="41"/>
      <c r="AB382" s="41"/>
      <c r="AC382" s="40"/>
      <c r="AD382" s="40"/>
      <c r="AE382" s="40"/>
      <c r="AF382" s="40"/>
      <c r="AG382" s="40"/>
      <c r="AH382" s="40"/>
      <c r="AI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121"/>
      <c r="X383" s="40"/>
      <c r="Y383" s="40"/>
      <c r="Z383" s="41"/>
      <c r="AA383" s="41"/>
      <c r="AB383" s="41"/>
      <c r="AC383" s="40"/>
      <c r="AD383" s="40"/>
      <c r="AE383" s="40"/>
      <c r="AF383" s="40"/>
      <c r="AG383" s="40"/>
      <c r="AH383" s="40"/>
      <c r="AI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121"/>
      <c r="X384" s="40"/>
      <c r="Y384" s="40"/>
      <c r="Z384" s="41"/>
      <c r="AA384" s="41"/>
      <c r="AB384" s="41"/>
      <c r="AC384" s="40"/>
      <c r="AD384" s="40"/>
      <c r="AE384" s="40"/>
      <c r="AF384" s="40"/>
      <c r="AG384" s="40"/>
      <c r="AH384" s="40"/>
      <c r="AI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121"/>
      <c r="X385" s="40"/>
      <c r="Y385" s="40"/>
      <c r="Z385" s="41"/>
      <c r="AA385" s="41"/>
      <c r="AB385" s="41"/>
      <c r="AC385" s="40"/>
      <c r="AD385" s="40"/>
      <c r="AE385" s="40"/>
      <c r="AF385" s="40"/>
      <c r="AG385" s="40"/>
      <c r="AH385" s="40"/>
      <c r="AI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121"/>
      <c r="X386" s="40"/>
      <c r="Y386" s="40"/>
      <c r="Z386" s="41"/>
      <c r="AA386" s="41"/>
      <c r="AB386" s="41"/>
      <c r="AC386" s="40"/>
      <c r="AD386" s="40"/>
      <c r="AE386" s="40"/>
      <c r="AF386" s="40"/>
      <c r="AG386" s="40"/>
      <c r="AH386" s="40"/>
      <c r="AI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121"/>
      <c r="X387" s="40"/>
      <c r="Y387" s="40"/>
      <c r="Z387" s="41"/>
      <c r="AA387" s="41"/>
      <c r="AB387" s="41"/>
      <c r="AC387" s="40"/>
      <c r="AD387" s="40"/>
      <c r="AE387" s="40"/>
      <c r="AF387" s="40"/>
      <c r="AG387" s="40"/>
      <c r="AH387" s="40"/>
      <c r="AI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121"/>
      <c r="X388" s="40"/>
      <c r="Y388" s="40"/>
      <c r="Z388" s="41"/>
      <c r="AA388" s="41"/>
      <c r="AB388" s="41"/>
      <c r="AC388" s="40"/>
      <c r="AD388" s="40"/>
      <c r="AE388" s="40"/>
      <c r="AF388" s="40"/>
      <c r="AG388" s="40"/>
      <c r="AH388" s="40"/>
      <c r="AI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121"/>
      <c r="X389" s="40"/>
      <c r="Y389" s="40"/>
      <c r="Z389" s="41"/>
      <c r="AA389" s="41"/>
      <c r="AB389" s="41"/>
      <c r="AC389" s="40"/>
      <c r="AD389" s="40"/>
      <c r="AE389" s="40"/>
      <c r="AF389" s="40"/>
      <c r="AG389" s="40"/>
      <c r="AH389" s="40"/>
      <c r="AI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121"/>
      <c r="X390" s="40"/>
      <c r="Y390" s="40"/>
      <c r="Z390" s="41"/>
      <c r="AA390" s="41"/>
      <c r="AB390" s="41"/>
      <c r="AC390" s="40"/>
      <c r="AD390" s="40"/>
      <c r="AE390" s="40"/>
      <c r="AF390" s="40"/>
      <c r="AG390" s="40"/>
      <c r="AH390" s="40"/>
      <c r="AI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121"/>
      <c r="X391" s="40"/>
      <c r="Y391" s="40"/>
      <c r="Z391" s="41"/>
      <c r="AA391" s="41"/>
      <c r="AB391" s="41"/>
      <c r="AC391" s="40"/>
      <c r="AD391" s="40"/>
      <c r="AE391" s="40"/>
      <c r="AF391" s="40"/>
      <c r="AG391" s="40"/>
      <c r="AH391" s="40"/>
      <c r="AI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121"/>
      <c r="X392" s="40"/>
      <c r="Y392" s="40"/>
      <c r="Z392" s="41"/>
      <c r="AA392" s="41"/>
      <c r="AB392" s="41"/>
      <c r="AC392" s="40"/>
      <c r="AD392" s="40"/>
      <c r="AE392" s="40"/>
      <c r="AF392" s="40"/>
      <c r="AG392" s="40"/>
      <c r="AH392" s="40"/>
      <c r="AI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121"/>
      <c r="X393" s="40"/>
      <c r="Y393" s="40"/>
      <c r="Z393" s="41"/>
      <c r="AA393" s="41"/>
      <c r="AB393" s="41"/>
      <c r="AC393" s="40"/>
      <c r="AD393" s="40"/>
      <c r="AE393" s="40"/>
      <c r="AF393" s="40"/>
      <c r="AG393" s="40"/>
      <c r="AH393" s="40"/>
      <c r="AI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121"/>
      <c r="X394" s="40"/>
      <c r="Y394" s="40"/>
      <c r="Z394" s="41"/>
      <c r="AA394" s="41"/>
      <c r="AB394" s="41"/>
      <c r="AC394" s="40"/>
      <c r="AD394" s="40"/>
      <c r="AE394" s="40"/>
      <c r="AF394" s="40"/>
      <c r="AG394" s="40"/>
      <c r="AH394" s="40"/>
      <c r="AI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121"/>
      <c r="X395" s="40"/>
      <c r="Y395" s="40"/>
      <c r="Z395" s="41"/>
      <c r="AA395" s="41"/>
      <c r="AB395" s="41"/>
      <c r="AC395" s="40"/>
      <c r="AD395" s="40"/>
      <c r="AE395" s="40"/>
      <c r="AF395" s="40"/>
      <c r="AG395" s="40"/>
      <c r="AH395" s="40"/>
      <c r="AI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121"/>
      <c r="X396" s="40"/>
      <c r="Y396" s="40"/>
      <c r="Z396" s="41"/>
      <c r="AA396" s="41"/>
      <c r="AB396" s="41"/>
      <c r="AC396" s="40"/>
      <c r="AD396" s="40"/>
      <c r="AE396" s="40"/>
      <c r="AF396" s="40"/>
      <c r="AG396" s="40"/>
      <c r="AH396" s="40"/>
      <c r="AI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121"/>
      <c r="X397" s="40"/>
      <c r="Y397" s="40"/>
      <c r="Z397" s="41"/>
      <c r="AA397" s="41"/>
      <c r="AB397" s="41"/>
      <c r="AC397" s="40"/>
      <c r="AD397" s="40"/>
      <c r="AE397" s="40"/>
      <c r="AF397" s="40"/>
      <c r="AG397" s="40"/>
      <c r="AH397" s="40"/>
      <c r="AI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121"/>
      <c r="X398" s="40"/>
      <c r="Y398" s="40"/>
      <c r="Z398" s="41"/>
      <c r="AA398" s="41"/>
      <c r="AB398" s="41"/>
      <c r="AC398" s="40"/>
      <c r="AD398" s="40"/>
      <c r="AE398" s="40"/>
      <c r="AF398" s="40"/>
      <c r="AG398" s="40"/>
      <c r="AH398" s="40"/>
      <c r="AI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121"/>
      <c r="X399" s="40"/>
      <c r="Y399" s="40"/>
      <c r="Z399" s="41"/>
      <c r="AA399" s="41"/>
      <c r="AB399" s="41"/>
      <c r="AC399" s="40"/>
      <c r="AD399" s="40"/>
      <c r="AE399" s="40"/>
      <c r="AF399" s="40"/>
      <c r="AG399" s="40"/>
      <c r="AH399" s="40"/>
      <c r="AI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121"/>
      <c r="X400" s="40"/>
      <c r="Y400" s="40"/>
      <c r="Z400" s="41"/>
      <c r="AA400" s="41"/>
      <c r="AB400" s="41"/>
      <c r="AC400" s="40"/>
      <c r="AD400" s="40"/>
      <c r="AE400" s="40"/>
      <c r="AF400" s="40"/>
      <c r="AG400" s="40"/>
      <c r="AH400" s="40"/>
      <c r="AI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121"/>
      <c r="X401" s="40"/>
      <c r="Y401" s="40"/>
      <c r="Z401" s="41"/>
      <c r="AA401" s="41"/>
      <c r="AB401" s="41"/>
      <c r="AC401" s="40"/>
      <c r="AD401" s="40"/>
      <c r="AE401" s="40"/>
      <c r="AF401" s="40"/>
      <c r="AG401" s="40"/>
      <c r="AH401" s="40"/>
      <c r="AI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121"/>
      <c r="X402" s="40"/>
      <c r="Y402" s="40"/>
      <c r="Z402" s="41"/>
      <c r="AA402" s="41"/>
      <c r="AB402" s="41"/>
      <c r="AC402" s="40"/>
      <c r="AD402" s="40"/>
      <c r="AE402" s="40"/>
      <c r="AF402" s="40"/>
      <c r="AG402" s="40"/>
      <c r="AH402" s="40"/>
      <c r="AI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121"/>
      <c r="X403" s="40"/>
      <c r="Y403" s="40"/>
      <c r="Z403" s="41"/>
      <c r="AA403" s="41"/>
      <c r="AB403" s="41"/>
      <c r="AC403" s="40"/>
      <c r="AD403" s="40"/>
      <c r="AE403" s="40"/>
      <c r="AF403" s="40"/>
      <c r="AG403" s="40"/>
      <c r="AH403" s="40"/>
      <c r="AI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121"/>
      <c r="X404" s="40"/>
      <c r="Y404" s="40"/>
      <c r="Z404" s="41"/>
      <c r="AA404" s="41"/>
      <c r="AB404" s="41"/>
      <c r="AC404" s="40"/>
      <c r="AD404" s="40"/>
      <c r="AE404" s="40"/>
      <c r="AF404" s="40"/>
      <c r="AG404" s="40"/>
      <c r="AH404" s="40"/>
      <c r="AI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121"/>
      <c r="X405" s="40"/>
      <c r="Y405" s="40"/>
      <c r="Z405" s="41"/>
      <c r="AA405" s="41"/>
      <c r="AB405" s="41"/>
      <c r="AC405" s="40"/>
      <c r="AD405" s="40"/>
      <c r="AE405" s="40"/>
      <c r="AF405" s="40"/>
      <c r="AG405" s="40"/>
      <c r="AH405" s="40"/>
      <c r="AI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121"/>
      <c r="X406" s="40"/>
      <c r="Y406" s="40"/>
      <c r="Z406" s="41"/>
      <c r="AA406" s="41"/>
      <c r="AB406" s="41"/>
      <c r="AC406" s="40"/>
      <c r="AD406" s="40"/>
      <c r="AE406" s="40"/>
      <c r="AF406" s="40"/>
      <c r="AG406" s="40"/>
      <c r="AH406" s="40"/>
      <c r="AI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121"/>
      <c r="X407" s="40"/>
      <c r="Y407" s="40"/>
      <c r="Z407" s="41"/>
      <c r="AA407" s="41"/>
      <c r="AB407" s="41"/>
      <c r="AC407" s="40"/>
      <c r="AD407" s="40"/>
      <c r="AE407" s="40"/>
      <c r="AF407" s="40"/>
      <c r="AG407" s="40"/>
      <c r="AH407" s="40"/>
      <c r="AI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121"/>
      <c r="X408" s="40"/>
      <c r="Y408" s="40"/>
      <c r="Z408" s="41"/>
      <c r="AA408" s="41"/>
      <c r="AB408" s="41"/>
      <c r="AC408" s="40"/>
      <c r="AD408" s="40"/>
      <c r="AE408" s="40"/>
      <c r="AF408" s="40"/>
      <c r="AG408" s="40"/>
      <c r="AH408" s="40"/>
      <c r="AI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121"/>
      <c r="X409" s="40"/>
      <c r="Y409" s="40"/>
      <c r="Z409" s="41"/>
      <c r="AA409" s="41"/>
      <c r="AB409" s="41"/>
      <c r="AC409" s="40"/>
      <c r="AD409" s="40"/>
      <c r="AE409" s="40"/>
      <c r="AF409" s="40"/>
      <c r="AG409" s="40"/>
      <c r="AH409" s="40"/>
      <c r="AI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121"/>
      <c r="X410" s="40"/>
      <c r="Y410" s="40"/>
      <c r="Z410" s="41"/>
      <c r="AA410" s="41"/>
      <c r="AB410" s="41"/>
      <c r="AC410" s="40"/>
      <c r="AD410" s="40"/>
      <c r="AE410" s="40"/>
      <c r="AF410" s="40"/>
      <c r="AG410" s="40"/>
      <c r="AH410" s="40"/>
      <c r="AI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121"/>
      <c r="X411" s="40"/>
      <c r="Y411" s="40"/>
      <c r="Z411" s="41"/>
      <c r="AA411" s="41"/>
      <c r="AB411" s="41"/>
      <c r="AC411" s="40"/>
      <c r="AD411" s="40"/>
      <c r="AE411" s="40"/>
      <c r="AF411" s="40"/>
      <c r="AG411" s="40"/>
      <c r="AH411" s="40"/>
      <c r="AI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121"/>
      <c r="X412" s="40"/>
      <c r="Y412" s="40"/>
      <c r="Z412" s="41"/>
      <c r="AA412" s="41"/>
      <c r="AB412" s="41"/>
      <c r="AC412" s="40"/>
      <c r="AD412" s="40"/>
      <c r="AE412" s="40"/>
      <c r="AF412" s="40"/>
      <c r="AG412" s="40"/>
      <c r="AH412" s="40"/>
      <c r="AI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121"/>
      <c r="X413" s="40"/>
      <c r="Y413" s="40"/>
      <c r="Z413" s="41"/>
      <c r="AA413" s="41"/>
      <c r="AB413" s="41"/>
      <c r="AC413" s="40"/>
      <c r="AD413" s="40"/>
      <c r="AE413" s="40"/>
      <c r="AF413" s="40"/>
      <c r="AG413" s="40"/>
      <c r="AH413" s="40"/>
      <c r="AI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121"/>
      <c r="X414" s="40"/>
      <c r="Y414" s="40"/>
      <c r="Z414" s="41"/>
      <c r="AA414" s="41"/>
      <c r="AB414" s="41"/>
      <c r="AC414" s="40"/>
      <c r="AD414" s="40"/>
      <c r="AE414" s="40"/>
      <c r="AF414" s="40"/>
      <c r="AG414" s="40"/>
      <c r="AH414" s="40"/>
      <c r="AI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121"/>
      <c r="X415" s="40"/>
      <c r="Y415" s="40"/>
      <c r="Z415" s="41"/>
      <c r="AA415" s="41"/>
      <c r="AB415" s="41"/>
      <c r="AC415" s="40"/>
      <c r="AD415" s="40"/>
      <c r="AE415" s="40"/>
      <c r="AF415" s="40"/>
      <c r="AG415" s="40"/>
      <c r="AH415" s="40"/>
      <c r="AI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121"/>
      <c r="X416" s="40"/>
      <c r="Y416" s="40"/>
      <c r="Z416" s="41"/>
      <c r="AA416" s="41"/>
      <c r="AB416" s="41"/>
      <c r="AC416" s="40"/>
      <c r="AD416" s="40"/>
      <c r="AE416" s="40"/>
      <c r="AF416" s="40"/>
      <c r="AG416" s="40"/>
      <c r="AH416" s="40"/>
      <c r="AI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121"/>
      <c r="X417" s="40"/>
      <c r="Y417" s="40"/>
      <c r="Z417" s="41"/>
      <c r="AA417" s="41"/>
      <c r="AB417" s="41"/>
      <c r="AC417" s="40"/>
      <c r="AD417" s="40"/>
      <c r="AE417" s="40"/>
      <c r="AF417" s="40"/>
      <c r="AG417" s="40"/>
      <c r="AH417" s="40"/>
      <c r="AI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121"/>
      <c r="X418" s="40"/>
      <c r="Y418" s="40"/>
      <c r="Z418" s="41"/>
      <c r="AA418" s="41"/>
      <c r="AB418" s="41"/>
      <c r="AC418" s="40"/>
      <c r="AD418" s="40"/>
      <c r="AE418" s="40"/>
      <c r="AF418" s="40"/>
      <c r="AG418" s="40"/>
      <c r="AH418" s="40"/>
      <c r="AI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121"/>
      <c r="X419" s="40"/>
      <c r="Y419" s="40"/>
      <c r="Z419" s="41"/>
      <c r="AA419" s="41"/>
      <c r="AB419" s="41"/>
      <c r="AC419" s="40"/>
      <c r="AD419" s="40"/>
      <c r="AE419" s="40"/>
      <c r="AF419" s="40"/>
      <c r="AG419" s="40"/>
      <c r="AH419" s="40"/>
      <c r="AI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121"/>
      <c r="X420" s="40"/>
      <c r="Y420" s="40"/>
      <c r="Z420" s="41"/>
      <c r="AA420" s="41"/>
      <c r="AB420" s="41"/>
      <c r="AC420" s="40"/>
      <c r="AD420" s="40"/>
      <c r="AE420" s="40"/>
      <c r="AF420" s="40"/>
      <c r="AG420" s="40"/>
      <c r="AH420" s="40"/>
      <c r="AI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121"/>
      <c r="X421" s="40"/>
      <c r="Y421" s="40"/>
      <c r="Z421" s="41"/>
      <c r="AA421" s="41"/>
      <c r="AB421" s="41"/>
      <c r="AC421" s="40"/>
      <c r="AD421" s="40"/>
      <c r="AE421" s="40"/>
      <c r="AF421" s="40"/>
      <c r="AG421" s="40"/>
      <c r="AH421" s="40"/>
      <c r="AI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121"/>
      <c r="X422" s="40"/>
      <c r="Y422" s="40"/>
      <c r="Z422" s="41"/>
      <c r="AA422" s="41"/>
      <c r="AB422" s="41"/>
      <c r="AC422" s="40"/>
      <c r="AD422" s="40"/>
      <c r="AE422" s="40"/>
      <c r="AF422" s="40"/>
      <c r="AG422" s="40"/>
      <c r="AH422" s="40"/>
      <c r="AI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121"/>
      <c r="X423" s="40"/>
      <c r="Y423" s="40"/>
      <c r="Z423" s="41"/>
      <c r="AA423" s="41"/>
      <c r="AB423" s="41"/>
      <c r="AC423" s="40"/>
      <c r="AD423" s="40"/>
      <c r="AE423" s="40"/>
      <c r="AF423" s="40"/>
      <c r="AG423" s="40"/>
      <c r="AH423" s="40"/>
      <c r="AI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121"/>
      <c r="X424" s="40"/>
      <c r="Y424" s="40"/>
      <c r="Z424" s="41"/>
      <c r="AA424" s="41"/>
      <c r="AB424" s="41"/>
      <c r="AC424" s="40"/>
      <c r="AD424" s="40"/>
      <c r="AE424" s="40"/>
      <c r="AF424" s="40"/>
      <c r="AG424" s="40"/>
      <c r="AH424" s="40"/>
      <c r="AI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121"/>
      <c r="X425" s="40"/>
      <c r="Y425" s="40"/>
      <c r="Z425" s="41"/>
      <c r="AA425" s="41"/>
      <c r="AB425" s="41"/>
      <c r="AC425" s="40"/>
      <c r="AD425" s="40"/>
      <c r="AE425" s="40"/>
      <c r="AF425" s="40"/>
      <c r="AG425" s="40"/>
      <c r="AH425" s="40"/>
      <c r="AI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121"/>
      <c r="X426" s="40"/>
      <c r="Y426" s="40"/>
      <c r="Z426" s="41"/>
      <c r="AA426" s="41"/>
      <c r="AB426" s="41"/>
      <c r="AC426" s="40"/>
      <c r="AD426" s="40"/>
      <c r="AE426" s="40"/>
      <c r="AF426" s="40"/>
      <c r="AG426" s="40"/>
      <c r="AH426" s="40"/>
      <c r="AI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121"/>
      <c r="X427" s="40"/>
      <c r="Y427" s="40"/>
      <c r="Z427" s="41"/>
      <c r="AA427" s="41"/>
      <c r="AB427" s="41"/>
      <c r="AC427" s="40"/>
      <c r="AD427" s="40"/>
      <c r="AE427" s="40"/>
      <c r="AF427" s="40"/>
      <c r="AG427" s="40"/>
      <c r="AH427" s="40"/>
      <c r="AI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121"/>
      <c r="X428" s="40"/>
      <c r="Y428" s="40"/>
      <c r="Z428" s="41"/>
      <c r="AA428" s="41"/>
      <c r="AB428" s="41"/>
      <c r="AC428" s="40"/>
      <c r="AD428" s="40"/>
      <c r="AE428" s="40"/>
      <c r="AF428" s="40"/>
      <c r="AG428" s="40"/>
      <c r="AH428" s="40"/>
      <c r="AI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121"/>
      <c r="X429" s="40"/>
      <c r="Y429" s="40"/>
      <c r="Z429" s="41"/>
      <c r="AA429" s="41"/>
      <c r="AB429" s="41"/>
      <c r="AC429" s="40"/>
      <c r="AD429" s="40"/>
      <c r="AE429" s="40"/>
      <c r="AF429" s="40"/>
      <c r="AG429" s="40"/>
      <c r="AH429" s="40"/>
      <c r="AI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121"/>
      <c r="X430" s="40"/>
      <c r="Y430" s="40"/>
      <c r="Z430" s="41"/>
      <c r="AA430" s="41"/>
      <c r="AB430" s="41"/>
      <c r="AC430" s="40"/>
      <c r="AD430" s="40"/>
      <c r="AE430" s="40"/>
      <c r="AF430" s="40"/>
      <c r="AG430" s="40"/>
      <c r="AH430" s="40"/>
      <c r="AI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121"/>
      <c r="X431" s="40"/>
      <c r="Y431" s="40"/>
      <c r="Z431" s="41"/>
      <c r="AA431" s="41"/>
      <c r="AB431" s="41"/>
      <c r="AC431" s="40"/>
      <c r="AD431" s="40"/>
      <c r="AE431" s="40"/>
      <c r="AF431" s="40"/>
      <c r="AG431" s="40"/>
      <c r="AH431" s="40"/>
      <c r="AI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121"/>
      <c r="X432" s="40"/>
      <c r="Y432" s="40"/>
      <c r="Z432" s="41"/>
      <c r="AA432" s="41"/>
      <c r="AB432" s="41"/>
      <c r="AC432" s="40"/>
      <c r="AD432" s="40"/>
      <c r="AE432" s="40"/>
      <c r="AF432" s="40"/>
      <c r="AG432" s="40"/>
      <c r="AH432" s="40"/>
      <c r="AI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121"/>
      <c r="X433" s="40"/>
      <c r="Y433" s="40"/>
      <c r="Z433" s="41"/>
      <c r="AA433" s="41"/>
      <c r="AB433" s="41"/>
      <c r="AC433" s="40"/>
      <c r="AD433" s="40"/>
      <c r="AE433" s="40"/>
      <c r="AF433" s="40"/>
      <c r="AG433" s="40"/>
      <c r="AH433" s="40"/>
      <c r="AI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121"/>
      <c r="X434" s="40"/>
      <c r="Y434" s="40"/>
      <c r="Z434" s="41"/>
      <c r="AA434" s="41"/>
      <c r="AB434" s="41"/>
      <c r="AC434" s="40"/>
      <c r="AD434" s="40"/>
      <c r="AE434" s="40"/>
      <c r="AF434" s="40"/>
      <c r="AG434" s="40"/>
      <c r="AH434" s="40"/>
      <c r="AI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121"/>
      <c r="X435" s="40"/>
      <c r="Y435" s="40"/>
      <c r="Z435" s="41"/>
      <c r="AA435" s="41"/>
      <c r="AB435" s="41"/>
      <c r="AC435" s="40"/>
      <c r="AD435" s="40"/>
      <c r="AE435" s="40"/>
      <c r="AF435" s="40"/>
      <c r="AG435" s="40"/>
      <c r="AH435" s="40"/>
      <c r="AI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121"/>
      <c r="X436" s="40"/>
      <c r="Y436" s="40"/>
      <c r="Z436" s="41"/>
      <c r="AA436" s="41"/>
      <c r="AB436" s="41"/>
      <c r="AC436" s="40"/>
      <c r="AD436" s="40"/>
      <c r="AE436" s="40"/>
      <c r="AF436" s="40"/>
      <c r="AG436" s="40"/>
      <c r="AH436" s="40"/>
      <c r="AI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121"/>
      <c r="X437" s="40"/>
      <c r="Y437" s="40"/>
      <c r="Z437" s="41"/>
      <c r="AA437" s="41"/>
      <c r="AB437" s="41"/>
      <c r="AC437" s="40"/>
      <c r="AD437" s="40"/>
      <c r="AE437" s="40"/>
      <c r="AF437" s="40"/>
      <c r="AG437" s="40"/>
      <c r="AH437" s="40"/>
      <c r="AI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121"/>
      <c r="X438" s="40"/>
      <c r="Y438" s="40"/>
      <c r="Z438" s="41"/>
      <c r="AA438" s="41"/>
      <c r="AB438" s="41"/>
      <c r="AC438" s="40"/>
      <c r="AD438" s="40"/>
      <c r="AE438" s="40"/>
      <c r="AF438" s="40"/>
      <c r="AG438" s="40"/>
      <c r="AH438" s="40"/>
      <c r="AI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121"/>
      <c r="X439" s="40"/>
      <c r="Y439" s="40"/>
      <c r="Z439" s="41"/>
      <c r="AA439" s="41"/>
      <c r="AB439" s="41"/>
      <c r="AC439" s="40"/>
      <c r="AD439" s="40"/>
      <c r="AE439" s="40"/>
      <c r="AF439" s="40"/>
      <c r="AG439" s="40"/>
      <c r="AH439" s="40"/>
      <c r="AI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121"/>
      <c r="X440" s="40"/>
      <c r="Y440" s="40"/>
      <c r="Z440" s="41"/>
      <c r="AA440" s="41"/>
      <c r="AB440" s="41"/>
      <c r="AC440" s="40"/>
      <c r="AD440" s="40"/>
      <c r="AE440" s="40"/>
      <c r="AF440" s="40"/>
      <c r="AG440" s="40"/>
      <c r="AH440" s="40"/>
      <c r="AI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121"/>
      <c r="X441" s="40"/>
      <c r="Y441" s="40"/>
      <c r="Z441" s="41"/>
      <c r="AA441" s="41"/>
      <c r="AB441" s="41"/>
      <c r="AC441" s="40"/>
      <c r="AD441" s="40"/>
      <c r="AE441" s="40"/>
      <c r="AF441" s="40"/>
      <c r="AG441" s="40"/>
      <c r="AH441" s="40"/>
      <c r="AI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121"/>
      <c r="X442" s="40"/>
      <c r="Y442" s="40"/>
      <c r="Z442" s="41"/>
      <c r="AA442" s="41"/>
      <c r="AB442" s="41"/>
      <c r="AC442" s="40"/>
      <c r="AD442" s="40"/>
      <c r="AE442" s="40"/>
      <c r="AF442" s="40"/>
      <c r="AG442" s="40"/>
      <c r="AH442" s="40"/>
      <c r="AI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121"/>
      <c r="X443" s="40"/>
      <c r="Y443" s="40"/>
      <c r="Z443" s="41"/>
      <c r="AA443" s="41"/>
      <c r="AB443" s="41"/>
      <c r="AC443" s="40"/>
      <c r="AD443" s="40"/>
      <c r="AE443" s="40"/>
      <c r="AF443" s="40"/>
      <c r="AG443" s="40"/>
      <c r="AH443" s="40"/>
      <c r="AI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121"/>
      <c r="X444" s="40"/>
      <c r="Y444" s="40"/>
      <c r="Z444" s="41"/>
      <c r="AA444" s="41"/>
      <c r="AB444" s="41"/>
      <c r="AC444" s="40"/>
      <c r="AD444" s="40"/>
      <c r="AE444" s="40"/>
      <c r="AF444" s="40"/>
      <c r="AG444" s="40"/>
      <c r="AH444" s="40"/>
      <c r="AI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121"/>
      <c r="X445" s="40"/>
      <c r="Y445" s="40"/>
      <c r="Z445" s="41"/>
      <c r="AA445" s="41"/>
      <c r="AB445" s="41"/>
      <c r="AC445" s="40"/>
      <c r="AD445" s="40"/>
      <c r="AE445" s="40"/>
      <c r="AF445" s="40"/>
      <c r="AG445" s="40"/>
      <c r="AH445" s="40"/>
      <c r="AI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121"/>
      <c r="X446" s="40"/>
      <c r="Y446" s="40"/>
      <c r="Z446" s="41"/>
      <c r="AA446" s="41"/>
      <c r="AB446" s="41"/>
      <c r="AC446" s="40"/>
      <c r="AD446" s="40"/>
      <c r="AE446" s="40"/>
      <c r="AF446" s="40"/>
      <c r="AG446" s="40"/>
      <c r="AH446" s="40"/>
      <c r="AI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121"/>
      <c r="X447" s="40"/>
      <c r="Y447" s="40"/>
      <c r="Z447" s="41"/>
      <c r="AA447" s="41"/>
      <c r="AB447" s="41"/>
      <c r="AC447" s="40"/>
      <c r="AD447" s="40"/>
      <c r="AE447" s="40"/>
      <c r="AF447" s="40"/>
      <c r="AG447" s="40"/>
      <c r="AH447" s="40"/>
      <c r="AI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121"/>
      <c r="X448" s="40"/>
      <c r="Y448" s="40"/>
      <c r="Z448" s="41"/>
      <c r="AA448" s="41"/>
      <c r="AB448" s="41"/>
      <c r="AC448" s="40"/>
      <c r="AD448" s="40"/>
      <c r="AE448" s="40"/>
      <c r="AF448" s="40"/>
      <c r="AG448" s="40"/>
      <c r="AH448" s="40"/>
      <c r="AI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121"/>
      <c r="X449" s="40"/>
      <c r="Y449" s="40"/>
      <c r="Z449" s="41"/>
      <c r="AA449" s="41"/>
      <c r="AB449" s="41"/>
      <c r="AC449" s="40"/>
      <c r="AD449" s="40"/>
      <c r="AE449" s="40"/>
      <c r="AF449" s="40"/>
      <c r="AG449" s="40"/>
      <c r="AH449" s="40"/>
      <c r="AI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121"/>
      <c r="X450" s="40"/>
      <c r="Y450" s="40"/>
      <c r="Z450" s="41"/>
      <c r="AA450" s="41"/>
      <c r="AB450" s="41"/>
      <c r="AC450" s="40"/>
      <c r="AD450" s="40"/>
      <c r="AE450" s="40"/>
      <c r="AF450" s="40"/>
      <c r="AG450" s="40"/>
      <c r="AH450" s="40"/>
      <c r="AI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121"/>
      <c r="X451" s="40"/>
      <c r="Y451" s="40"/>
      <c r="Z451" s="41"/>
      <c r="AA451" s="41"/>
      <c r="AB451" s="41"/>
      <c r="AC451" s="40"/>
      <c r="AD451" s="40"/>
      <c r="AE451" s="40"/>
      <c r="AF451" s="40"/>
      <c r="AG451" s="40"/>
      <c r="AH451" s="40"/>
      <c r="AI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121"/>
      <c r="X452" s="40"/>
      <c r="Y452" s="40"/>
      <c r="Z452" s="41"/>
      <c r="AA452" s="41"/>
      <c r="AB452" s="41"/>
      <c r="AC452" s="40"/>
      <c r="AD452" s="40"/>
      <c r="AE452" s="40"/>
      <c r="AF452" s="40"/>
      <c r="AG452" s="40"/>
      <c r="AH452" s="40"/>
      <c r="AI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121"/>
      <c r="X453" s="40"/>
      <c r="Y453" s="40"/>
      <c r="Z453" s="41"/>
      <c r="AA453" s="41"/>
      <c r="AB453" s="41"/>
      <c r="AC453" s="40"/>
      <c r="AD453" s="40"/>
      <c r="AE453" s="40"/>
      <c r="AF453" s="40"/>
      <c r="AG453" s="40"/>
      <c r="AH453" s="40"/>
      <c r="AI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121"/>
      <c r="X454" s="40"/>
      <c r="Y454" s="40"/>
      <c r="Z454" s="41"/>
      <c r="AA454" s="41"/>
      <c r="AB454" s="41"/>
      <c r="AC454" s="40"/>
      <c r="AD454" s="40"/>
      <c r="AE454" s="40"/>
      <c r="AF454" s="40"/>
      <c r="AG454" s="40"/>
      <c r="AH454" s="40"/>
      <c r="AI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121"/>
      <c r="X455" s="40"/>
      <c r="Y455" s="40"/>
      <c r="Z455" s="41"/>
      <c r="AA455" s="41"/>
      <c r="AB455" s="41"/>
      <c r="AC455" s="40"/>
      <c r="AD455" s="40"/>
      <c r="AE455" s="40"/>
      <c r="AF455" s="40"/>
      <c r="AG455" s="40"/>
      <c r="AH455" s="40"/>
      <c r="AI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121"/>
      <c r="X456" s="40"/>
      <c r="Y456" s="40"/>
      <c r="Z456" s="41"/>
      <c r="AA456" s="41"/>
      <c r="AB456" s="41"/>
      <c r="AC456" s="40"/>
      <c r="AD456" s="40"/>
      <c r="AE456" s="40"/>
      <c r="AF456" s="40"/>
      <c r="AG456" s="40"/>
      <c r="AH456" s="40"/>
      <c r="AI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121"/>
      <c r="X457" s="40"/>
      <c r="Y457" s="40"/>
      <c r="Z457" s="41"/>
      <c r="AA457" s="41"/>
      <c r="AB457" s="41"/>
      <c r="AC457" s="40"/>
      <c r="AD457" s="40"/>
      <c r="AE457" s="40"/>
      <c r="AF457" s="40"/>
      <c r="AG457" s="40"/>
      <c r="AH457" s="40"/>
      <c r="AI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121"/>
      <c r="X458" s="40"/>
      <c r="Y458" s="40"/>
      <c r="Z458" s="41"/>
      <c r="AA458" s="41"/>
      <c r="AB458" s="41"/>
      <c r="AC458" s="40"/>
      <c r="AD458" s="40"/>
      <c r="AE458" s="40"/>
      <c r="AF458" s="40"/>
      <c r="AG458" s="40"/>
      <c r="AH458" s="40"/>
      <c r="AI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121"/>
      <c r="X459" s="40"/>
      <c r="Y459" s="40"/>
      <c r="Z459" s="41"/>
      <c r="AA459" s="41"/>
      <c r="AB459" s="41"/>
      <c r="AC459" s="40"/>
      <c r="AD459" s="40"/>
      <c r="AE459" s="40"/>
      <c r="AF459" s="40"/>
      <c r="AG459" s="40"/>
      <c r="AH459" s="40"/>
      <c r="AI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121"/>
      <c r="X460" s="40"/>
      <c r="Y460" s="40"/>
      <c r="Z460" s="41"/>
      <c r="AA460" s="41"/>
      <c r="AB460" s="41"/>
      <c r="AC460" s="40"/>
      <c r="AD460" s="40"/>
      <c r="AE460" s="40"/>
      <c r="AF460" s="40"/>
      <c r="AG460" s="40"/>
      <c r="AH460" s="40"/>
      <c r="AI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121"/>
      <c r="X461" s="40"/>
      <c r="Y461" s="40"/>
      <c r="Z461" s="41"/>
      <c r="AA461" s="41"/>
      <c r="AB461" s="41"/>
      <c r="AC461" s="40"/>
      <c r="AD461" s="40"/>
      <c r="AE461" s="40"/>
      <c r="AF461" s="40"/>
      <c r="AG461" s="40"/>
      <c r="AH461" s="40"/>
      <c r="AI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121"/>
      <c r="X462" s="40"/>
      <c r="Y462" s="40"/>
      <c r="Z462" s="41"/>
      <c r="AA462" s="41"/>
      <c r="AB462" s="41"/>
      <c r="AC462" s="40"/>
      <c r="AD462" s="40"/>
      <c r="AE462" s="40"/>
      <c r="AF462" s="40"/>
      <c r="AG462" s="40"/>
      <c r="AH462" s="40"/>
      <c r="AI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121"/>
      <c r="X463" s="40"/>
      <c r="Y463" s="40"/>
      <c r="Z463" s="41"/>
      <c r="AA463" s="41"/>
      <c r="AB463" s="41"/>
      <c r="AC463" s="40"/>
      <c r="AD463" s="40"/>
      <c r="AE463" s="40"/>
      <c r="AF463" s="40"/>
      <c r="AG463" s="40"/>
      <c r="AH463" s="40"/>
      <c r="AI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121"/>
      <c r="X464" s="40"/>
      <c r="Y464" s="40"/>
      <c r="Z464" s="41"/>
      <c r="AA464" s="41"/>
      <c r="AB464" s="41"/>
      <c r="AC464" s="40"/>
      <c r="AD464" s="40"/>
      <c r="AE464" s="40"/>
      <c r="AF464" s="40"/>
      <c r="AG464" s="40"/>
      <c r="AH464" s="40"/>
      <c r="AI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121"/>
      <c r="X465" s="40"/>
      <c r="Y465" s="40"/>
      <c r="Z465" s="41"/>
      <c r="AA465" s="41"/>
      <c r="AB465" s="41"/>
      <c r="AC465" s="40"/>
      <c r="AD465" s="40"/>
      <c r="AE465" s="40"/>
      <c r="AF465" s="40"/>
      <c r="AG465" s="40"/>
      <c r="AH465" s="40"/>
      <c r="AI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121"/>
      <c r="X466" s="40"/>
      <c r="Y466" s="40"/>
      <c r="Z466" s="41"/>
      <c r="AA466" s="41"/>
      <c r="AB466" s="41"/>
      <c r="AC466" s="40"/>
      <c r="AD466" s="40"/>
      <c r="AE466" s="40"/>
      <c r="AF466" s="40"/>
      <c r="AG466" s="40"/>
      <c r="AH466" s="40"/>
      <c r="AI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121"/>
      <c r="X467" s="40"/>
      <c r="Y467" s="40"/>
      <c r="Z467" s="41"/>
      <c r="AA467" s="41"/>
      <c r="AB467" s="41"/>
      <c r="AC467" s="40"/>
      <c r="AD467" s="40"/>
      <c r="AE467" s="40"/>
      <c r="AF467" s="40"/>
      <c r="AG467" s="40"/>
      <c r="AH467" s="40"/>
      <c r="AI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121"/>
      <c r="X468" s="40"/>
      <c r="Y468" s="40"/>
      <c r="Z468" s="41"/>
      <c r="AA468" s="41"/>
      <c r="AB468" s="41"/>
      <c r="AC468" s="40"/>
      <c r="AD468" s="40"/>
      <c r="AE468" s="40"/>
      <c r="AF468" s="40"/>
      <c r="AG468" s="40"/>
      <c r="AH468" s="40"/>
      <c r="AI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121"/>
      <c r="X469" s="40"/>
      <c r="Y469" s="40"/>
      <c r="Z469" s="41"/>
      <c r="AA469" s="41"/>
      <c r="AB469" s="41"/>
      <c r="AC469" s="40"/>
      <c r="AD469" s="40"/>
      <c r="AE469" s="40"/>
      <c r="AF469" s="40"/>
      <c r="AG469" s="40"/>
      <c r="AH469" s="40"/>
      <c r="AI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121"/>
      <c r="X470" s="40"/>
      <c r="Y470" s="40"/>
      <c r="Z470" s="41"/>
      <c r="AA470" s="41"/>
      <c r="AB470" s="41"/>
      <c r="AC470" s="40"/>
      <c r="AD470" s="40"/>
      <c r="AE470" s="40"/>
      <c r="AF470" s="40"/>
      <c r="AG470" s="40"/>
      <c r="AH470" s="40"/>
      <c r="AI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121"/>
      <c r="X471" s="40"/>
      <c r="Y471" s="40"/>
      <c r="Z471" s="41"/>
      <c r="AA471" s="41"/>
      <c r="AB471" s="41"/>
      <c r="AC471" s="40"/>
      <c r="AD471" s="40"/>
      <c r="AE471" s="40"/>
      <c r="AF471" s="40"/>
      <c r="AG471" s="40"/>
      <c r="AH471" s="40"/>
      <c r="AI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121"/>
      <c r="X472" s="40"/>
      <c r="Y472" s="40"/>
      <c r="Z472" s="41"/>
      <c r="AA472" s="41"/>
      <c r="AB472" s="41"/>
      <c r="AC472" s="40"/>
      <c r="AD472" s="40"/>
      <c r="AE472" s="40"/>
      <c r="AF472" s="40"/>
      <c r="AG472" s="40"/>
      <c r="AH472" s="40"/>
      <c r="AI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121"/>
      <c r="X473" s="40"/>
      <c r="Y473" s="40"/>
      <c r="Z473" s="41"/>
      <c r="AA473" s="41"/>
      <c r="AB473" s="41"/>
      <c r="AC473" s="40"/>
      <c r="AD473" s="40"/>
      <c r="AE473" s="40"/>
      <c r="AF473" s="40"/>
      <c r="AG473" s="40"/>
      <c r="AH473" s="40"/>
      <c r="AI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121"/>
      <c r="X474" s="40"/>
      <c r="Y474" s="40"/>
      <c r="Z474" s="41"/>
      <c r="AA474" s="41"/>
      <c r="AB474" s="41"/>
      <c r="AC474" s="40"/>
      <c r="AD474" s="40"/>
      <c r="AE474" s="40"/>
      <c r="AF474" s="40"/>
      <c r="AG474" s="40"/>
      <c r="AH474" s="40"/>
      <c r="AI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121"/>
      <c r="X475" s="40"/>
      <c r="Y475" s="40"/>
      <c r="Z475" s="41"/>
      <c r="AA475" s="41"/>
      <c r="AB475" s="41"/>
      <c r="AC475" s="40"/>
      <c r="AD475" s="40"/>
      <c r="AE475" s="40"/>
      <c r="AF475" s="40"/>
      <c r="AG475" s="40"/>
      <c r="AH475" s="40"/>
      <c r="AI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121"/>
      <c r="X476" s="40"/>
      <c r="Y476" s="40"/>
      <c r="Z476" s="41"/>
      <c r="AA476" s="41"/>
      <c r="AB476" s="41"/>
      <c r="AC476" s="40"/>
      <c r="AD476" s="40"/>
      <c r="AE476" s="40"/>
      <c r="AF476" s="40"/>
      <c r="AG476" s="40"/>
      <c r="AH476" s="40"/>
      <c r="AI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121"/>
      <c r="X477" s="40"/>
      <c r="Y477" s="40"/>
      <c r="Z477" s="41"/>
      <c r="AA477" s="41"/>
      <c r="AB477" s="41"/>
      <c r="AC477" s="40"/>
      <c r="AD477" s="40"/>
      <c r="AE477" s="40"/>
      <c r="AF477" s="40"/>
      <c r="AG477" s="40"/>
      <c r="AH477" s="40"/>
      <c r="AI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121"/>
      <c r="X478" s="40"/>
      <c r="Y478" s="40"/>
      <c r="Z478" s="41"/>
      <c r="AA478" s="41"/>
      <c r="AB478" s="41"/>
      <c r="AC478" s="40"/>
      <c r="AD478" s="40"/>
      <c r="AE478" s="40"/>
      <c r="AF478" s="40"/>
      <c r="AG478" s="40"/>
      <c r="AH478" s="40"/>
      <c r="AI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121"/>
      <c r="X479" s="40"/>
      <c r="Y479" s="40"/>
      <c r="Z479" s="41"/>
      <c r="AA479" s="41"/>
      <c r="AB479" s="41"/>
      <c r="AC479" s="40"/>
      <c r="AD479" s="40"/>
      <c r="AE479" s="40"/>
      <c r="AF479" s="40"/>
      <c r="AG479" s="40"/>
      <c r="AH479" s="40"/>
      <c r="AI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121"/>
      <c r="X480" s="40"/>
      <c r="Y480" s="40"/>
      <c r="Z480" s="41"/>
      <c r="AA480" s="41"/>
      <c r="AB480" s="41"/>
      <c r="AC480" s="40"/>
      <c r="AD480" s="40"/>
      <c r="AE480" s="40"/>
      <c r="AF480" s="40"/>
      <c r="AG480" s="40"/>
      <c r="AH480" s="40"/>
      <c r="AI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121"/>
      <c r="X481" s="40"/>
      <c r="Y481" s="40"/>
      <c r="Z481" s="41"/>
      <c r="AA481" s="41"/>
      <c r="AB481" s="41"/>
      <c r="AC481" s="40"/>
      <c r="AD481" s="40"/>
      <c r="AE481" s="40"/>
      <c r="AF481" s="40"/>
      <c r="AG481" s="40"/>
      <c r="AH481" s="40"/>
      <c r="AI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121"/>
      <c r="X482" s="40"/>
      <c r="Y482" s="40"/>
      <c r="Z482" s="41"/>
      <c r="AA482" s="41"/>
      <c r="AB482" s="41"/>
      <c r="AC482" s="40"/>
      <c r="AD482" s="40"/>
      <c r="AE482" s="40"/>
      <c r="AF482" s="40"/>
      <c r="AG482" s="40"/>
      <c r="AH482" s="40"/>
      <c r="AI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121"/>
      <c r="X483" s="40"/>
      <c r="Y483" s="40"/>
      <c r="Z483" s="41"/>
      <c r="AA483" s="41"/>
      <c r="AB483" s="41"/>
      <c r="AC483" s="40"/>
      <c r="AD483" s="40"/>
      <c r="AE483" s="40"/>
      <c r="AF483" s="40"/>
      <c r="AG483" s="40"/>
      <c r="AH483" s="40"/>
      <c r="AI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121"/>
      <c r="X484" s="40"/>
      <c r="Y484" s="40"/>
      <c r="Z484" s="41"/>
      <c r="AA484" s="41"/>
      <c r="AB484" s="41"/>
      <c r="AC484" s="40"/>
      <c r="AD484" s="40"/>
      <c r="AE484" s="40"/>
      <c r="AF484" s="40"/>
      <c r="AG484" s="40"/>
      <c r="AH484" s="40"/>
      <c r="AI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121"/>
      <c r="X485" s="40"/>
      <c r="Y485" s="40"/>
      <c r="Z485" s="41"/>
      <c r="AA485" s="41"/>
      <c r="AB485" s="41"/>
      <c r="AC485" s="40"/>
      <c r="AD485" s="40"/>
      <c r="AE485" s="40"/>
      <c r="AF485" s="40"/>
      <c r="AG485" s="40"/>
      <c r="AH485" s="40"/>
      <c r="AI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121"/>
      <c r="X486" s="40"/>
      <c r="Y486" s="40"/>
      <c r="Z486" s="41"/>
      <c r="AA486" s="41"/>
      <c r="AB486" s="41"/>
      <c r="AC486" s="40"/>
      <c r="AD486" s="40"/>
      <c r="AE486" s="40"/>
      <c r="AF486" s="40"/>
      <c r="AG486" s="40"/>
      <c r="AH486" s="40"/>
      <c r="AI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121"/>
      <c r="X487" s="40"/>
      <c r="Y487" s="40"/>
      <c r="Z487" s="41"/>
      <c r="AA487" s="41"/>
      <c r="AB487" s="41"/>
      <c r="AC487" s="40"/>
      <c r="AD487" s="40"/>
      <c r="AE487" s="40"/>
      <c r="AF487" s="40"/>
      <c r="AG487" s="40"/>
      <c r="AH487" s="40"/>
      <c r="AI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121"/>
      <c r="X488" s="40"/>
      <c r="Y488" s="40"/>
      <c r="Z488" s="41"/>
      <c r="AA488" s="41"/>
      <c r="AB488" s="41"/>
      <c r="AC488" s="40"/>
      <c r="AD488" s="40"/>
      <c r="AE488" s="40"/>
      <c r="AF488" s="40"/>
      <c r="AG488" s="40"/>
      <c r="AH488" s="40"/>
      <c r="AI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121"/>
      <c r="X489" s="40"/>
      <c r="Y489" s="40"/>
      <c r="Z489" s="41"/>
      <c r="AA489" s="41"/>
      <c r="AB489" s="41"/>
      <c r="AC489" s="40"/>
      <c r="AD489" s="40"/>
      <c r="AE489" s="40"/>
      <c r="AF489" s="40"/>
      <c r="AG489" s="40"/>
      <c r="AH489" s="40"/>
      <c r="AI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121"/>
      <c r="X490" s="40"/>
      <c r="Y490" s="40"/>
      <c r="Z490" s="41"/>
      <c r="AA490" s="41"/>
      <c r="AB490" s="41"/>
      <c r="AC490" s="40"/>
      <c r="AD490" s="40"/>
      <c r="AE490" s="40"/>
      <c r="AF490" s="40"/>
      <c r="AG490" s="40"/>
      <c r="AH490" s="40"/>
      <c r="AI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121"/>
      <c r="X491" s="40"/>
      <c r="Y491" s="40"/>
      <c r="Z491" s="41"/>
      <c r="AA491" s="41"/>
      <c r="AB491" s="41"/>
      <c r="AC491" s="40"/>
      <c r="AD491" s="40"/>
      <c r="AE491" s="40"/>
      <c r="AF491" s="40"/>
      <c r="AG491" s="40"/>
      <c r="AH491" s="40"/>
      <c r="AI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121"/>
      <c r="X492" s="40"/>
      <c r="Y492" s="40"/>
      <c r="Z492" s="41"/>
      <c r="AA492" s="41"/>
      <c r="AB492" s="41"/>
      <c r="AC492" s="40"/>
      <c r="AD492" s="40"/>
      <c r="AE492" s="40"/>
      <c r="AF492" s="40"/>
      <c r="AG492" s="40"/>
      <c r="AH492" s="40"/>
      <c r="AI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121"/>
      <c r="X493" s="40"/>
      <c r="Y493" s="40"/>
      <c r="Z493" s="41"/>
      <c r="AA493" s="41"/>
      <c r="AB493" s="41"/>
      <c r="AC493" s="40"/>
      <c r="AD493" s="40"/>
      <c r="AE493" s="40"/>
      <c r="AF493" s="40"/>
      <c r="AG493" s="40"/>
      <c r="AH493" s="40"/>
      <c r="AI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121"/>
      <c r="X494" s="40"/>
      <c r="Y494" s="40"/>
      <c r="Z494" s="41"/>
      <c r="AA494" s="41"/>
      <c r="AB494" s="41"/>
      <c r="AC494" s="40"/>
      <c r="AD494" s="40"/>
      <c r="AE494" s="40"/>
      <c r="AF494" s="40"/>
      <c r="AG494" s="40"/>
      <c r="AH494" s="40"/>
      <c r="AI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121"/>
      <c r="X495" s="40"/>
      <c r="Y495" s="40"/>
      <c r="Z495" s="41"/>
      <c r="AA495" s="41"/>
      <c r="AB495" s="41"/>
      <c r="AC495" s="40"/>
      <c r="AD495" s="40"/>
      <c r="AE495" s="40"/>
      <c r="AF495" s="40"/>
      <c r="AG495" s="40"/>
      <c r="AH495" s="40"/>
      <c r="AI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121"/>
      <c r="X496" s="40"/>
      <c r="Y496" s="40"/>
      <c r="Z496" s="41"/>
      <c r="AA496" s="41"/>
      <c r="AB496" s="41"/>
      <c r="AC496" s="40"/>
      <c r="AD496" s="40"/>
      <c r="AE496" s="40"/>
      <c r="AF496" s="40"/>
      <c r="AG496" s="40"/>
      <c r="AH496" s="40"/>
      <c r="AI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121"/>
      <c r="X497" s="40"/>
      <c r="Y497" s="40"/>
      <c r="Z497" s="41"/>
      <c r="AA497" s="41"/>
      <c r="AB497" s="41"/>
      <c r="AC497" s="40"/>
      <c r="AD497" s="40"/>
      <c r="AE497" s="40"/>
      <c r="AF497" s="40"/>
      <c r="AG497" s="40"/>
      <c r="AH497" s="40"/>
      <c r="AI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121"/>
      <c r="X498" s="40"/>
      <c r="Y498" s="40"/>
      <c r="Z498" s="41"/>
      <c r="AA498" s="41"/>
      <c r="AB498" s="41"/>
      <c r="AC498" s="40"/>
      <c r="AD498" s="40"/>
      <c r="AE498" s="40"/>
      <c r="AF498" s="40"/>
      <c r="AG498" s="40"/>
      <c r="AH498" s="40"/>
      <c r="AI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121"/>
      <c r="X499" s="40"/>
      <c r="Y499" s="40"/>
      <c r="Z499" s="41"/>
      <c r="AA499" s="41"/>
      <c r="AB499" s="41"/>
      <c r="AC499" s="40"/>
      <c r="AD499" s="40"/>
      <c r="AE499" s="40"/>
      <c r="AF499" s="40"/>
      <c r="AG499" s="40"/>
      <c r="AH499" s="40"/>
      <c r="AI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121"/>
      <c r="X500" s="40"/>
      <c r="Y500" s="40"/>
      <c r="Z500" s="41"/>
      <c r="AA500" s="41"/>
      <c r="AB500" s="41"/>
      <c r="AC500" s="40"/>
      <c r="AD500" s="40"/>
      <c r="AE500" s="40"/>
      <c r="AF500" s="40"/>
      <c r="AG500" s="40"/>
      <c r="AH500" s="40"/>
      <c r="AI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121"/>
      <c r="X501" s="40"/>
      <c r="Y501" s="40"/>
      <c r="Z501" s="41"/>
      <c r="AA501" s="41"/>
      <c r="AB501" s="41"/>
      <c r="AC501" s="40"/>
      <c r="AD501" s="40"/>
      <c r="AE501" s="40"/>
      <c r="AF501" s="40"/>
      <c r="AG501" s="40"/>
      <c r="AH501" s="40"/>
      <c r="AI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121"/>
      <c r="X502" s="40"/>
      <c r="Y502" s="40"/>
      <c r="Z502" s="41"/>
      <c r="AA502" s="41"/>
      <c r="AB502" s="41"/>
      <c r="AC502" s="40"/>
      <c r="AD502" s="40"/>
      <c r="AE502" s="40"/>
      <c r="AF502" s="40"/>
      <c r="AG502" s="40"/>
      <c r="AH502" s="40"/>
      <c r="AI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121"/>
      <c r="X503" s="40"/>
      <c r="Y503" s="40"/>
      <c r="Z503" s="41"/>
      <c r="AA503" s="41"/>
      <c r="AB503" s="41"/>
      <c r="AC503" s="40"/>
      <c r="AD503" s="40"/>
      <c r="AE503" s="40"/>
      <c r="AF503" s="40"/>
      <c r="AG503" s="40"/>
      <c r="AH503" s="40"/>
      <c r="AI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121"/>
      <c r="X504" s="40"/>
      <c r="Y504" s="40"/>
      <c r="Z504" s="41"/>
      <c r="AA504" s="41"/>
      <c r="AB504" s="41"/>
      <c r="AC504" s="40"/>
      <c r="AD504" s="40"/>
      <c r="AE504" s="40"/>
      <c r="AF504" s="40"/>
      <c r="AG504" s="40"/>
      <c r="AH504" s="40"/>
      <c r="AI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121"/>
      <c r="X505" s="40"/>
      <c r="Y505" s="40"/>
      <c r="Z505" s="41"/>
      <c r="AA505" s="41"/>
      <c r="AB505" s="41"/>
      <c r="AC505" s="40"/>
      <c r="AD505" s="40"/>
      <c r="AE505" s="40"/>
      <c r="AF505" s="40"/>
      <c r="AG505" s="40"/>
      <c r="AH505" s="40"/>
      <c r="AI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121"/>
      <c r="X506" s="40"/>
      <c r="Y506" s="40"/>
      <c r="Z506" s="41"/>
      <c r="AA506" s="41"/>
      <c r="AB506" s="41"/>
      <c r="AC506" s="40"/>
      <c r="AD506" s="40"/>
      <c r="AE506" s="40"/>
      <c r="AF506" s="40"/>
      <c r="AG506" s="40"/>
      <c r="AH506" s="40"/>
      <c r="AI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121"/>
      <c r="X507" s="40"/>
      <c r="Y507" s="40"/>
      <c r="Z507" s="41"/>
      <c r="AA507" s="41"/>
      <c r="AB507" s="41"/>
      <c r="AC507" s="40"/>
      <c r="AD507" s="40"/>
      <c r="AE507" s="40"/>
      <c r="AF507" s="40"/>
      <c r="AG507" s="40"/>
      <c r="AH507" s="40"/>
      <c r="AI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121"/>
      <c r="X508" s="40"/>
      <c r="Y508" s="40"/>
      <c r="Z508" s="41"/>
      <c r="AA508" s="41"/>
      <c r="AB508" s="41"/>
      <c r="AC508" s="40"/>
      <c r="AD508" s="40"/>
      <c r="AE508" s="40"/>
      <c r="AF508" s="40"/>
      <c r="AG508" s="40"/>
      <c r="AH508" s="40"/>
      <c r="AI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121"/>
      <c r="X509" s="40"/>
      <c r="Y509" s="40"/>
      <c r="Z509" s="41"/>
      <c r="AA509" s="41"/>
      <c r="AB509" s="41"/>
      <c r="AC509" s="40"/>
      <c r="AD509" s="40"/>
      <c r="AE509" s="40"/>
      <c r="AF509" s="40"/>
      <c r="AG509" s="40"/>
      <c r="AH509" s="40"/>
      <c r="AI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121"/>
      <c r="X510" s="40"/>
      <c r="Y510" s="40"/>
      <c r="Z510" s="41"/>
      <c r="AA510" s="41"/>
      <c r="AB510" s="41"/>
      <c r="AC510" s="40"/>
      <c r="AD510" s="40"/>
      <c r="AE510" s="40"/>
      <c r="AF510" s="40"/>
      <c r="AG510" s="40"/>
      <c r="AH510" s="40"/>
      <c r="AI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121"/>
      <c r="X511" s="40"/>
      <c r="Y511" s="40"/>
      <c r="Z511" s="41"/>
      <c r="AA511" s="41"/>
      <c r="AB511" s="41"/>
      <c r="AC511" s="40"/>
      <c r="AD511" s="40"/>
      <c r="AE511" s="40"/>
      <c r="AF511" s="40"/>
      <c r="AG511" s="40"/>
      <c r="AH511" s="40"/>
      <c r="AI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121"/>
      <c r="X512" s="40"/>
      <c r="Y512" s="40"/>
      <c r="Z512" s="41"/>
      <c r="AA512" s="41"/>
      <c r="AB512" s="41"/>
      <c r="AC512" s="40"/>
      <c r="AD512" s="40"/>
      <c r="AE512" s="40"/>
      <c r="AF512" s="40"/>
      <c r="AG512" s="40"/>
      <c r="AH512" s="40"/>
      <c r="AI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121"/>
      <c r="X513" s="40"/>
      <c r="Y513" s="40"/>
      <c r="Z513" s="41"/>
      <c r="AA513" s="41"/>
      <c r="AB513" s="41"/>
      <c r="AC513" s="40"/>
      <c r="AD513" s="40"/>
      <c r="AE513" s="40"/>
      <c r="AF513" s="40"/>
      <c r="AG513" s="40"/>
      <c r="AH513" s="40"/>
      <c r="AI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121"/>
      <c r="X514" s="40"/>
      <c r="Y514" s="40"/>
      <c r="Z514" s="41"/>
      <c r="AA514" s="41"/>
      <c r="AB514" s="41"/>
      <c r="AC514" s="40"/>
      <c r="AD514" s="40"/>
      <c r="AE514" s="40"/>
      <c r="AF514" s="40"/>
      <c r="AG514" s="40"/>
      <c r="AH514" s="40"/>
      <c r="AI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121"/>
      <c r="X515" s="40"/>
      <c r="Y515" s="40"/>
      <c r="Z515" s="41"/>
      <c r="AA515" s="41"/>
      <c r="AB515" s="41"/>
      <c r="AC515" s="40"/>
      <c r="AD515" s="40"/>
      <c r="AE515" s="40"/>
      <c r="AF515" s="40"/>
      <c r="AG515" s="40"/>
      <c r="AH515" s="40"/>
      <c r="AI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121"/>
      <c r="X516" s="40"/>
      <c r="Y516" s="40"/>
      <c r="Z516" s="41"/>
      <c r="AA516" s="41"/>
      <c r="AB516" s="41"/>
      <c r="AC516" s="40"/>
      <c r="AD516" s="40"/>
      <c r="AE516" s="40"/>
      <c r="AF516" s="40"/>
      <c r="AG516" s="40"/>
      <c r="AH516" s="40"/>
      <c r="AI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121"/>
      <c r="X517" s="40"/>
      <c r="Y517" s="40"/>
      <c r="Z517" s="41"/>
      <c r="AA517" s="41"/>
      <c r="AB517" s="41"/>
      <c r="AC517" s="40"/>
      <c r="AD517" s="40"/>
      <c r="AE517" s="40"/>
      <c r="AF517" s="40"/>
      <c r="AG517" s="40"/>
      <c r="AH517" s="40"/>
      <c r="AI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121"/>
      <c r="X518" s="40"/>
      <c r="Y518" s="40"/>
      <c r="Z518" s="41"/>
      <c r="AA518" s="41"/>
      <c r="AB518" s="41"/>
      <c r="AC518" s="40"/>
      <c r="AD518" s="40"/>
      <c r="AE518" s="40"/>
      <c r="AF518" s="40"/>
      <c r="AG518" s="40"/>
      <c r="AH518" s="40"/>
      <c r="AI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121"/>
      <c r="X519" s="40"/>
      <c r="Y519" s="40"/>
      <c r="Z519" s="41"/>
      <c r="AA519" s="41"/>
      <c r="AB519" s="41"/>
      <c r="AC519" s="40"/>
      <c r="AD519" s="40"/>
      <c r="AE519" s="40"/>
      <c r="AF519" s="40"/>
      <c r="AG519" s="40"/>
      <c r="AH519" s="40"/>
      <c r="AI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121"/>
      <c r="X520" s="40"/>
      <c r="Y520" s="40"/>
      <c r="Z520" s="41"/>
      <c r="AA520" s="41"/>
      <c r="AB520" s="41"/>
      <c r="AC520" s="40"/>
      <c r="AD520" s="40"/>
      <c r="AE520" s="40"/>
      <c r="AF520" s="40"/>
      <c r="AG520" s="40"/>
      <c r="AH520" s="40"/>
      <c r="AI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121"/>
      <c r="X521" s="40"/>
      <c r="Y521" s="40"/>
      <c r="Z521" s="41"/>
      <c r="AA521" s="41"/>
      <c r="AB521" s="41"/>
      <c r="AC521" s="40"/>
      <c r="AD521" s="40"/>
      <c r="AE521" s="40"/>
      <c r="AF521" s="40"/>
      <c r="AG521" s="40"/>
      <c r="AH521" s="40"/>
      <c r="AI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121"/>
      <c r="X522" s="40"/>
      <c r="Y522" s="40"/>
      <c r="Z522" s="41"/>
      <c r="AA522" s="41"/>
      <c r="AB522" s="41"/>
      <c r="AC522" s="40"/>
      <c r="AD522" s="40"/>
      <c r="AE522" s="40"/>
      <c r="AF522" s="40"/>
      <c r="AG522" s="40"/>
      <c r="AH522" s="40"/>
      <c r="AI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121"/>
      <c r="X523" s="40"/>
      <c r="Y523" s="40"/>
      <c r="Z523" s="41"/>
      <c r="AA523" s="41"/>
      <c r="AB523" s="41"/>
      <c r="AC523" s="40"/>
      <c r="AD523" s="40"/>
      <c r="AE523" s="40"/>
      <c r="AF523" s="40"/>
      <c r="AG523" s="40"/>
      <c r="AH523" s="40"/>
      <c r="AI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121"/>
      <c r="X524" s="40"/>
      <c r="Y524" s="40"/>
      <c r="Z524" s="41"/>
      <c r="AA524" s="41"/>
      <c r="AB524" s="41"/>
      <c r="AC524" s="40"/>
      <c r="AD524" s="40"/>
      <c r="AE524" s="40"/>
      <c r="AF524" s="40"/>
      <c r="AG524" s="40"/>
      <c r="AH524" s="40"/>
      <c r="AI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121"/>
      <c r="X525" s="40"/>
      <c r="Y525" s="40"/>
      <c r="Z525" s="41"/>
      <c r="AA525" s="41"/>
      <c r="AB525" s="41"/>
      <c r="AC525" s="40"/>
      <c r="AD525" s="40"/>
      <c r="AE525" s="40"/>
      <c r="AF525" s="40"/>
      <c r="AG525" s="40"/>
      <c r="AH525" s="40"/>
      <c r="AI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121"/>
      <c r="X526" s="40"/>
      <c r="Y526" s="40"/>
      <c r="Z526" s="41"/>
      <c r="AA526" s="41"/>
      <c r="AB526" s="41"/>
      <c r="AC526" s="40"/>
      <c r="AD526" s="40"/>
      <c r="AE526" s="40"/>
      <c r="AF526" s="40"/>
      <c r="AG526" s="40"/>
      <c r="AH526" s="40"/>
      <c r="AI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121"/>
      <c r="X527" s="40"/>
      <c r="Y527" s="40"/>
      <c r="Z527" s="41"/>
      <c r="AA527" s="41"/>
      <c r="AB527" s="41"/>
      <c r="AC527" s="40"/>
      <c r="AD527" s="40"/>
      <c r="AE527" s="40"/>
      <c r="AF527" s="40"/>
      <c r="AG527" s="40"/>
      <c r="AH527" s="40"/>
      <c r="AI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121"/>
      <c r="X528" s="40"/>
      <c r="Y528" s="40"/>
      <c r="Z528" s="41"/>
      <c r="AA528" s="41"/>
      <c r="AB528" s="41"/>
      <c r="AC528" s="40"/>
      <c r="AD528" s="40"/>
      <c r="AE528" s="40"/>
      <c r="AF528" s="40"/>
      <c r="AG528" s="40"/>
      <c r="AH528" s="40"/>
      <c r="AI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121"/>
      <c r="X529" s="40"/>
      <c r="Y529" s="40"/>
      <c r="Z529" s="41"/>
      <c r="AA529" s="41"/>
      <c r="AB529" s="41"/>
      <c r="AC529" s="40"/>
      <c r="AD529" s="40"/>
      <c r="AE529" s="40"/>
      <c r="AF529" s="40"/>
      <c r="AG529" s="40"/>
      <c r="AH529" s="40"/>
      <c r="AI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121"/>
      <c r="X530" s="40"/>
      <c r="Y530" s="40"/>
      <c r="Z530" s="41"/>
      <c r="AA530" s="41"/>
      <c r="AB530" s="41"/>
      <c r="AC530" s="40"/>
      <c r="AD530" s="40"/>
      <c r="AE530" s="40"/>
      <c r="AF530" s="40"/>
      <c r="AG530" s="40"/>
      <c r="AH530" s="40"/>
      <c r="AI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121"/>
      <c r="X531" s="40"/>
      <c r="Y531" s="40"/>
      <c r="Z531" s="41"/>
      <c r="AA531" s="41"/>
      <c r="AB531" s="41"/>
      <c r="AC531" s="40"/>
      <c r="AD531" s="40"/>
      <c r="AE531" s="40"/>
      <c r="AF531" s="40"/>
      <c r="AG531" s="40"/>
      <c r="AH531" s="40"/>
      <c r="AI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121"/>
      <c r="X532" s="40"/>
      <c r="Y532" s="40"/>
      <c r="Z532" s="41"/>
      <c r="AA532" s="41"/>
      <c r="AB532" s="41"/>
      <c r="AC532" s="40"/>
      <c r="AD532" s="40"/>
      <c r="AE532" s="40"/>
      <c r="AF532" s="40"/>
      <c r="AG532" s="40"/>
      <c r="AH532" s="40"/>
      <c r="AI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121"/>
      <c r="X533" s="40"/>
      <c r="Y533" s="40"/>
      <c r="Z533" s="41"/>
      <c r="AA533" s="41"/>
      <c r="AB533" s="41"/>
      <c r="AC533" s="40"/>
      <c r="AD533" s="40"/>
      <c r="AE533" s="40"/>
      <c r="AF533" s="40"/>
      <c r="AG533" s="40"/>
      <c r="AH533" s="40"/>
      <c r="AI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121"/>
      <c r="X534" s="40"/>
      <c r="Y534" s="40"/>
      <c r="Z534" s="41"/>
      <c r="AA534" s="41"/>
      <c r="AB534" s="41"/>
      <c r="AC534" s="40"/>
      <c r="AD534" s="40"/>
      <c r="AE534" s="40"/>
      <c r="AF534" s="40"/>
      <c r="AG534" s="40"/>
      <c r="AH534" s="40"/>
      <c r="AI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121"/>
      <c r="X535" s="40"/>
      <c r="Y535" s="40"/>
      <c r="Z535" s="41"/>
      <c r="AA535" s="41"/>
      <c r="AB535" s="41"/>
      <c r="AC535" s="40"/>
      <c r="AD535" s="40"/>
      <c r="AE535" s="40"/>
      <c r="AF535" s="40"/>
      <c r="AG535" s="40"/>
      <c r="AH535" s="40"/>
      <c r="AI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121"/>
      <c r="X536" s="40"/>
      <c r="Y536" s="40"/>
      <c r="Z536" s="41"/>
      <c r="AA536" s="41"/>
      <c r="AB536" s="41"/>
      <c r="AC536" s="40"/>
      <c r="AD536" s="40"/>
      <c r="AE536" s="40"/>
      <c r="AF536" s="40"/>
      <c r="AG536" s="40"/>
      <c r="AH536" s="40"/>
      <c r="AI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121"/>
      <c r="X537" s="40"/>
      <c r="Y537" s="40"/>
      <c r="Z537" s="41"/>
      <c r="AA537" s="41"/>
      <c r="AB537" s="41"/>
      <c r="AC537" s="40"/>
      <c r="AD537" s="40"/>
      <c r="AE537" s="40"/>
      <c r="AF537" s="40"/>
      <c r="AG537" s="40"/>
      <c r="AH537" s="40"/>
      <c r="AI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121"/>
      <c r="X538" s="40"/>
      <c r="Y538" s="40"/>
      <c r="Z538" s="41"/>
      <c r="AA538" s="41"/>
      <c r="AB538" s="41"/>
      <c r="AC538" s="40"/>
      <c r="AD538" s="40"/>
      <c r="AE538" s="40"/>
      <c r="AF538" s="40"/>
      <c r="AG538" s="40"/>
      <c r="AH538" s="40"/>
      <c r="AI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121"/>
      <c r="X539" s="40"/>
      <c r="Y539" s="40"/>
      <c r="Z539" s="41"/>
      <c r="AA539" s="41"/>
      <c r="AB539" s="41"/>
      <c r="AC539" s="40"/>
      <c r="AD539" s="40"/>
      <c r="AE539" s="40"/>
      <c r="AF539" s="40"/>
      <c r="AG539" s="40"/>
      <c r="AH539" s="40"/>
      <c r="AI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121"/>
      <c r="X540" s="40"/>
      <c r="Y540" s="40"/>
      <c r="Z540" s="41"/>
      <c r="AA540" s="41"/>
      <c r="AB540" s="41"/>
      <c r="AC540" s="40"/>
      <c r="AD540" s="40"/>
      <c r="AE540" s="40"/>
      <c r="AF540" s="40"/>
      <c r="AG540" s="40"/>
      <c r="AH540" s="40"/>
      <c r="AI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121"/>
      <c r="X541" s="40"/>
      <c r="Y541" s="40"/>
      <c r="Z541" s="41"/>
      <c r="AA541" s="41"/>
      <c r="AB541" s="41"/>
      <c r="AC541" s="40"/>
      <c r="AD541" s="40"/>
      <c r="AE541" s="40"/>
      <c r="AF541" s="40"/>
      <c r="AG541" s="40"/>
      <c r="AH541" s="40"/>
      <c r="AI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121"/>
      <c r="X542" s="40"/>
      <c r="Y542" s="40"/>
      <c r="Z542" s="41"/>
      <c r="AA542" s="41"/>
      <c r="AB542" s="41"/>
      <c r="AC542" s="40"/>
      <c r="AD542" s="40"/>
      <c r="AE542" s="40"/>
      <c r="AF542" s="40"/>
      <c r="AG542" s="40"/>
      <c r="AH542" s="40"/>
      <c r="AI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121"/>
      <c r="X543" s="40"/>
      <c r="Y543" s="40"/>
      <c r="Z543" s="41"/>
      <c r="AA543" s="41"/>
      <c r="AB543" s="41"/>
      <c r="AC543" s="40"/>
      <c r="AD543" s="40"/>
      <c r="AE543" s="40"/>
      <c r="AF543" s="40"/>
      <c r="AG543" s="40"/>
      <c r="AH543" s="40"/>
      <c r="AI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121"/>
      <c r="X544" s="40"/>
      <c r="Y544" s="40"/>
      <c r="Z544" s="41"/>
      <c r="AA544" s="41"/>
      <c r="AB544" s="41"/>
      <c r="AC544" s="40"/>
      <c r="AD544" s="40"/>
      <c r="AE544" s="40"/>
      <c r="AF544" s="40"/>
      <c r="AG544" s="40"/>
      <c r="AH544" s="40"/>
      <c r="AI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121"/>
      <c r="X545" s="40"/>
      <c r="Y545" s="40"/>
      <c r="Z545" s="41"/>
      <c r="AA545" s="41"/>
      <c r="AB545" s="41"/>
      <c r="AC545" s="40"/>
      <c r="AD545" s="40"/>
      <c r="AE545" s="40"/>
      <c r="AF545" s="40"/>
      <c r="AG545" s="40"/>
      <c r="AH545" s="40"/>
      <c r="AI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121"/>
      <c r="X546" s="40"/>
      <c r="Y546" s="40"/>
      <c r="Z546" s="41"/>
      <c r="AA546" s="41"/>
      <c r="AB546" s="41"/>
      <c r="AC546" s="40"/>
      <c r="AD546" s="40"/>
      <c r="AE546" s="40"/>
      <c r="AF546" s="40"/>
      <c r="AG546" s="40"/>
      <c r="AH546" s="40"/>
      <c r="AI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121"/>
      <c r="X547" s="40"/>
      <c r="Y547" s="40"/>
      <c r="Z547" s="41"/>
      <c r="AA547" s="41"/>
      <c r="AB547" s="41"/>
      <c r="AC547" s="40"/>
      <c r="AD547" s="40"/>
      <c r="AE547" s="40"/>
      <c r="AF547" s="40"/>
      <c r="AG547" s="40"/>
      <c r="AH547" s="40"/>
      <c r="AI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121"/>
      <c r="X548" s="40"/>
      <c r="Y548" s="40"/>
      <c r="Z548" s="41"/>
      <c r="AA548" s="41"/>
      <c r="AB548" s="41"/>
      <c r="AC548" s="40"/>
      <c r="AD548" s="40"/>
      <c r="AE548" s="40"/>
      <c r="AF548" s="40"/>
      <c r="AG548" s="40"/>
      <c r="AH548" s="40"/>
      <c r="AI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121"/>
      <c r="X549" s="40"/>
      <c r="Y549" s="40"/>
      <c r="Z549" s="41"/>
      <c r="AA549" s="41"/>
      <c r="AB549" s="41"/>
      <c r="AC549" s="40"/>
      <c r="AD549" s="40"/>
      <c r="AE549" s="40"/>
      <c r="AF549" s="40"/>
      <c r="AG549" s="40"/>
      <c r="AH549" s="40"/>
      <c r="AI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121"/>
      <c r="X550" s="40"/>
      <c r="Y550" s="40"/>
      <c r="Z550" s="41"/>
      <c r="AA550" s="41"/>
      <c r="AB550" s="41"/>
      <c r="AC550" s="40"/>
      <c r="AD550" s="40"/>
      <c r="AE550" s="40"/>
      <c r="AF550" s="40"/>
      <c r="AG550" s="40"/>
      <c r="AH550" s="40"/>
      <c r="AI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121"/>
      <c r="X551" s="40"/>
      <c r="Y551" s="40"/>
      <c r="Z551" s="41"/>
      <c r="AA551" s="41"/>
      <c r="AB551" s="41"/>
      <c r="AC551" s="40"/>
      <c r="AD551" s="40"/>
      <c r="AE551" s="40"/>
      <c r="AF551" s="40"/>
      <c r="AG551" s="40"/>
      <c r="AH551" s="40"/>
      <c r="AI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121"/>
      <c r="X552" s="40"/>
      <c r="Y552" s="40"/>
      <c r="Z552" s="41"/>
      <c r="AA552" s="41"/>
      <c r="AB552" s="41"/>
      <c r="AC552" s="40"/>
      <c r="AD552" s="40"/>
      <c r="AE552" s="40"/>
      <c r="AF552" s="40"/>
      <c r="AG552" s="40"/>
      <c r="AH552" s="40"/>
      <c r="AI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121"/>
      <c r="X553" s="40"/>
      <c r="Y553" s="40"/>
      <c r="Z553" s="41"/>
      <c r="AA553" s="41"/>
      <c r="AB553" s="41"/>
      <c r="AC553" s="40"/>
      <c r="AD553" s="40"/>
      <c r="AE553" s="40"/>
      <c r="AF553" s="40"/>
      <c r="AG553" s="40"/>
      <c r="AH553" s="40"/>
      <c r="AI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121"/>
      <c r="X554" s="40"/>
      <c r="Y554" s="40"/>
      <c r="Z554" s="41"/>
      <c r="AA554" s="41"/>
      <c r="AB554" s="41"/>
      <c r="AC554" s="40"/>
      <c r="AD554" s="40"/>
      <c r="AE554" s="40"/>
      <c r="AF554" s="40"/>
      <c r="AG554" s="40"/>
      <c r="AH554" s="40"/>
      <c r="AI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121"/>
      <c r="X555" s="40"/>
      <c r="Y555" s="40"/>
      <c r="Z555" s="41"/>
      <c r="AA555" s="41"/>
      <c r="AB555" s="41"/>
      <c r="AC555" s="40"/>
      <c r="AD555" s="40"/>
      <c r="AE555" s="40"/>
      <c r="AF555" s="40"/>
      <c r="AG555" s="40"/>
      <c r="AH555" s="40"/>
      <c r="AI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121"/>
      <c r="X556" s="40"/>
      <c r="Y556" s="40"/>
      <c r="Z556" s="41"/>
      <c r="AA556" s="41"/>
      <c r="AB556" s="41"/>
      <c r="AC556" s="40"/>
      <c r="AD556" s="40"/>
      <c r="AE556" s="40"/>
      <c r="AF556" s="40"/>
      <c r="AG556" s="40"/>
      <c r="AH556" s="40"/>
      <c r="AI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121"/>
      <c r="X557" s="40"/>
      <c r="Y557" s="40"/>
      <c r="Z557" s="41"/>
      <c r="AA557" s="41"/>
      <c r="AB557" s="41"/>
      <c r="AC557" s="40"/>
      <c r="AD557" s="40"/>
      <c r="AE557" s="40"/>
      <c r="AF557" s="40"/>
      <c r="AG557" s="40"/>
      <c r="AH557" s="40"/>
      <c r="AI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121"/>
      <c r="X558" s="40"/>
      <c r="Y558" s="40"/>
      <c r="Z558" s="41"/>
      <c r="AA558" s="41"/>
      <c r="AB558" s="41"/>
      <c r="AC558" s="40"/>
      <c r="AD558" s="40"/>
      <c r="AE558" s="40"/>
      <c r="AF558" s="40"/>
      <c r="AG558" s="40"/>
      <c r="AH558" s="40"/>
      <c r="AI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121"/>
      <c r="X559" s="40"/>
      <c r="Y559" s="40"/>
      <c r="Z559" s="41"/>
      <c r="AA559" s="41"/>
      <c r="AB559" s="41"/>
      <c r="AC559" s="40"/>
      <c r="AD559" s="40"/>
      <c r="AE559" s="40"/>
      <c r="AF559" s="40"/>
      <c r="AG559" s="40"/>
      <c r="AH559" s="40"/>
      <c r="AI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121"/>
      <c r="X560" s="40"/>
      <c r="Y560" s="40"/>
      <c r="Z560" s="41"/>
      <c r="AA560" s="41"/>
      <c r="AB560" s="41"/>
      <c r="AC560" s="40"/>
      <c r="AD560" s="40"/>
      <c r="AE560" s="40"/>
      <c r="AF560" s="40"/>
      <c r="AG560" s="40"/>
      <c r="AH560" s="40"/>
      <c r="AI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121"/>
      <c r="X561" s="40"/>
      <c r="Y561" s="40"/>
      <c r="Z561" s="41"/>
      <c r="AA561" s="41"/>
      <c r="AB561" s="41"/>
      <c r="AC561" s="40"/>
      <c r="AD561" s="40"/>
      <c r="AE561" s="40"/>
      <c r="AF561" s="40"/>
      <c r="AG561" s="40"/>
      <c r="AH561" s="40"/>
      <c r="AI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121"/>
      <c r="X562" s="40"/>
      <c r="Y562" s="40"/>
      <c r="Z562" s="41"/>
      <c r="AA562" s="41"/>
      <c r="AB562" s="41"/>
      <c r="AC562" s="40"/>
      <c r="AD562" s="40"/>
      <c r="AE562" s="40"/>
      <c r="AF562" s="40"/>
      <c r="AG562" s="40"/>
      <c r="AH562" s="40"/>
      <c r="AI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121"/>
      <c r="X563" s="40"/>
      <c r="Y563" s="40"/>
      <c r="Z563" s="41"/>
      <c r="AA563" s="41"/>
      <c r="AB563" s="41"/>
      <c r="AC563" s="40"/>
      <c r="AD563" s="40"/>
      <c r="AE563" s="40"/>
      <c r="AF563" s="40"/>
      <c r="AG563" s="40"/>
      <c r="AH563" s="40"/>
      <c r="AI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121"/>
      <c r="X564" s="40"/>
      <c r="Y564" s="40"/>
      <c r="Z564" s="41"/>
      <c r="AA564" s="41"/>
      <c r="AB564" s="41"/>
      <c r="AC564" s="40"/>
      <c r="AD564" s="40"/>
      <c r="AE564" s="40"/>
      <c r="AF564" s="40"/>
      <c r="AG564" s="40"/>
      <c r="AH564" s="40"/>
      <c r="AI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121"/>
      <c r="X565" s="40"/>
      <c r="Y565" s="40"/>
      <c r="Z565" s="41"/>
      <c r="AA565" s="41"/>
      <c r="AB565" s="41"/>
      <c r="AC565" s="40"/>
      <c r="AD565" s="40"/>
      <c r="AE565" s="40"/>
      <c r="AF565" s="40"/>
      <c r="AG565" s="40"/>
      <c r="AH565" s="40"/>
      <c r="AI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121"/>
      <c r="X566" s="40"/>
      <c r="Y566" s="40"/>
      <c r="Z566" s="41"/>
      <c r="AA566" s="41"/>
      <c r="AB566" s="41"/>
      <c r="AC566" s="40"/>
      <c r="AD566" s="40"/>
      <c r="AE566" s="40"/>
      <c r="AF566" s="40"/>
      <c r="AG566" s="40"/>
      <c r="AH566" s="40"/>
      <c r="AI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121"/>
      <c r="X567" s="40"/>
      <c r="Y567" s="40"/>
      <c r="Z567" s="41"/>
      <c r="AA567" s="41"/>
      <c r="AB567" s="41"/>
      <c r="AC567" s="40"/>
      <c r="AD567" s="40"/>
      <c r="AE567" s="40"/>
      <c r="AF567" s="40"/>
      <c r="AG567" s="40"/>
      <c r="AH567" s="40"/>
      <c r="AI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121"/>
      <c r="X568" s="40"/>
      <c r="Y568" s="40"/>
      <c r="Z568" s="41"/>
      <c r="AA568" s="41"/>
      <c r="AB568" s="41"/>
      <c r="AC568" s="40"/>
      <c r="AD568" s="40"/>
      <c r="AE568" s="40"/>
      <c r="AF568" s="40"/>
      <c r="AG568" s="40"/>
      <c r="AH568" s="40"/>
      <c r="AI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121"/>
      <c r="X569" s="40"/>
      <c r="Y569" s="40"/>
      <c r="Z569" s="41"/>
      <c r="AA569" s="41"/>
      <c r="AB569" s="41"/>
      <c r="AC569" s="40"/>
      <c r="AD569" s="40"/>
      <c r="AE569" s="40"/>
      <c r="AF569" s="40"/>
      <c r="AG569" s="40"/>
      <c r="AH569" s="40"/>
      <c r="AI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121"/>
      <c r="X570" s="40"/>
      <c r="Y570" s="40"/>
      <c r="Z570" s="41"/>
      <c r="AA570" s="41"/>
      <c r="AB570" s="41"/>
      <c r="AC570" s="40"/>
      <c r="AD570" s="40"/>
      <c r="AE570" s="40"/>
      <c r="AF570" s="40"/>
      <c r="AG570" s="40"/>
      <c r="AH570" s="40"/>
      <c r="AI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121"/>
      <c r="X571" s="40"/>
      <c r="Y571" s="40"/>
      <c r="Z571" s="41"/>
      <c r="AA571" s="41"/>
      <c r="AB571" s="41"/>
      <c r="AC571" s="40"/>
      <c r="AD571" s="40"/>
      <c r="AE571" s="40"/>
      <c r="AF571" s="40"/>
      <c r="AG571" s="40"/>
      <c r="AH571" s="40"/>
      <c r="AI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121"/>
      <c r="X572" s="40"/>
      <c r="Y572" s="40"/>
      <c r="Z572" s="41"/>
      <c r="AA572" s="41"/>
      <c r="AB572" s="41"/>
      <c r="AC572" s="40"/>
      <c r="AD572" s="40"/>
      <c r="AE572" s="40"/>
      <c r="AF572" s="40"/>
      <c r="AG572" s="40"/>
      <c r="AH572" s="40"/>
      <c r="AI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121"/>
      <c r="X573" s="40"/>
      <c r="Y573" s="40"/>
      <c r="Z573" s="41"/>
      <c r="AA573" s="41"/>
      <c r="AB573" s="41"/>
      <c r="AC573" s="40"/>
      <c r="AD573" s="40"/>
      <c r="AE573" s="40"/>
      <c r="AF573" s="40"/>
      <c r="AG573" s="40"/>
      <c r="AH573" s="40"/>
      <c r="AI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121"/>
      <c r="X574" s="40"/>
      <c r="Y574" s="40"/>
      <c r="Z574" s="41"/>
      <c r="AA574" s="41"/>
      <c r="AB574" s="41"/>
      <c r="AC574" s="40"/>
      <c r="AD574" s="40"/>
      <c r="AE574" s="40"/>
      <c r="AF574" s="40"/>
      <c r="AG574" s="40"/>
      <c r="AH574" s="40"/>
      <c r="AI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121"/>
      <c r="X575" s="40"/>
      <c r="Y575" s="40"/>
      <c r="Z575" s="41"/>
      <c r="AA575" s="41"/>
      <c r="AB575" s="41"/>
      <c r="AC575" s="40"/>
      <c r="AD575" s="40"/>
      <c r="AE575" s="40"/>
      <c r="AF575" s="40"/>
      <c r="AG575" s="40"/>
      <c r="AH575" s="40"/>
      <c r="AI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121"/>
      <c r="X576" s="40"/>
      <c r="Y576" s="40"/>
      <c r="Z576" s="41"/>
      <c r="AA576" s="41"/>
      <c r="AB576" s="41"/>
      <c r="AC576" s="40"/>
      <c r="AD576" s="40"/>
      <c r="AE576" s="40"/>
      <c r="AF576" s="40"/>
      <c r="AG576" s="40"/>
      <c r="AH576" s="40"/>
      <c r="AI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121"/>
      <c r="X577" s="40"/>
      <c r="Y577" s="40"/>
      <c r="Z577" s="41"/>
      <c r="AA577" s="41"/>
      <c r="AB577" s="41"/>
      <c r="AC577" s="40"/>
      <c r="AD577" s="40"/>
      <c r="AE577" s="40"/>
      <c r="AF577" s="40"/>
      <c r="AG577" s="40"/>
      <c r="AH577" s="40"/>
      <c r="AI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121"/>
      <c r="X578" s="40"/>
      <c r="Y578" s="40"/>
      <c r="Z578" s="41"/>
      <c r="AA578" s="41"/>
      <c r="AB578" s="41"/>
      <c r="AC578" s="40"/>
      <c r="AD578" s="40"/>
      <c r="AE578" s="40"/>
      <c r="AF578" s="40"/>
      <c r="AG578" s="40"/>
      <c r="AH578" s="40"/>
      <c r="AI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121"/>
      <c r="X579" s="40"/>
      <c r="Y579" s="40"/>
      <c r="Z579" s="41"/>
      <c r="AA579" s="41"/>
      <c r="AB579" s="41"/>
      <c r="AC579" s="40"/>
      <c r="AD579" s="40"/>
      <c r="AE579" s="40"/>
      <c r="AF579" s="40"/>
      <c r="AG579" s="40"/>
      <c r="AH579" s="40"/>
      <c r="AI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121"/>
      <c r="X580" s="40"/>
      <c r="Y580" s="40"/>
      <c r="Z580" s="41"/>
      <c r="AA580" s="41"/>
      <c r="AB580" s="41"/>
      <c r="AC580" s="40"/>
      <c r="AD580" s="40"/>
      <c r="AE580" s="40"/>
      <c r="AF580" s="40"/>
      <c r="AG580" s="40"/>
      <c r="AH580" s="40"/>
      <c r="AI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121"/>
      <c r="X581" s="40"/>
      <c r="Y581" s="40"/>
      <c r="Z581" s="41"/>
      <c r="AA581" s="41"/>
      <c r="AB581" s="41"/>
      <c r="AC581" s="40"/>
      <c r="AD581" s="40"/>
      <c r="AE581" s="40"/>
      <c r="AF581" s="40"/>
      <c r="AG581" s="40"/>
      <c r="AH581" s="40"/>
      <c r="AI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121"/>
      <c r="X582" s="40"/>
      <c r="Y582" s="40"/>
      <c r="Z582" s="41"/>
      <c r="AA582" s="41"/>
      <c r="AB582" s="41"/>
      <c r="AC582" s="40"/>
      <c r="AD582" s="40"/>
      <c r="AE582" s="40"/>
      <c r="AF582" s="40"/>
      <c r="AG582" s="40"/>
      <c r="AH582" s="40"/>
      <c r="AI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121"/>
      <c r="X583" s="40"/>
      <c r="Y583" s="40"/>
      <c r="Z583" s="41"/>
      <c r="AA583" s="41"/>
      <c r="AB583" s="41"/>
      <c r="AC583" s="40"/>
      <c r="AD583" s="40"/>
      <c r="AE583" s="40"/>
      <c r="AF583" s="40"/>
      <c r="AG583" s="40"/>
      <c r="AH583" s="40"/>
      <c r="AI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121"/>
      <c r="X584" s="40"/>
      <c r="Y584" s="40"/>
      <c r="Z584" s="41"/>
      <c r="AA584" s="41"/>
      <c r="AB584" s="41"/>
      <c r="AC584" s="40"/>
      <c r="AD584" s="40"/>
      <c r="AE584" s="40"/>
      <c r="AF584" s="40"/>
      <c r="AG584" s="40"/>
      <c r="AH584" s="40"/>
      <c r="AI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121"/>
      <c r="X585" s="40"/>
      <c r="Y585" s="40"/>
      <c r="Z585" s="41"/>
      <c r="AA585" s="41"/>
      <c r="AB585" s="41"/>
      <c r="AC585" s="40"/>
      <c r="AD585" s="40"/>
      <c r="AE585" s="40"/>
      <c r="AF585" s="40"/>
      <c r="AG585" s="40"/>
      <c r="AH585" s="40"/>
      <c r="AI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121"/>
      <c r="X586" s="40"/>
      <c r="Y586" s="40"/>
      <c r="Z586" s="41"/>
      <c r="AA586" s="41"/>
      <c r="AB586" s="41"/>
      <c r="AC586" s="40"/>
      <c r="AD586" s="40"/>
      <c r="AE586" s="40"/>
      <c r="AF586" s="40"/>
      <c r="AG586" s="40"/>
      <c r="AH586" s="40"/>
      <c r="AI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121"/>
      <c r="X587" s="40"/>
      <c r="Y587" s="40"/>
      <c r="Z587" s="41"/>
      <c r="AA587" s="41"/>
      <c r="AB587" s="41"/>
      <c r="AC587" s="40"/>
      <c r="AD587" s="40"/>
      <c r="AE587" s="40"/>
      <c r="AF587" s="40"/>
      <c r="AG587" s="40"/>
      <c r="AH587" s="40"/>
      <c r="AI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121"/>
      <c r="X588" s="40"/>
      <c r="Y588" s="40"/>
      <c r="Z588" s="41"/>
      <c r="AA588" s="41"/>
      <c r="AB588" s="41"/>
      <c r="AC588" s="40"/>
      <c r="AD588" s="40"/>
      <c r="AE588" s="40"/>
      <c r="AF588" s="40"/>
      <c r="AG588" s="40"/>
      <c r="AH588" s="40"/>
      <c r="AI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121"/>
      <c r="X589" s="40"/>
      <c r="Y589" s="40"/>
      <c r="Z589" s="41"/>
      <c r="AA589" s="41"/>
      <c r="AB589" s="41"/>
      <c r="AC589" s="40"/>
      <c r="AD589" s="40"/>
      <c r="AE589" s="40"/>
      <c r="AF589" s="40"/>
      <c r="AG589" s="40"/>
      <c r="AH589" s="40"/>
      <c r="AI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121"/>
      <c r="X590" s="40"/>
      <c r="Y590" s="40"/>
      <c r="Z590" s="41"/>
      <c r="AA590" s="41"/>
      <c r="AB590" s="41"/>
      <c r="AC590" s="40"/>
      <c r="AD590" s="40"/>
      <c r="AE590" s="40"/>
      <c r="AF590" s="40"/>
      <c r="AG590" s="40"/>
      <c r="AH590" s="40"/>
      <c r="AI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121"/>
      <c r="X591" s="40"/>
      <c r="Y591" s="40"/>
      <c r="Z591" s="41"/>
      <c r="AA591" s="41"/>
      <c r="AB591" s="41"/>
      <c r="AC591" s="40"/>
      <c r="AD591" s="40"/>
      <c r="AE591" s="40"/>
      <c r="AF591" s="40"/>
      <c r="AG591" s="40"/>
      <c r="AH591" s="40"/>
      <c r="AI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121"/>
      <c r="X592" s="40"/>
      <c r="Y592" s="40"/>
      <c r="Z592" s="41"/>
      <c r="AA592" s="41"/>
      <c r="AB592" s="41"/>
      <c r="AC592" s="40"/>
      <c r="AD592" s="40"/>
      <c r="AE592" s="40"/>
      <c r="AF592" s="40"/>
      <c r="AG592" s="40"/>
      <c r="AH592" s="40"/>
      <c r="AI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121"/>
      <c r="X593" s="40"/>
      <c r="Y593" s="40"/>
      <c r="Z593" s="41"/>
      <c r="AA593" s="41"/>
      <c r="AB593" s="41"/>
      <c r="AC593" s="40"/>
      <c r="AD593" s="40"/>
      <c r="AE593" s="40"/>
      <c r="AF593" s="40"/>
      <c r="AG593" s="40"/>
      <c r="AH593" s="40"/>
      <c r="AI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121"/>
      <c r="X594" s="40"/>
      <c r="Y594" s="40"/>
      <c r="Z594" s="41"/>
      <c r="AA594" s="41"/>
      <c r="AB594" s="41"/>
      <c r="AC594" s="40"/>
      <c r="AD594" s="40"/>
      <c r="AE594" s="40"/>
      <c r="AF594" s="40"/>
      <c r="AG594" s="40"/>
      <c r="AH594" s="40"/>
      <c r="AI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121"/>
      <c r="X595" s="40"/>
      <c r="Y595" s="40"/>
      <c r="Z595" s="41"/>
      <c r="AA595" s="41"/>
      <c r="AB595" s="41"/>
      <c r="AC595" s="40"/>
      <c r="AD595" s="40"/>
      <c r="AE595" s="40"/>
      <c r="AF595" s="40"/>
      <c r="AG595" s="40"/>
      <c r="AH595" s="40"/>
      <c r="AI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121"/>
      <c r="X596" s="40"/>
      <c r="Y596" s="40"/>
      <c r="Z596" s="41"/>
      <c r="AA596" s="41"/>
      <c r="AB596" s="41"/>
      <c r="AC596" s="40"/>
      <c r="AD596" s="40"/>
      <c r="AE596" s="40"/>
      <c r="AF596" s="40"/>
      <c r="AG596" s="40"/>
      <c r="AH596" s="40"/>
      <c r="AI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121"/>
      <c r="X597" s="40"/>
      <c r="Y597" s="40"/>
      <c r="Z597" s="41"/>
      <c r="AA597" s="41"/>
      <c r="AB597" s="41"/>
      <c r="AC597" s="40"/>
      <c r="AD597" s="40"/>
      <c r="AE597" s="40"/>
      <c r="AF597" s="40"/>
      <c r="AG597" s="40"/>
      <c r="AH597" s="40"/>
      <c r="AI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121"/>
      <c r="X598" s="40"/>
      <c r="Y598" s="40"/>
      <c r="Z598" s="41"/>
      <c r="AA598" s="41"/>
      <c r="AB598" s="41"/>
      <c r="AC598" s="40"/>
      <c r="AD598" s="40"/>
      <c r="AE598" s="40"/>
      <c r="AF598" s="40"/>
      <c r="AG598" s="40"/>
      <c r="AH598" s="40"/>
      <c r="AI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121"/>
      <c r="X599" s="40"/>
      <c r="Y599" s="40"/>
      <c r="Z599" s="41"/>
      <c r="AA599" s="41"/>
      <c r="AB599" s="41"/>
      <c r="AC599" s="40"/>
      <c r="AD599" s="40"/>
      <c r="AE599" s="40"/>
      <c r="AF599" s="40"/>
      <c r="AG599" s="40"/>
      <c r="AH599" s="40"/>
      <c r="AI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121"/>
      <c r="X600" s="40"/>
      <c r="Y600" s="40"/>
      <c r="Z600" s="41"/>
      <c r="AA600" s="41"/>
      <c r="AB600" s="41"/>
      <c r="AC600" s="40"/>
      <c r="AD600" s="40"/>
      <c r="AE600" s="40"/>
      <c r="AF600" s="40"/>
      <c r="AG600" s="40"/>
      <c r="AH600" s="40"/>
      <c r="AI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121"/>
      <c r="X601" s="40"/>
      <c r="Y601" s="40"/>
      <c r="Z601" s="41"/>
      <c r="AA601" s="41"/>
      <c r="AB601" s="41"/>
      <c r="AC601" s="40"/>
      <c r="AD601" s="40"/>
      <c r="AE601" s="40"/>
      <c r="AF601" s="40"/>
      <c r="AG601" s="40"/>
      <c r="AH601" s="40"/>
      <c r="AI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121"/>
      <c r="X602" s="40"/>
      <c r="Y602" s="40"/>
      <c r="Z602" s="41"/>
      <c r="AA602" s="41"/>
      <c r="AB602" s="41"/>
      <c r="AC602" s="40"/>
      <c r="AD602" s="40"/>
      <c r="AE602" s="40"/>
      <c r="AF602" s="40"/>
      <c r="AG602" s="40"/>
      <c r="AH602" s="40"/>
      <c r="AI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121"/>
      <c r="X603" s="40"/>
      <c r="Y603" s="40"/>
      <c r="Z603" s="41"/>
      <c r="AA603" s="41"/>
      <c r="AB603" s="41"/>
      <c r="AC603" s="40"/>
      <c r="AD603" s="40"/>
      <c r="AE603" s="40"/>
      <c r="AF603" s="40"/>
      <c r="AG603" s="40"/>
      <c r="AH603" s="40"/>
      <c r="AI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121"/>
      <c r="X604" s="40"/>
      <c r="Y604" s="40"/>
      <c r="Z604" s="41"/>
      <c r="AA604" s="41"/>
      <c r="AB604" s="41"/>
      <c r="AC604" s="40"/>
      <c r="AD604" s="40"/>
      <c r="AE604" s="40"/>
      <c r="AF604" s="40"/>
      <c r="AG604" s="40"/>
      <c r="AH604" s="40"/>
      <c r="AI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121"/>
      <c r="X605" s="40"/>
      <c r="Y605" s="40"/>
      <c r="Z605" s="41"/>
      <c r="AA605" s="41"/>
      <c r="AB605" s="41"/>
      <c r="AC605" s="40"/>
      <c r="AD605" s="40"/>
      <c r="AE605" s="40"/>
      <c r="AF605" s="40"/>
      <c r="AG605" s="40"/>
      <c r="AH605" s="40"/>
      <c r="AI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121"/>
      <c r="X606" s="40"/>
      <c r="Y606" s="40"/>
      <c r="Z606" s="41"/>
      <c r="AA606" s="41"/>
      <c r="AB606" s="41"/>
      <c r="AC606" s="40"/>
      <c r="AD606" s="40"/>
      <c r="AE606" s="40"/>
      <c r="AF606" s="40"/>
      <c r="AG606" s="40"/>
      <c r="AH606" s="40"/>
      <c r="AI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121"/>
      <c r="X607" s="40"/>
      <c r="Y607" s="40"/>
      <c r="Z607" s="41"/>
      <c r="AA607" s="41"/>
      <c r="AB607" s="41"/>
      <c r="AC607" s="40"/>
      <c r="AD607" s="40"/>
      <c r="AE607" s="40"/>
      <c r="AF607" s="40"/>
      <c r="AG607" s="40"/>
      <c r="AH607" s="40"/>
      <c r="AI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121"/>
      <c r="X608" s="40"/>
      <c r="Y608" s="40"/>
      <c r="Z608" s="41"/>
      <c r="AA608" s="41"/>
      <c r="AB608" s="41"/>
      <c r="AC608" s="40"/>
      <c r="AD608" s="40"/>
      <c r="AE608" s="40"/>
      <c r="AF608" s="40"/>
      <c r="AG608" s="40"/>
      <c r="AH608" s="40"/>
      <c r="AI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121"/>
      <c r="X609" s="40"/>
      <c r="Y609" s="40"/>
      <c r="Z609" s="41"/>
      <c r="AA609" s="41"/>
      <c r="AB609" s="41"/>
      <c r="AC609" s="40"/>
      <c r="AD609" s="40"/>
      <c r="AE609" s="40"/>
      <c r="AF609" s="40"/>
      <c r="AG609" s="40"/>
      <c r="AH609" s="40"/>
      <c r="AI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121"/>
      <c r="X610" s="40"/>
      <c r="Y610" s="40"/>
      <c r="Z610" s="41"/>
      <c r="AA610" s="41"/>
      <c r="AB610" s="41"/>
      <c r="AC610" s="40"/>
      <c r="AD610" s="40"/>
      <c r="AE610" s="40"/>
      <c r="AF610" s="40"/>
      <c r="AG610" s="40"/>
      <c r="AH610" s="40"/>
      <c r="AI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121"/>
      <c r="X611" s="40"/>
      <c r="Y611" s="40"/>
      <c r="Z611" s="41"/>
      <c r="AA611" s="41"/>
      <c r="AB611" s="41"/>
      <c r="AC611" s="40"/>
      <c r="AD611" s="40"/>
      <c r="AE611" s="40"/>
      <c r="AF611" s="40"/>
      <c r="AG611" s="40"/>
      <c r="AH611" s="40"/>
      <c r="AI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121"/>
      <c r="X612" s="40"/>
      <c r="Y612" s="40"/>
      <c r="Z612" s="41"/>
      <c r="AA612" s="41"/>
      <c r="AB612" s="41"/>
      <c r="AC612" s="40"/>
      <c r="AD612" s="40"/>
      <c r="AE612" s="40"/>
      <c r="AF612" s="40"/>
      <c r="AG612" s="40"/>
      <c r="AH612" s="40"/>
      <c r="AI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121"/>
      <c r="X613" s="40"/>
      <c r="Y613" s="40"/>
      <c r="Z613" s="41"/>
      <c r="AA613" s="41"/>
      <c r="AB613" s="41"/>
      <c r="AC613" s="40"/>
      <c r="AD613" s="40"/>
      <c r="AE613" s="40"/>
      <c r="AF613" s="40"/>
      <c r="AG613" s="40"/>
      <c r="AH613" s="40"/>
      <c r="AI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121"/>
      <c r="X614" s="40"/>
      <c r="Y614" s="40"/>
      <c r="Z614" s="41"/>
      <c r="AA614" s="41"/>
      <c r="AB614" s="41"/>
      <c r="AC614" s="40"/>
      <c r="AD614" s="40"/>
      <c r="AE614" s="40"/>
      <c r="AF614" s="40"/>
      <c r="AG614" s="40"/>
      <c r="AH614" s="40"/>
      <c r="AI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121"/>
      <c r="X615" s="40"/>
      <c r="Y615" s="40"/>
      <c r="Z615" s="41"/>
      <c r="AA615" s="41"/>
      <c r="AB615" s="41"/>
      <c r="AC615" s="40"/>
      <c r="AD615" s="40"/>
      <c r="AE615" s="40"/>
      <c r="AF615" s="40"/>
      <c r="AG615" s="40"/>
      <c r="AH615" s="40"/>
      <c r="AI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121"/>
      <c r="X616" s="40"/>
      <c r="Y616" s="40"/>
      <c r="Z616" s="41"/>
      <c r="AA616" s="41"/>
      <c r="AB616" s="41"/>
      <c r="AC616" s="40"/>
      <c r="AD616" s="40"/>
      <c r="AE616" s="40"/>
      <c r="AF616" s="40"/>
      <c r="AG616" s="40"/>
      <c r="AH616" s="40"/>
      <c r="AI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121"/>
      <c r="X617" s="40"/>
      <c r="Y617" s="40"/>
      <c r="Z617" s="41"/>
      <c r="AA617" s="41"/>
      <c r="AB617" s="41"/>
      <c r="AC617" s="40"/>
      <c r="AD617" s="40"/>
      <c r="AE617" s="40"/>
      <c r="AF617" s="40"/>
      <c r="AG617" s="40"/>
      <c r="AH617" s="40"/>
      <c r="AI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121"/>
      <c r="X618" s="40"/>
      <c r="Y618" s="40"/>
      <c r="Z618" s="41"/>
      <c r="AA618" s="41"/>
      <c r="AB618" s="41"/>
      <c r="AC618" s="40"/>
      <c r="AD618" s="40"/>
      <c r="AE618" s="40"/>
      <c r="AF618" s="40"/>
      <c r="AG618" s="40"/>
      <c r="AH618" s="40"/>
      <c r="AI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121"/>
      <c r="X619" s="40"/>
      <c r="Y619" s="40"/>
      <c r="Z619" s="41"/>
      <c r="AA619" s="41"/>
      <c r="AB619" s="41"/>
      <c r="AC619" s="40"/>
      <c r="AD619" s="40"/>
      <c r="AE619" s="40"/>
      <c r="AF619" s="40"/>
      <c r="AG619" s="40"/>
      <c r="AH619" s="40"/>
      <c r="AI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121"/>
      <c r="X620" s="40"/>
      <c r="Y620" s="40"/>
      <c r="Z620" s="41"/>
      <c r="AA620" s="41"/>
      <c r="AB620" s="41"/>
      <c r="AC620" s="40"/>
      <c r="AD620" s="40"/>
      <c r="AE620" s="40"/>
      <c r="AF620" s="40"/>
      <c r="AG620" s="40"/>
      <c r="AH620" s="40"/>
      <c r="AI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121"/>
      <c r="X621" s="40"/>
      <c r="Y621" s="40"/>
      <c r="Z621" s="41"/>
      <c r="AA621" s="41"/>
      <c r="AB621" s="41"/>
      <c r="AC621" s="40"/>
      <c r="AD621" s="40"/>
      <c r="AE621" s="40"/>
      <c r="AF621" s="40"/>
      <c r="AG621" s="40"/>
      <c r="AH621" s="40"/>
      <c r="AI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121"/>
      <c r="X622" s="40"/>
      <c r="Y622" s="40"/>
      <c r="Z622" s="41"/>
      <c r="AA622" s="41"/>
      <c r="AB622" s="41"/>
      <c r="AC622" s="40"/>
      <c r="AD622" s="40"/>
      <c r="AE622" s="40"/>
      <c r="AF622" s="40"/>
      <c r="AG622" s="40"/>
      <c r="AH622" s="40"/>
      <c r="AI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121"/>
      <c r="X623" s="40"/>
      <c r="Y623" s="40"/>
      <c r="Z623" s="41"/>
      <c r="AA623" s="41"/>
      <c r="AB623" s="41"/>
      <c r="AC623" s="40"/>
      <c r="AD623" s="40"/>
      <c r="AE623" s="40"/>
      <c r="AF623" s="40"/>
      <c r="AG623" s="40"/>
      <c r="AH623" s="40"/>
      <c r="AI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121"/>
      <c r="X624" s="40"/>
      <c r="Y624" s="40"/>
      <c r="Z624" s="41"/>
      <c r="AA624" s="41"/>
      <c r="AB624" s="41"/>
      <c r="AC624" s="40"/>
      <c r="AD624" s="40"/>
      <c r="AE624" s="40"/>
      <c r="AF624" s="40"/>
      <c r="AG624" s="40"/>
      <c r="AH624" s="40"/>
      <c r="AI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121"/>
      <c r="X625" s="40"/>
      <c r="Y625" s="40"/>
      <c r="Z625" s="41"/>
      <c r="AA625" s="41"/>
      <c r="AB625" s="41"/>
      <c r="AC625" s="40"/>
      <c r="AD625" s="40"/>
      <c r="AE625" s="40"/>
      <c r="AF625" s="40"/>
      <c r="AG625" s="40"/>
      <c r="AH625" s="40"/>
      <c r="AI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121"/>
      <c r="X626" s="40"/>
      <c r="Y626" s="40"/>
      <c r="Z626" s="41"/>
      <c r="AA626" s="41"/>
      <c r="AB626" s="41"/>
      <c r="AC626" s="40"/>
      <c r="AD626" s="40"/>
      <c r="AE626" s="40"/>
      <c r="AF626" s="40"/>
      <c r="AG626" s="40"/>
      <c r="AH626" s="40"/>
      <c r="AI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121"/>
      <c r="X627" s="40"/>
      <c r="Y627" s="40"/>
      <c r="Z627" s="41"/>
      <c r="AA627" s="41"/>
      <c r="AB627" s="41"/>
      <c r="AC627" s="40"/>
      <c r="AD627" s="40"/>
      <c r="AE627" s="40"/>
      <c r="AF627" s="40"/>
      <c r="AG627" s="40"/>
      <c r="AH627" s="40"/>
      <c r="AI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121"/>
      <c r="X628" s="40"/>
      <c r="Y628" s="40"/>
      <c r="Z628" s="41"/>
      <c r="AA628" s="41"/>
      <c r="AB628" s="41"/>
      <c r="AC628" s="40"/>
      <c r="AD628" s="40"/>
      <c r="AE628" s="40"/>
      <c r="AF628" s="40"/>
      <c r="AG628" s="40"/>
      <c r="AH628" s="40"/>
      <c r="AI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121"/>
      <c r="X629" s="40"/>
      <c r="Y629" s="40"/>
      <c r="Z629" s="41"/>
      <c r="AA629" s="41"/>
      <c r="AB629" s="41"/>
      <c r="AC629" s="40"/>
      <c r="AD629" s="40"/>
      <c r="AE629" s="40"/>
      <c r="AF629" s="40"/>
      <c r="AG629" s="40"/>
      <c r="AH629" s="40"/>
      <c r="AI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121"/>
      <c r="X630" s="40"/>
      <c r="Y630" s="40"/>
      <c r="Z630" s="41"/>
      <c r="AA630" s="41"/>
      <c r="AB630" s="41"/>
      <c r="AC630" s="40"/>
      <c r="AD630" s="40"/>
      <c r="AE630" s="40"/>
      <c r="AF630" s="40"/>
      <c r="AG630" s="40"/>
      <c r="AH630" s="40"/>
      <c r="AI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121"/>
      <c r="X631" s="40"/>
      <c r="Y631" s="40"/>
      <c r="Z631" s="41"/>
      <c r="AA631" s="41"/>
      <c r="AB631" s="41"/>
      <c r="AC631" s="40"/>
      <c r="AD631" s="40"/>
      <c r="AE631" s="40"/>
      <c r="AF631" s="40"/>
      <c r="AG631" s="40"/>
      <c r="AH631" s="40"/>
      <c r="AI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121"/>
      <c r="X632" s="40"/>
      <c r="Y632" s="40"/>
      <c r="Z632" s="41"/>
      <c r="AA632" s="41"/>
      <c r="AB632" s="41"/>
      <c r="AC632" s="40"/>
      <c r="AD632" s="40"/>
      <c r="AE632" s="40"/>
      <c r="AF632" s="40"/>
      <c r="AG632" s="40"/>
      <c r="AH632" s="40"/>
      <c r="AI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121"/>
      <c r="X633" s="40"/>
      <c r="Y633" s="40"/>
      <c r="Z633" s="41"/>
      <c r="AA633" s="41"/>
      <c r="AB633" s="41"/>
      <c r="AC633" s="40"/>
      <c r="AD633" s="40"/>
      <c r="AE633" s="40"/>
      <c r="AF633" s="40"/>
      <c r="AG633" s="40"/>
      <c r="AH633" s="40"/>
      <c r="AI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121"/>
      <c r="X634" s="40"/>
      <c r="Y634" s="40"/>
      <c r="Z634" s="41"/>
      <c r="AA634" s="41"/>
      <c r="AB634" s="41"/>
      <c r="AC634" s="40"/>
      <c r="AD634" s="40"/>
      <c r="AE634" s="40"/>
      <c r="AF634" s="40"/>
      <c r="AG634" s="40"/>
      <c r="AH634" s="40"/>
      <c r="AI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121"/>
      <c r="X635" s="40"/>
      <c r="Y635" s="40"/>
      <c r="Z635" s="41"/>
      <c r="AA635" s="41"/>
      <c r="AB635" s="41"/>
      <c r="AC635" s="40"/>
      <c r="AD635" s="40"/>
      <c r="AE635" s="40"/>
      <c r="AF635" s="40"/>
      <c r="AG635" s="40"/>
      <c r="AH635" s="40"/>
      <c r="AI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121"/>
      <c r="X636" s="40"/>
      <c r="Y636" s="40"/>
      <c r="Z636" s="41"/>
      <c r="AA636" s="41"/>
      <c r="AB636" s="41"/>
      <c r="AC636" s="40"/>
      <c r="AD636" s="40"/>
      <c r="AE636" s="40"/>
      <c r="AF636" s="40"/>
      <c r="AG636" s="40"/>
      <c r="AH636" s="40"/>
      <c r="AI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121"/>
      <c r="X637" s="40"/>
      <c r="Y637" s="40"/>
      <c r="Z637" s="41"/>
      <c r="AA637" s="41"/>
      <c r="AB637" s="41"/>
      <c r="AC637" s="40"/>
      <c r="AD637" s="40"/>
      <c r="AE637" s="40"/>
      <c r="AF637" s="40"/>
      <c r="AG637" s="40"/>
      <c r="AH637" s="40"/>
      <c r="AI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121"/>
      <c r="X638" s="40"/>
      <c r="Y638" s="40"/>
      <c r="Z638" s="41"/>
      <c r="AA638" s="41"/>
      <c r="AB638" s="41"/>
      <c r="AC638" s="40"/>
      <c r="AD638" s="40"/>
      <c r="AE638" s="40"/>
      <c r="AF638" s="40"/>
      <c r="AG638" s="40"/>
      <c r="AH638" s="40"/>
      <c r="AI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121"/>
      <c r="X639" s="40"/>
      <c r="Y639" s="40"/>
      <c r="Z639" s="41"/>
      <c r="AA639" s="41"/>
      <c r="AB639" s="41"/>
      <c r="AC639" s="40"/>
      <c r="AD639" s="40"/>
      <c r="AE639" s="40"/>
      <c r="AF639" s="40"/>
      <c r="AG639" s="40"/>
      <c r="AH639" s="40"/>
      <c r="AI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121"/>
      <c r="X640" s="40"/>
      <c r="Y640" s="40"/>
      <c r="Z640" s="41"/>
      <c r="AA640" s="41"/>
      <c r="AB640" s="41"/>
      <c r="AC640" s="40"/>
      <c r="AD640" s="40"/>
      <c r="AE640" s="40"/>
      <c r="AF640" s="40"/>
      <c r="AG640" s="40"/>
      <c r="AH640" s="40"/>
      <c r="AI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121"/>
      <c r="X641" s="40"/>
      <c r="Y641" s="40"/>
      <c r="Z641" s="41"/>
      <c r="AA641" s="41"/>
      <c r="AB641" s="41"/>
      <c r="AC641" s="40"/>
      <c r="AD641" s="40"/>
      <c r="AE641" s="40"/>
      <c r="AF641" s="40"/>
      <c r="AG641" s="40"/>
      <c r="AH641" s="40"/>
      <c r="AI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121"/>
      <c r="X642" s="40"/>
      <c r="Y642" s="40"/>
      <c r="Z642" s="41"/>
      <c r="AA642" s="41"/>
      <c r="AB642" s="41"/>
      <c r="AC642" s="40"/>
      <c r="AD642" s="40"/>
      <c r="AE642" s="40"/>
      <c r="AF642" s="40"/>
      <c r="AG642" s="40"/>
      <c r="AH642" s="40"/>
      <c r="AI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121"/>
      <c r="X643" s="40"/>
      <c r="Y643" s="40"/>
      <c r="Z643" s="41"/>
      <c r="AA643" s="41"/>
      <c r="AB643" s="41"/>
      <c r="AC643" s="40"/>
      <c r="AD643" s="40"/>
      <c r="AE643" s="40"/>
      <c r="AF643" s="40"/>
      <c r="AG643" s="40"/>
      <c r="AH643" s="40"/>
      <c r="AI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121"/>
      <c r="X644" s="40"/>
      <c r="Y644" s="40"/>
      <c r="Z644" s="41"/>
      <c r="AA644" s="41"/>
      <c r="AB644" s="41"/>
      <c r="AC644" s="40"/>
      <c r="AD644" s="40"/>
      <c r="AE644" s="40"/>
      <c r="AF644" s="40"/>
      <c r="AG644" s="40"/>
      <c r="AH644" s="40"/>
      <c r="AI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121"/>
      <c r="X645" s="40"/>
      <c r="Y645" s="40"/>
      <c r="Z645" s="41"/>
      <c r="AA645" s="41"/>
      <c r="AB645" s="41"/>
      <c r="AC645" s="40"/>
      <c r="AD645" s="40"/>
      <c r="AE645" s="40"/>
      <c r="AF645" s="40"/>
      <c r="AG645" s="40"/>
      <c r="AH645" s="40"/>
      <c r="AI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121"/>
      <c r="X646" s="40"/>
      <c r="Y646" s="40"/>
      <c r="Z646" s="41"/>
      <c r="AA646" s="41"/>
      <c r="AB646" s="41"/>
      <c r="AC646" s="40"/>
      <c r="AD646" s="40"/>
      <c r="AE646" s="40"/>
      <c r="AF646" s="40"/>
      <c r="AG646" s="40"/>
      <c r="AH646" s="40"/>
      <c r="AI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121"/>
      <c r="X647" s="40"/>
      <c r="Y647" s="40"/>
      <c r="Z647" s="41"/>
      <c r="AA647" s="41"/>
      <c r="AB647" s="41"/>
      <c r="AC647" s="40"/>
      <c r="AD647" s="40"/>
      <c r="AE647" s="40"/>
      <c r="AF647" s="40"/>
      <c r="AG647" s="40"/>
      <c r="AH647" s="40"/>
      <c r="AI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121"/>
      <c r="X648" s="40"/>
      <c r="Y648" s="40"/>
      <c r="Z648" s="41"/>
      <c r="AA648" s="41"/>
      <c r="AB648" s="41"/>
      <c r="AC648" s="40"/>
      <c r="AD648" s="40"/>
      <c r="AE648" s="40"/>
      <c r="AF648" s="40"/>
      <c r="AG648" s="40"/>
      <c r="AH648" s="40"/>
      <c r="AI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121"/>
      <c r="X649" s="40"/>
      <c r="Y649" s="40"/>
      <c r="Z649" s="41"/>
      <c r="AA649" s="41"/>
      <c r="AB649" s="41"/>
      <c r="AC649" s="40"/>
      <c r="AD649" s="40"/>
      <c r="AE649" s="40"/>
      <c r="AF649" s="40"/>
      <c r="AG649" s="40"/>
      <c r="AH649" s="40"/>
      <c r="AI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121"/>
      <c r="X650" s="40"/>
      <c r="Y650" s="40"/>
      <c r="Z650" s="41"/>
      <c r="AA650" s="41"/>
      <c r="AB650" s="41"/>
      <c r="AC650" s="40"/>
      <c r="AD650" s="40"/>
      <c r="AE650" s="40"/>
      <c r="AF650" s="40"/>
      <c r="AG650" s="40"/>
      <c r="AH650" s="40"/>
      <c r="AI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121"/>
      <c r="X651" s="40"/>
      <c r="Y651" s="40"/>
      <c r="Z651" s="41"/>
      <c r="AA651" s="41"/>
      <c r="AB651" s="41"/>
      <c r="AC651" s="40"/>
      <c r="AD651" s="40"/>
      <c r="AE651" s="40"/>
      <c r="AF651" s="40"/>
      <c r="AG651" s="40"/>
      <c r="AH651" s="40"/>
      <c r="AI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121"/>
      <c r="X652" s="40"/>
      <c r="Y652" s="40"/>
      <c r="Z652" s="41"/>
      <c r="AA652" s="41"/>
      <c r="AB652" s="41"/>
      <c r="AC652" s="40"/>
      <c r="AD652" s="40"/>
      <c r="AE652" s="40"/>
      <c r="AF652" s="40"/>
      <c r="AG652" s="40"/>
      <c r="AH652" s="40"/>
      <c r="AI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121"/>
      <c r="X653" s="40"/>
      <c r="Y653" s="40"/>
      <c r="Z653" s="41"/>
      <c r="AA653" s="41"/>
      <c r="AB653" s="41"/>
      <c r="AC653" s="40"/>
      <c r="AD653" s="40"/>
      <c r="AE653" s="40"/>
      <c r="AF653" s="40"/>
      <c r="AG653" s="40"/>
      <c r="AH653" s="40"/>
      <c r="AI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121"/>
      <c r="X654" s="40"/>
      <c r="Y654" s="40"/>
      <c r="Z654" s="41"/>
      <c r="AA654" s="41"/>
      <c r="AB654" s="41"/>
      <c r="AC654" s="40"/>
      <c r="AD654" s="40"/>
      <c r="AE654" s="40"/>
      <c r="AF654" s="40"/>
      <c r="AG654" s="40"/>
      <c r="AH654" s="40"/>
      <c r="AI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121"/>
      <c r="X655" s="40"/>
      <c r="Y655" s="40"/>
      <c r="Z655" s="41"/>
      <c r="AA655" s="41"/>
      <c r="AB655" s="41"/>
      <c r="AC655" s="40"/>
      <c r="AD655" s="40"/>
      <c r="AE655" s="40"/>
      <c r="AF655" s="40"/>
      <c r="AG655" s="40"/>
      <c r="AH655" s="40"/>
      <c r="AI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121"/>
      <c r="X656" s="40"/>
      <c r="Y656" s="40"/>
      <c r="Z656" s="41"/>
      <c r="AA656" s="41"/>
      <c r="AB656" s="41"/>
      <c r="AC656" s="40"/>
      <c r="AD656" s="40"/>
      <c r="AE656" s="40"/>
      <c r="AF656" s="40"/>
      <c r="AG656" s="40"/>
      <c r="AH656" s="40"/>
      <c r="AI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121"/>
      <c r="X657" s="40"/>
      <c r="Y657" s="40"/>
      <c r="Z657" s="41"/>
      <c r="AA657" s="41"/>
      <c r="AB657" s="41"/>
      <c r="AC657" s="40"/>
      <c r="AD657" s="40"/>
      <c r="AE657" s="40"/>
      <c r="AF657" s="40"/>
      <c r="AG657" s="40"/>
      <c r="AH657" s="40"/>
      <c r="AI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121"/>
      <c r="X658" s="40"/>
      <c r="Y658" s="40"/>
      <c r="Z658" s="41"/>
      <c r="AA658" s="41"/>
      <c r="AB658" s="41"/>
      <c r="AC658" s="40"/>
      <c r="AD658" s="40"/>
      <c r="AE658" s="40"/>
      <c r="AF658" s="40"/>
      <c r="AG658" s="40"/>
      <c r="AH658" s="40"/>
      <c r="AI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121"/>
      <c r="X659" s="40"/>
      <c r="Y659" s="40"/>
      <c r="Z659" s="41"/>
      <c r="AA659" s="41"/>
      <c r="AB659" s="41"/>
      <c r="AC659" s="40"/>
      <c r="AD659" s="40"/>
      <c r="AE659" s="40"/>
      <c r="AF659" s="40"/>
      <c r="AG659" s="40"/>
      <c r="AH659" s="40"/>
      <c r="AI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121"/>
      <c r="X660" s="40"/>
      <c r="Y660" s="40"/>
      <c r="Z660" s="41"/>
      <c r="AA660" s="41"/>
      <c r="AB660" s="41"/>
      <c r="AC660" s="40"/>
      <c r="AD660" s="40"/>
      <c r="AE660" s="40"/>
      <c r="AF660" s="40"/>
      <c r="AG660" s="40"/>
      <c r="AH660" s="40"/>
      <c r="AI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121"/>
      <c r="X661" s="40"/>
      <c r="Y661" s="40"/>
      <c r="Z661" s="41"/>
      <c r="AA661" s="41"/>
      <c r="AB661" s="41"/>
      <c r="AC661" s="40"/>
      <c r="AD661" s="40"/>
      <c r="AE661" s="40"/>
      <c r="AF661" s="40"/>
      <c r="AG661" s="40"/>
      <c r="AH661" s="40"/>
      <c r="AI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121"/>
      <c r="X662" s="40"/>
      <c r="Y662" s="40"/>
      <c r="Z662" s="41"/>
      <c r="AA662" s="41"/>
      <c r="AB662" s="41"/>
      <c r="AC662" s="40"/>
      <c r="AD662" s="40"/>
      <c r="AE662" s="40"/>
      <c r="AF662" s="40"/>
      <c r="AG662" s="40"/>
      <c r="AH662" s="40"/>
      <c r="AI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121"/>
      <c r="X663" s="40"/>
      <c r="Y663" s="40"/>
      <c r="Z663" s="41"/>
      <c r="AA663" s="41"/>
      <c r="AB663" s="41"/>
      <c r="AC663" s="40"/>
      <c r="AD663" s="40"/>
      <c r="AE663" s="40"/>
      <c r="AF663" s="40"/>
      <c r="AG663" s="40"/>
      <c r="AH663" s="40"/>
      <c r="AI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121"/>
      <c r="X664" s="40"/>
      <c r="Y664" s="40"/>
      <c r="Z664" s="41"/>
      <c r="AA664" s="41"/>
      <c r="AB664" s="41"/>
      <c r="AC664" s="40"/>
      <c r="AD664" s="40"/>
      <c r="AE664" s="40"/>
      <c r="AF664" s="40"/>
      <c r="AG664" s="40"/>
      <c r="AH664" s="40"/>
      <c r="AI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121"/>
      <c r="X665" s="40"/>
      <c r="Y665" s="40"/>
      <c r="Z665" s="41"/>
      <c r="AA665" s="41"/>
      <c r="AB665" s="41"/>
      <c r="AC665" s="40"/>
      <c r="AD665" s="40"/>
      <c r="AE665" s="40"/>
      <c r="AF665" s="40"/>
      <c r="AG665" s="40"/>
      <c r="AH665" s="40"/>
      <c r="AI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121"/>
      <c r="X666" s="40"/>
      <c r="Y666" s="40"/>
      <c r="Z666" s="41"/>
      <c r="AA666" s="41"/>
      <c r="AB666" s="41"/>
      <c r="AC666" s="40"/>
      <c r="AD666" s="40"/>
      <c r="AE666" s="40"/>
      <c r="AF666" s="40"/>
      <c r="AG666" s="40"/>
      <c r="AH666" s="40"/>
      <c r="AI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121"/>
      <c r="X667" s="40"/>
      <c r="Y667" s="40"/>
      <c r="Z667" s="41"/>
      <c r="AA667" s="41"/>
      <c r="AB667" s="41"/>
      <c r="AC667" s="40"/>
      <c r="AD667" s="40"/>
      <c r="AE667" s="40"/>
      <c r="AF667" s="40"/>
      <c r="AG667" s="40"/>
      <c r="AH667" s="40"/>
      <c r="AI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121"/>
      <c r="X668" s="40"/>
      <c r="Y668" s="40"/>
      <c r="Z668" s="41"/>
      <c r="AA668" s="41"/>
      <c r="AB668" s="41"/>
      <c r="AC668" s="40"/>
      <c r="AD668" s="40"/>
      <c r="AE668" s="40"/>
      <c r="AF668" s="40"/>
      <c r="AG668" s="40"/>
      <c r="AH668" s="40"/>
      <c r="AI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121"/>
      <c r="X669" s="40"/>
      <c r="Y669" s="40"/>
      <c r="Z669" s="41"/>
      <c r="AA669" s="41"/>
      <c r="AB669" s="41"/>
      <c r="AC669" s="40"/>
      <c r="AD669" s="40"/>
      <c r="AE669" s="40"/>
      <c r="AF669" s="40"/>
      <c r="AG669" s="40"/>
      <c r="AH669" s="40"/>
      <c r="AI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121"/>
      <c r="X670" s="40"/>
      <c r="Y670" s="40"/>
      <c r="Z670" s="41"/>
      <c r="AA670" s="41"/>
      <c r="AB670" s="41"/>
      <c r="AC670" s="40"/>
      <c r="AD670" s="40"/>
      <c r="AE670" s="40"/>
      <c r="AF670" s="40"/>
      <c r="AG670" s="40"/>
      <c r="AH670" s="40"/>
      <c r="AI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121"/>
      <c r="X671" s="40"/>
      <c r="Y671" s="40"/>
      <c r="Z671" s="41"/>
      <c r="AA671" s="41"/>
      <c r="AB671" s="41"/>
      <c r="AC671" s="40"/>
      <c r="AD671" s="40"/>
      <c r="AE671" s="40"/>
      <c r="AF671" s="40"/>
      <c r="AG671" s="40"/>
      <c r="AH671" s="40"/>
      <c r="AI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121"/>
      <c r="X672" s="40"/>
      <c r="Y672" s="40"/>
      <c r="Z672" s="41"/>
      <c r="AA672" s="41"/>
      <c r="AB672" s="41"/>
      <c r="AC672" s="40"/>
      <c r="AD672" s="40"/>
      <c r="AE672" s="40"/>
      <c r="AF672" s="40"/>
      <c r="AG672" s="40"/>
      <c r="AH672" s="40"/>
      <c r="AI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121"/>
      <c r="X673" s="40"/>
      <c r="Y673" s="40"/>
      <c r="Z673" s="41"/>
      <c r="AA673" s="41"/>
      <c r="AB673" s="41"/>
      <c r="AC673" s="40"/>
      <c r="AD673" s="40"/>
      <c r="AE673" s="40"/>
      <c r="AF673" s="40"/>
      <c r="AG673" s="40"/>
      <c r="AH673" s="40"/>
      <c r="AI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121"/>
      <c r="X674" s="40"/>
      <c r="Y674" s="40"/>
      <c r="Z674" s="41"/>
      <c r="AA674" s="41"/>
      <c r="AB674" s="41"/>
      <c r="AC674" s="40"/>
      <c r="AD674" s="40"/>
      <c r="AE674" s="40"/>
      <c r="AF674" s="40"/>
      <c r="AG674" s="40"/>
      <c r="AH674" s="40"/>
      <c r="AI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121"/>
      <c r="X675" s="40"/>
      <c r="Y675" s="40"/>
      <c r="Z675" s="41"/>
      <c r="AA675" s="41"/>
      <c r="AB675" s="41"/>
      <c r="AC675" s="40"/>
      <c r="AD675" s="40"/>
      <c r="AE675" s="40"/>
      <c r="AF675" s="40"/>
      <c r="AG675" s="40"/>
      <c r="AH675" s="40"/>
      <c r="AI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121"/>
      <c r="X676" s="40"/>
      <c r="Y676" s="40"/>
      <c r="Z676" s="41"/>
      <c r="AA676" s="41"/>
      <c r="AB676" s="41"/>
      <c r="AC676" s="40"/>
      <c r="AD676" s="40"/>
      <c r="AE676" s="40"/>
      <c r="AF676" s="40"/>
      <c r="AG676" s="40"/>
      <c r="AH676" s="40"/>
      <c r="AI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121"/>
      <c r="X677" s="40"/>
      <c r="Y677" s="40"/>
      <c r="Z677" s="41"/>
      <c r="AA677" s="41"/>
      <c r="AB677" s="41"/>
      <c r="AC677" s="40"/>
      <c r="AD677" s="40"/>
      <c r="AE677" s="40"/>
      <c r="AF677" s="40"/>
      <c r="AG677" s="40"/>
      <c r="AH677" s="40"/>
      <c r="AI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121"/>
      <c r="X678" s="40"/>
      <c r="Y678" s="40"/>
      <c r="Z678" s="41"/>
      <c r="AA678" s="41"/>
      <c r="AB678" s="41"/>
      <c r="AC678" s="40"/>
      <c r="AD678" s="40"/>
      <c r="AE678" s="40"/>
      <c r="AF678" s="40"/>
      <c r="AG678" s="40"/>
      <c r="AH678" s="40"/>
      <c r="AI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121"/>
      <c r="X679" s="40"/>
      <c r="Y679" s="40"/>
      <c r="Z679" s="41"/>
      <c r="AA679" s="41"/>
      <c r="AB679" s="41"/>
      <c r="AC679" s="40"/>
      <c r="AD679" s="40"/>
      <c r="AE679" s="40"/>
      <c r="AF679" s="40"/>
      <c r="AG679" s="40"/>
      <c r="AH679" s="40"/>
      <c r="AI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121"/>
      <c r="X680" s="40"/>
      <c r="Y680" s="40"/>
      <c r="Z680" s="41"/>
      <c r="AA680" s="41"/>
      <c r="AB680" s="41"/>
      <c r="AC680" s="40"/>
      <c r="AD680" s="40"/>
      <c r="AE680" s="40"/>
      <c r="AF680" s="40"/>
      <c r="AG680" s="40"/>
      <c r="AH680" s="40"/>
      <c r="AI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121"/>
      <c r="X681" s="40"/>
      <c r="Y681" s="40"/>
      <c r="Z681" s="41"/>
      <c r="AA681" s="41"/>
      <c r="AB681" s="41"/>
      <c r="AC681" s="40"/>
      <c r="AD681" s="40"/>
      <c r="AE681" s="40"/>
      <c r="AF681" s="40"/>
      <c r="AG681" s="40"/>
      <c r="AH681" s="40"/>
      <c r="AI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121"/>
      <c r="X682" s="40"/>
      <c r="Y682" s="40"/>
      <c r="Z682" s="41"/>
      <c r="AA682" s="41"/>
      <c r="AB682" s="41"/>
      <c r="AC682" s="40"/>
      <c r="AD682" s="40"/>
      <c r="AE682" s="40"/>
      <c r="AF682" s="40"/>
      <c r="AG682" s="40"/>
      <c r="AH682" s="40"/>
      <c r="AI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121"/>
      <c r="X683" s="40"/>
      <c r="Y683" s="40"/>
      <c r="Z683" s="41"/>
      <c r="AA683" s="41"/>
      <c r="AB683" s="41"/>
      <c r="AC683" s="40"/>
      <c r="AD683" s="40"/>
      <c r="AE683" s="40"/>
      <c r="AF683" s="40"/>
      <c r="AG683" s="40"/>
      <c r="AH683" s="40"/>
      <c r="AI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121"/>
      <c r="X684" s="40"/>
      <c r="Y684" s="40"/>
      <c r="Z684" s="41"/>
      <c r="AA684" s="41"/>
      <c r="AB684" s="41"/>
      <c r="AC684" s="40"/>
      <c r="AD684" s="40"/>
      <c r="AE684" s="40"/>
      <c r="AF684" s="40"/>
      <c r="AG684" s="40"/>
      <c r="AH684" s="40"/>
      <c r="AI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121"/>
      <c r="X685" s="40"/>
      <c r="Y685" s="40"/>
      <c r="Z685" s="41"/>
      <c r="AA685" s="41"/>
      <c r="AB685" s="41"/>
      <c r="AC685" s="40"/>
      <c r="AD685" s="40"/>
      <c r="AE685" s="40"/>
      <c r="AF685" s="40"/>
      <c r="AG685" s="40"/>
      <c r="AH685" s="40"/>
      <c r="AI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121"/>
      <c r="X686" s="40"/>
      <c r="Y686" s="40"/>
      <c r="Z686" s="41"/>
      <c r="AA686" s="41"/>
      <c r="AB686" s="41"/>
      <c r="AC686" s="40"/>
      <c r="AD686" s="40"/>
      <c r="AE686" s="40"/>
      <c r="AF686" s="40"/>
      <c r="AG686" s="40"/>
      <c r="AH686" s="40"/>
      <c r="AI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121"/>
      <c r="X687" s="40"/>
      <c r="Y687" s="40"/>
      <c r="Z687" s="41"/>
      <c r="AA687" s="41"/>
      <c r="AB687" s="41"/>
      <c r="AC687" s="40"/>
      <c r="AD687" s="40"/>
      <c r="AE687" s="40"/>
      <c r="AF687" s="40"/>
      <c r="AG687" s="40"/>
      <c r="AH687" s="40"/>
      <c r="AI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121"/>
      <c r="X688" s="40"/>
      <c r="Y688" s="40"/>
      <c r="Z688" s="41"/>
      <c r="AA688" s="41"/>
      <c r="AB688" s="41"/>
      <c r="AC688" s="40"/>
      <c r="AD688" s="40"/>
      <c r="AE688" s="40"/>
      <c r="AF688" s="40"/>
      <c r="AG688" s="40"/>
      <c r="AH688" s="40"/>
      <c r="AI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121"/>
      <c r="X689" s="40"/>
      <c r="Y689" s="40"/>
      <c r="Z689" s="41"/>
      <c r="AA689" s="41"/>
      <c r="AB689" s="41"/>
      <c r="AC689" s="40"/>
      <c r="AD689" s="40"/>
      <c r="AE689" s="40"/>
      <c r="AF689" s="40"/>
      <c r="AG689" s="40"/>
      <c r="AH689" s="40"/>
      <c r="AI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121"/>
      <c r="X690" s="40"/>
      <c r="Y690" s="40"/>
      <c r="Z690" s="41"/>
      <c r="AA690" s="41"/>
      <c r="AB690" s="41"/>
      <c r="AC690" s="40"/>
      <c r="AD690" s="40"/>
      <c r="AE690" s="40"/>
      <c r="AF690" s="40"/>
      <c r="AG690" s="40"/>
      <c r="AH690" s="40"/>
      <c r="AI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121"/>
      <c r="X691" s="40"/>
      <c r="Y691" s="40"/>
      <c r="Z691" s="41"/>
      <c r="AA691" s="41"/>
      <c r="AB691" s="41"/>
      <c r="AC691" s="40"/>
      <c r="AD691" s="40"/>
      <c r="AE691" s="40"/>
      <c r="AF691" s="40"/>
      <c r="AG691" s="40"/>
      <c r="AH691" s="40"/>
      <c r="AI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121"/>
      <c r="X692" s="40"/>
      <c r="Y692" s="40"/>
      <c r="Z692" s="41"/>
      <c r="AA692" s="41"/>
      <c r="AB692" s="41"/>
      <c r="AC692" s="40"/>
      <c r="AD692" s="40"/>
      <c r="AE692" s="40"/>
      <c r="AF692" s="40"/>
      <c r="AG692" s="40"/>
      <c r="AH692" s="40"/>
      <c r="AI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121"/>
      <c r="X693" s="40"/>
      <c r="Y693" s="40"/>
      <c r="Z693" s="41"/>
      <c r="AA693" s="41"/>
      <c r="AB693" s="41"/>
      <c r="AC693" s="40"/>
      <c r="AD693" s="40"/>
      <c r="AE693" s="40"/>
      <c r="AF693" s="40"/>
      <c r="AG693" s="40"/>
      <c r="AH693" s="40"/>
      <c r="AI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121"/>
      <c r="X694" s="40"/>
      <c r="Y694" s="40"/>
      <c r="Z694" s="41"/>
      <c r="AA694" s="41"/>
      <c r="AB694" s="41"/>
      <c r="AC694" s="40"/>
      <c r="AD694" s="40"/>
      <c r="AE694" s="40"/>
      <c r="AF694" s="40"/>
      <c r="AG694" s="40"/>
      <c r="AH694" s="40"/>
      <c r="AI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121"/>
      <c r="X695" s="40"/>
      <c r="Y695" s="40"/>
      <c r="Z695" s="41"/>
      <c r="AA695" s="41"/>
      <c r="AB695" s="41"/>
      <c r="AC695" s="40"/>
      <c r="AD695" s="40"/>
      <c r="AE695" s="40"/>
      <c r="AF695" s="40"/>
      <c r="AG695" s="40"/>
      <c r="AH695" s="40"/>
      <c r="AI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121"/>
      <c r="X696" s="40"/>
      <c r="Y696" s="40"/>
      <c r="Z696" s="41"/>
      <c r="AA696" s="41"/>
      <c r="AB696" s="41"/>
      <c r="AC696" s="40"/>
      <c r="AD696" s="40"/>
      <c r="AE696" s="40"/>
      <c r="AF696" s="40"/>
      <c r="AG696" s="40"/>
      <c r="AH696" s="40"/>
      <c r="AI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121"/>
      <c r="X697" s="40"/>
      <c r="Y697" s="40"/>
      <c r="Z697" s="41"/>
      <c r="AA697" s="41"/>
      <c r="AB697" s="41"/>
      <c r="AC697" s="40"/>
      <c r="AD697" s="40"/>
      <c r="AE697" s="40"/>
      <c r="AF697" s="40"/>
      <c r="AG697" s="40"/>
      <c r="AH697" s="40"/>
      <c r="AI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121"/>
      <c r="X698" s="40"/>
      <c r="Y698" s="40"/>
      <c r="Z698" s="41"/>
      <c r="AA698" s="41"/>
      <c r="AB698" s="41"/>
      <c r="AC698" s="40"/>
      <c r="AD698" s="40"/>
      <c r="AE698" s="40"/>
      <c r="AF698" s="40"/>
      <c r="AG698" s="40"/>
      <c r="AH698" s="40"/>
      <c r="AI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121"/>
      <c r="X699" s="40"/>
      <c r="Y699" s="40"/>
      <c r="Z699" s="41"/>
      <c r="AA699" s="41"/>
      <c r="AB699" s="41"/>
      <c r="AC699" s="40"/>
      <c r="AD699" s="40"/>
      <c r="AE699" s="40"/>
      <c r="AF699" s="40"/>
      <c r="AG699" s="40"/>
      <c r="AH699" s="40"/>
      <c r="AI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121"/>
      <c r="X700" s="40"/>
      <c r="Y700" s="40"/>
      <c r="Z700" s="41"/>
      <c r="AA700" s="41"/>
      <c r="AB700" s="41"/>
      <c r="AC700" s="40"/>
      <c r="AD700" s="40"/>
      <c r="AE700" s="40"/>
      <c r="AF700" s="40"/>
      <c r="AG700" s="40"/>
      <c r="AH700" s="40"/>
      <c r="AI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121"/>
      <c r="X701" s="40"/>
      <c r="Y701" s="40"/>
      <c r="Z701" s="41"/>
      <c r="AA701" s="41"/>
      <c r="AB701" s="41"/>
      <c r="AC701" s="40"/>
      <c r="AD701" s="40"/>
      <c r="AE701" s="40"/>
      <c r="AF701" s="40"/>
      <c r="AG701" s="40"/>
      <c r="AH701" s="40"/>
      <c r="AI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121"/>
      <c r="X702" s="40"/>
      <c r="Y702" s="40"/>
      <c r="Z702" s="41"/>
      <c r="AA702" s="41"/>
      <c r="AB702" s="41"/>
      <c r="AC702" s="40"/>
      <c r="AD702" s="40"/>
      <c r="AE702" s="40"/>
      <c r="AF702" s="40"/>
      <c r="AG702" s="40"/>
      <c r="AH702" s="40"/>
      <c r="AI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121"/>
      <c r="X703" s="40"/>
      <c r="Y703" s="40"/>
      <c r="Z703" s="41"/>
      <c r="AA703" s="41"/>
      <c r="AB703" s="41"/>
      <c r="AC703" s="40"/>
      <c r="AD703" s="40"/>
      <c r="AE703" s="40"/>
      <c r="AF703" s="40"/>
      <c r="AG703" s="40"/>
      <c r="AH703" s="40"/>
      <c r="AI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121"/>
      <c r="X704" s="40"/>
      <c r="Y704" s="40"/>
      <c r="Z704" s="41"/>
      <c r="AA704" s="41"/>
      <c r="AB704" s="41"/>
      <c r="AC704" s="40"/>
      <c r="AD704" s="40"/>
      <c r="AE704" s="40"/>
      <c r="AF704" s="40"/>
      <c r="AG704" s="40"/>
      <c r="AH704" s="40"/>
      <c r="AI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121"/>
      <c r="X705" s="40"/>
      <c r="Y705" s="40"/>
      <c r="Z705" s="41"/>
      <c r="AA705" s="41"/>
      <c r="AB705" s="41"/>
      <c r="AC705" s="40"/>
      <c r="AD705" s="40"/>
      <c r="AE705" s="40"/>
      <c r="AF705" s="40"/>
      <c r="AG705" s="40"/>
      <c r="AH705" s="40"/>
      <c r="AI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121"/>
      <c r="X706" s="40"/>
      <c r="Y706" s="40"/>
      <c r="Z706" s="41"/>
      <c r="AA706" s="41"/>
      <c r="AB706" s="41"/>
      <c r="AC706" s="40"/>
      <c r="AD706" s="40"/>
      <c r="AE706" s="40"/>
      <c r="AF706" s="40"/>
      <c r="AG706" s="40"/>
      <c r="AH706" s="40"/>
      <c r="AI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121"/>
      <c r="X707" s="40"/>
      <c r="Y707" s="40"/>
      <c r="Z707" s="41"/>
      <c r="AA707" s="41"/>
      <c r="AB707" s="41"/>
      <c r="AC707" s="40"/>
      <c r="AD707" s="40"/>
      <c r="AE707" s="40"/>
      <c r="AF707" s="40"/>
      <c r="AG707" s="40"/>
      <c r="AH707" s="40"/>
      <c r="AI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121"/>
      <c r="X708" s="40"/>
      <c r="Y708" s="40"/>
      <c r="Z708" s="41"/>
      <c r="AA708" s="41"/>
      <c r="AB708" s="41"/>
      <c r="AC708" s="40"/>
      <c r="AD708" s="40"/>
      <c r="AE708" s="40"/>
      <c r="AF708" s="40"/>
      <c r="AG708" s="40"/>
      <c r="AH708" s="40"/>
      <c r="AI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121"/>
      <c r="X709" s="40"/>
      <c r="Y709" s="40"/>
      <c r="Z709" s="41"/>
      <c r="AA709" s="41"/>
      <c r="AB709" s="41"/>
      <c r="AC709" s="40"/>
      <c r="AD709" s="40"/>
      <c r="AE709" s="40"/>
      <c r="AF709" s="40"/>
      <c r="AG709" s="40"/>
      <c r="AH709" s="40"/>
      <c r="AI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121"/>
      <c r="X710" s="40"/>
      <c r="Y710" s="40"/>
      <c r="Z710" s="41"/>
      <c r="AA710" s="41"/>
      <c r="AB710" s="41"/>
      <c r="AC710" s="40"/>
      <c r="AD710" s="40"/>
      <c r="AE710" s="40"/>
      <c r="AF710" s="40"/>
      <c r="AG710" s="40"/>
      <c r="AH710" s="40"/>
      <c r="AI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121"/>
      <c r="X711" s="40"/>
      <c r="Y711" s="40"/>
      <c r="Z711" s="41"/>
      <c r="AA711" s="41"/>
      <c r="AB711" s="41"/>
      <c r="AC711" s="40"/>
      <c r="AD711" s="40"/>
      <c r="AE711" s="40"/>
      <c r="AF711" s="40"/>
      <c r="AG711" s="40"/>
      <c r="AH711" s="40"/>
      <c r="AI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121"/>
      <c r="X712" s="40"/>
      <c r="Y712" s="40"/>
      <c r="Z712" s="41"/>
      <c r="AA712" s="41"/>
      <c r="AB712" s="41"/>
      <c r="AC712" s="40"/>
      <c r="AD712" s="40"/>
      <c r="AE712" s="40"/>
      <c r="AF712" s="40"/>
      <c r="AG712" s="40"/>
      <c r="AH712" s="40"/>
      <c r="AI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121"/>
      <c r="X713" s="40"/>
      <c r="Y713" s="40"/>
      <c r="Z713" s="41"/>
      <c r="AA713" s="41"/>
      <c r="AB713" s="41"/>
      <c r="AC713" s="40"/>
      <c r="AD713" s="40"/>
      <c r="AE713" s="40"/>
      <c r="AF713" s="40"/>
      <c r="AG713" s="40"/>
      <c r="AH713" s="40"/>
      <c r="AI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121"/>
      <c r="X714" s="40"/>
      <c r="Y714" s="40"/>
      <c r="Z714" s="41"/>
      <c r="AA714" s="41"/>
      <c r="AB714" s="41"/>
      <c r="AC714" s="40"/>
      <c r="AD714" s="40"/>
      <c r="AE714" s="40"/>
      <c r="AF714" s="40"/>
      <c r="AG714" s="40"/>
      <c r="AH714" s="40"/>
      <c r="AI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121"/>
      <c r="X715" s="40"/>
      <c r="Y715" s="40"/>
      <c r="Z715" s="41"/>
      <c r="AA715" s="41"/>
      <c r="AB715" s="41"/>
      <c r="AC715" s="40"/>
      <c r="AD715" s="40"/>
      <c r="AE715" s="40"/>
      <c r="AF715" s="40"/>
      <c r="AG715" s="40"/>
      <c r="AH715" s="40"/>
      <c r="AI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121"/>
      <c r="X716" s="40"/>
      <c r="Y716" s="40"/>
      <c r="Z716" s="41"/>
      <c r="AA716" s="41"/>
      <c r="AB716" s="41"/>
      <c r="AC716" s="40"/>
      <c r="AD716" s="40"/>
      <c r="AE716" s="40"/>
      <c r="AF716" s="40"/>
      <c r="AG716" s="40"/>
      <c r="AH716" s="40"/>
      <c r="AI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121"/>
      <c r="X717" s="40"/>
      <c r="Y717" s="40"/>
      <c r="Z717" s="41"/>
      <c r="AA717" s="41"/>
      <c r="AB717" s="41"/>
      <c r="AC717" s="40"/>
      <c r="AD717" s="40"/>
      <c r="AE717" s="40"/>
      <c r="AF717" s="40"/>
      <c r="AG717" s="40"/>
      <c r="AH717" s="40"/>
      <c r="AI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121"/>
      <c r="X718" s="40"/>
      <c r="Y718" s="40"/>
      <c r="Z718" s="41"/>
      <c r="AA718" s="41"/>
      <c r="AB718" s="41"/>
      <c r="AC718" s="40"/>
      <c r="AD718" s="40"/>
      <c r="AE718" s="40"/>
      <c r="AF718" s="40"/>
      <c r="AG718" s="40"/>
      <c r="AH718" s="40"/>
      <c r="AI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121"/>
      <c r="X719" s="40"/>
      <c r="Y719" s="40"/>
      <c r="Z719" s="41"/>
      <c r="AA719" s="41"/>
      <c r="AB719" s="41"/>
      <c r="AC719" s="40"/>
      <c r="AD719" s="40"/>
      <c r="AE719" s="40"/>
      <c r="AF719" s="40"/>
      <c r="AG719" s="40"/>
      <c r="AH719" s="40"/>
      <c r="AI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121"/>
      <c r="X720" s="40"/>
      <c r="Y720" s="40"/>
      <c r="Z720" s="41"/>
      <c r="AA720" s="41"/>
      <c r="AB720" s="41"/>
      <c r="AC720" s="40"/>
      <c r="AD720" s="40"/>
      <c r="AE720" s="40"/>
      <c r="AF720" s="40"/>
      <c r="AG720" s="40"/>
      <c r="AH720" s="40"/>
      <c r="AI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121"/>
      <c r="X721" s="40"/>
      <c r="Y721" s="40"/>
      <c r="Z721" s="41"/>
      <c r="AA721" s="41"/>
      <c r="AB721" s="41"/>
      <c r="AC721" s="40"/>
      <c r="AD721" s="40"/>
      <c r="AE721" s="40"/>
      <c r="AF721" s="40"/>
      <c r="AG721" s="40"/>
      <c r="AH721" s="40"/>
      <c r="AI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121"/>
      <c r="X722" s="40"/>
      <c r="Y722" s="40"/>
      <c r="Z722" s="41"/>
      <c r="AA722" s="41"/>
      <c r="AB722" s="41"/>
      <c r="AC722" s="40"/>
      <c r="AD722" s="40"/>
      <c r="AE722" s="40"/>
      <c r="AF722" s="40"/>
      <c r="AG722" s="40"/>
      <c r="AH722" s="40"/>
      <c r="AI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121"/>
      <c r="X723" s="40"/>
      <c r="Y723" s="40"/>
      <c r="Z723" s="41"/>
      <c r="AA723" s="41"/>
      <c r="AB723" s="41"/>
      <c r="AC723" s="40"/>
      <c r="AD723" s="40"/>
      <c r="AE723" s="40"/>
      <c r="AF723" s="40"/>
      <c r="AG723" s="40"/>
      <c r="AH723" s="40"/>
      <c r="AI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121"/>
      <c r="X724" s="40"/>
      <c r="Y724" s="40"/>
      <c r="Z724" s="41"/>
      <c r="AA724" s="41"/>
      <c r="AB724" s="41"/>
      <c r="AC724" s="40"/>
      <c r="AD724" s="40"/>
      <c r="AE724" s="40"/>
      <c r="AF724" s="40"/>
      <c r="AG724" s="40"/>
      <c r="AH724" s="40"/>
      <c r="AI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121"/>
      <c r="X725" s="40"/>
      <c r="Y725" s="40"/>
      <c r="Z725" s="41"/>
      <c r="AA725" s="41"/>
      <c r="AB725" s="41"/>
      <c r="AC725" s="40"/>
      <c r="AD725" s="40"/>
      <c r="AE725" s="40"/>
      <c r="AF725" s="40"/>
      <c r="AG725" s="40"/>
      <c r="AH725" s="40"/>
      <c r="AI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121"/>
      <c r="X726" s="40"/>
      <c r="Y726" s="40"/>
      <c r="Z726" s="41"/>
      <c r="AA726" s="41"/>
      <c r="AB726" s="41"/>
      <c r="AC726" s="40"/>
      <c r="AD726" s="40"/>
      <c r="AE726" s="40"/>
      <c r="AF726" s="40"/>
      <c r="AG726" s="40"/>
      <c r="AH726" s="40"/>
      <c r="AI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121"/>
      <c r="X727" s="40"/>
      <c r="Y727" s="40"/>
      <c r="Z727" s="41"/>
      <c r="AA727" s="41"/>
      <c r="AB727" s="41"/>
      <c r="AC727" s="40"/>
      <c r="AD727" s="40"/>
      <c r="AE727" s="40"/>
      <c r="AF727" s="40"/>
      <c r="AG727" s="40"/>
      <c r="AH727" s="40"/>
      <c r="AI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121"/>
      <c r="X728" s="40"/>
      <c r="Y728" s="40"/>
      <c r="Z728" s="41"/>
      <c r="AA728" s="41"/>
      <c r="AB728" s="41"/>
      <c r="AC728" s="40"/>
      <c r="AD728" s="40"/>
      <c r="AE728" s="40"/>
      <c r="AF728" s="40"/>
      <c r="AG728" s="40"/>
      <c r="AH728" s="40"/>
      <c r="AI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121"/>
      <c r="X729" s="40"/>
      <c r="Y729" s="40"/>
      <c r="Z729" s="41"/>
      <c r="AA729" s="41"/>
      <c r="AB729" s="41"/>
      <c r="AC729" s="40"/>
      <c r="AD729" s="40"/>
      <c r="AE729" s="40"/>
      <c r="AF729" s="40"/>
      <c r="AG729" s="40"/>
      <c r="AH729" s="40"/>
      <c r="AI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121"/>
      <c r="X730" s="40"/>
      <c r="Y730" s="40"/>
      <c r="Z730" s="41"/>
      <c r="AA730" s="41"/>
      <c r="AB730" s="41"/>
      <c r="AC730" s="40"/>
      <c r="AD730" s="40"/>
      <c r="AE730" s="40"/>
      <c r="AF730" s="40"/>
      <c r="AG730" s="40"/>
      <c r="AH730" s="40"/>
      <c r="AI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121"/>
      <c r="X731" s="40"/>
      <c r="Y731" s="40"/>
      <c r="Z731" s="41"/>
      <c r="AA731" s="41"/>
      <c r="AB731" s="41"/>
      <c r="AC731" s="40"/>
      <c r="AD731" s="40"/>
      <c r="AE731" s="40"/>
      <c r="AF731" s="40"/>
      <c r="AG731" s="40"/>
      <c r="AH731" s="40"/>
      <c r="AI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121"/>
      <c r="X732" s="40"/>
      <c r="Y732" s="40"/>
      <c r="Z732" s="41"/>
      <c r="AA732" s="41"/>
      <c r="AB732" s="41"/>
      <c r="AC732" s="40"/>
      <c r="AD732" s="40"/>
      <c r="AE732" s="40"/>
      <c r="AF732" s="40"/>
      <c r="AG732" s="40"/>
      <c r="AH732" s="40"/>
      <c r="AI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121"/>
      <c r="X733" s="40"/>
      <c r="Y733" s="40"/>
      <c r="Z733" s="41"/>
      <c r="AA733" s="41"/>
      <c r="AB733" s="41"/>
      <c r="AC733" s="40"/>
      <c r="AD733" s="40"/>
      <c r="AE733" s="40"/>
      <c r="AF733" s="40"/>
      <c r="AG733" s="40"/>
      <c r="AH733" s="40"/>
      <c r="AI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121"/>
      <c r="X734" s="40"/>
      <c r="Y734" s="40"/>
      <c r="Z734" s="41"/>
      <c r="AA734" s="41"/>
      <c r="AB734" s="41"/>
      <c r="AC734" s="40"/>
      <c r="AD734" s="40"/>
      <c r="AE734" s="40"/>
      <c r="AF734" s="40"/>
      <c r="AG734" s="40"/>
      <c r="AH734" s="40"/>
      <c r="AI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121"/>
      <c r="X735" s="40"/>
      <c r="Y735" s="40"/>
      <c r="Z735" s="41"/>
      <c r="AA735" s="41"/>
      <c r="AB735" s="41"/>
      <c r="AC735" s="40"/>
      <c r="AD735" s="40"/>
      <c r="AE735" s="40"/>
      <c r="AF735" s="40"/>
      <c r="AG735" s="40"/>
      <c r="AH735" s="40"/>
      <c r="AI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121"/>
      <c r="X736" s="40"/>
      <c r="Y736" s="40"/>
      <c r="Z736" s="41"/>
      <c r="AA736" s="41"/>
      <c r="AB736" s="41"/>
      <c r="AC736" s="40"/>
      <c r="AD736" s="40"/>
      <c r="AE736" s="40"/>
      <c r="AF736" s="40"/>
      <c r="AG736" s="40"/>
      <c r="AH736" s="40"/>
      <c r="AI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121"/>
      <c r="X737" s="40"/>
      <c r="Y737" s="40"/>
      <c r="Z737" s="41"/>
      <c r="AA737" s="41"/>
      <c r="AB737" s="41"/>
      <c r="AC737" s="40"/>
      <c r="AD737" s="40"/>
      <c r="AE737" s="40"/>
      <c r="AF737" s="40"/>
      <c r="AG737" s="40"/>
      <c r="AH737" s="40"/>
      <c r="AI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121"/>
      <c r="X738" s="40"/>
      <c r="Y738" s="40"/>
      <c r="Z738" s="41"/>
      <c r="AA738" s="41"/>
      <c r="AB738" s="41"/>
      <c r="AC738" s="40"/>
      <c r="AD738" s="40"/>
      <c r="AE738" s="40"/>
      <c r="AF738" s="40"/>
      <c r="AG738" s="40"/>
      <c r="AH738" s="40"/>
      <c r="AI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121"/>
      <c r="X739" s="40"/>
      <c r="Y739" s="40"/>
      <c r="Z739" s="41"/>
      <c r="AA739" s="41"/>
      <c r="AB739" s="41"/>
      <c r="AC739" s="40"/>
      <c r="AD739" s="40"/>
      <c r="AE739" s="40"/>
      <c r="AF739" s="40"/>
      <c r="AG739" s="40"/>
      <c r="AH739" s="40"/>
      <c r="AI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121"/>
      <c r="X740" s="40"/>
      <c r="Y740" s="40"/>
      <c r="Z740" s="41"/>
      <c r="AA740" s="41"/>
      <c r="AB740" s="41"/>
      <c r="AC740" s="40"/>
      <c r="AD740" s="40"/>
      <c r="AE740" s="40"/>
      <c r="AF740" s="40"/>
      <c r="AG740" s="40"/>
      <c r="AH740" s="40"/>
      <c r="AI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121"/>
      <c r="X741" s="40"/>
      <c r="Y741" s="40"/>
      <c r="Z741" s="41"/>
      <c r="AA741" s="41"/>
      <c r="AB741" s="41"/>
      <c r="AC741" s="40"/>
      <c r="AD741" s="40"/>
      <c r="AE741" s="40"/>
      <c r="AF741" s="40"/>
      <c r="AG741" s="40"/>
      <c r="AH741" s="40"/>
      <c r="AI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121"/>
      <c r="X742" s="40"/>
      <c r="Y742" s="40"/>
      <c r="Z742" s="41"/>
      <c r="AA742" s="41"/>
      <c r="AB742" s="41"/>
      <c r="AC742" s="40"/>
      <c r="AD742" s="40"/>
      <c r="AE742" s="40"/>
      <c r="AF742" s="40"/>
      <c r="AG742" s="40"/>
      <c r="AH742" s="40"/>
      <c r="AI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121"/>
      <c r="X743" s="40"/>
      <c r="Y743" s="40"/>
      <c r="Z743" s="41"/>
      <c r="AA743" s="41"/>
      <c r="AB743" s="41"/>
      <c r="AC743" s="40"/>
      <c r="AD743" s="40"/>
      <c r="AE743" s="40"/>
      <c r="AF743" s="40"/>
      <c r="AG743" s="40"/>
      <c r="AH743" s="40"/>
      <c r="AI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121"/>
      <c r="X744" s="40"/>
      <c r="Y744" s="40"/>
      <c r="Z744" s="41"/>
      <c r="AA744" s="41"/>
      <c r="AB744" s="41"/>
      <c r="AC744" s="40"/>
      <c r="AD744" s="40"/>
      <c r="AE744" s="40"/>
      <c r="AF744" s="40"/>
      <c r="AG744" s="40"/>
      <c r="AH744" s="40"/>
      <c r="AI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121"/>
      <c r="X745" s="40"/>
      <c r="Y745" s="40"/>
      <c r="Z745" s="41"/>
      <c r="AA745" s="41"/>
      <c r="AB745" s="41"/>
      <c r="AC745" s="40"/>
      <c r="AD745" s="40"/>
      <c r="AE745" s="40"/>
      <c r="AF745" s="40"/>
      <c r="AG745" s="40"/>
      <c r="AH745" s="40"/>
      <c r="AI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121"/>
      <c r="X746" s="40"/>
      <c r="Y746" s="40"/>
      <c r="Z746" s="41"/>
      <c r="AA746" s="41"/>
      <c r="AB746" s="41"/>
      <c r="AC746" s="40"/>
      <c r="AD746" s="40"/>
      <c r="AE746" s="40"/>
      <c r="AF746" s="40"/>
      <c r="AG746" s="40"/>
      <c r="AH746" s="40"/>
      <c r="AI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121"/>
      <c r="X747" s="40"/>
      <c r="Y747" s="40"/>
      <c r="Z747" s="41"/>
      <c r="AA747" s="41"/>
      <c r="AB747" s="41"/>
      <c r="AC747" s="40"/>
      <c r="AD747" s="40"/>
      <c r="AE747" s="40"/>
      <c r="AF747" s="40"/>
      <c r="AG747" s="40"/>
      <c r="AH747" s="40"/>
      <c r="AI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121"/>
      <c r="X748" s="40"/>
      <c r="Y748" s="40"/>
      <c r="Z748" s="41"/>
      <c r="AA748" s="41"/>
      <c r="AB748" s="41"/>
      <c r="AC748" s="40"/>
      <c r="AD748" s="40"/>
      <c r="AE748" s="40"/>
      <c r="AF748" s="40"/>
      <c r="AG748" s="40"/>
      <c r="AH748" s="40"/>
      <c r="AI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121"/>
      <c r="X749" s="40"/>
      <c r="Y749" s="40"/>
      <c r="Z749" s="41"/>
      <c r="AA749" s="41"/>
      <c r="AB749" s="41"/>
      <c r="AC749" s="40"/>
      <c r="AD749" s="40"/>
      <c r="AE749" s="40"/>
      <c r="AF749" s="40"/>
      <c r="AG749" s="40"/>
      <c r="AH749" s="40"/>
      <c r="AI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121"/>
      <c r="X750" s="40"/>
      <c r="Y750" s="40"/>
      <c r="Z750" s="41"/>
      <c r="AA750" s="41"/>
      <c r="AB750" s="41"/>
      <c r="AC750" s="40"/>
      <c r="AD750" s="40"/>
      <c r="AE750" s="40"/>
      <c r="AF750" s="40"/>
      <c r="AG750" s="40"/>
      <c r="AH750" s="40"/>
      <c r="AI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121"/>
      <c r="X751" s="40"/>
      <c r="Y751" s="40"/>
      <c r="Z751" s="41"/>
      <c r="AA751" s="41"/>
      <c r="AB751" s="41"/>
      <c r="AC751" s="40"/>
      <c r="AD751" s="40"/>
      <c r="AE751" s="40"/>
      <c r="AF751" s="40"/>
      <c r="AG751" s="40"/>
      <c r="AH751" s="40"/>
      <c r="AI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121"/>
      <c r="X752" s="40"/>
      <c r="Y752" s="40"/>
      <c r="Z752" s="41"/>
      <c r="AA752" s="41"/>
      <c r="AB752" s="41"/>
      <c r="AC752" s="40"/>
      <c r="AD752" s="40"/>
      <c r="AE752" s="40"/>
      <c r="AF752" s="40"/>
      <c r="AG752" s="40"/>
      <c r="AH752" s="40"/>
      <c r="AI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121"/>
      <c r="X753" s="40"/>
      <c r="Y753" s="40"/>
      <c r="Z753" s="41"/>
      <c r="AA753" s="41"/>
      <c r="AB753" s="41"/>
      <c r="AC753" s="40"/>
      <c r="AD753" s="40"/>
      <c r="AE753" s="40"/>
      <c r="AF753" s="40"/>
      <c r="AG753" s="40"/>
      <c r="AH753" s="40"/>
      <c r="AI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121"/>
      <c r="X754" s="40"/>
      <c r="Y754" s="40"/>
      <c r="Z754" s="41"/>
      <c r="AA754" s="41"/>
      <c r="AB754" s="41"/>
      <c r="AC754" s="40"/>
      <c r="AD754" s="40"/>
      <c r="AE754" s="40"/>
      <c r="AF754" s="40"/>
      <c r="AG754" s="40"/>
      <c r="AH754" s="40"/>
      <c r="AI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121"/>
      <c r="X755" s="40"/>
      <c r="Y755" s="40"/>
      <c r="Z755" s="41"/>
      <c r="AA755" s="41"/>
      <c r="AB755" s="41"/>
      <c r="AC755" s="40"/>
      <c r="AD755" s="40"/>
      <c r="AE755" s="40"/>
      <c r="AF755" s="40"/>
      <c r="AG755" s="40"/>
      <c r="AH755" s="40"/>
      <c r="AI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121"/>
      <c r="X756" s="40"/>
      <c r="Y756" s="40"/>
      <c r="Z756" s="41"/>
      <c r="AA756" s="41"/>
      <c r="AB756" s="41"/>
      <c r="AC756" s="40"/>
      <c r="AD756" s="40"/>
      <c r="AE756" s="40"/>
      <c r="AF756" s="40"/>
      <c r="AG756" s="40"/>
      <c r="AH756" s="40"/>
      <c r="AI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121"/>
      <c r="X757" s="40"/>
      <c r="Y757" s="40"/>
      <c r="Z757" s="41"/>
      <c r="AA757" s="41"/>
      <c r="AB757" s="41"/>
      <c r="AC757" s="40"/>
      <c r="AD757" s="40"/>
      <c r="AE757" s="40"/>
      <c r="AF757" s="40"/>
      <c r="AG757" s="40"/>
      <c r="AH757" s="40"/>
      <c r="AI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121"/>
      <c r="X758" s="40"/>
      <c r="Y758" s="40"/>
      <c r="Z758" s="41"/>
      <c r="AA758" s="41"/>
      <c r="AB758" s="41"/>
      <c r="AC758" s="40"/>
      <c r="AD758" s="40"/>
      <c r="AE758" s="40"/>
      <c r="AF758" s="40"/>
      <c r="AG758" s="40"/>
      <c r="AH758" s="40"/>
      <c r="AI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121"/>
      <c r="X759" s="40"/>
      <c r="Y759" s="40"/>
      <c r="Z759" s="41"/>
      <c r="AA759" s="41"/>
      <c r="AB759" s="41"/>
      <c r="AC759" s="40"/>
      <c r="AD759" s="40"/>
      <c r="AE759" s="40"/>
      <c r="AF759" s="40"/>
      <c r="AG759" s="40"/>
      <c r="AH759" s="40"/>
      <c r="AI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121"/>
      <c r="X760" s="40"/>
      <c r="Y760" s="40"/>
      <c r="Z760" s="41"/>
      <c r="AA760" s="41"/>
      <c r="AB760" s="41"/>
      <c r="AC760" s="40"/>
      <c r="AD760" s="40"/>
      <c r="AE760" s="40"/>
      <c r="AF760" s="40"/>
      <c r="AG760" s="40"/>
      <c r="AH760" s="40"/>
      <c r="AI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121"/>
      <c r="X761" s="40"/>
      <c r="Y761" s="40"/>
      <c r="Z761" s="41"/>
      <c r="AA761" s="41"/>
      <c r="AB761" s="41"/>
      <c r="AC761" s="40"/>
      <c r="AD761" s="40"/>
      <c r="AE761" s="40"/>
      <c r="AF761" s="40"/>
      <c r="AG761" s="40"/>
      <c r="AH761" s="40"/>
      <c r="AI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121"/>
      <c r="X762" s="40"/>
      <c r="Y762" s="40"/>
      <c r="Z762" s="41"/>
      <c r="AA762" s="41"/>
      <c r="AB762" s="41"/>
      <c r="AC762" s="40"/>
      <c r="AD762" s="40"/>
      <c r="AE762" s="40"/>
      <c r="AF762" s="40"/>
      <c r="AG762" s="40"/>
      <c r="AH762" s="40"/>
      <c r="AI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121"/>
      <c r="X763" s="40"/>
      <c r="Y763" s="40"/>
      <c r="Z763" s="41"/>
      <c r="AA763" s="41"/>
      <c r="AB763" s="41"/>
      <c r="AC763" s="40"/>
      <c r="AD763" s="40"/>
      <c r="AE763" s="40"/>
      <c r="AF763" s="40"/>
      <c r="AG763" s="40"/>
      <c r="AH763" s="40"/>
      <c r="AI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121"/>
      <c r="X764" s="40"/>
      <c r="Y764" s="40"/>
      <c r="Z764" s="41"/>
      <c r="AA764" s="41"/>
      <c r="AB764" s="41"/>
      <c r="AC764" s="40"/>
      <c r="AD764" s="40"/>
      <c r="AE764" s="40"/>
      <c r="AF764" s="40"/>
      <c r="AG764" s="40"/>
      <c r="AH764" s="40"/>
      <c r="AI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121"/>
      <c r="X765" s="40"/>
      <c r="Y765" s="40"/>
      <c r="Z765" s="41"/>
      <c r="AA765" s="41"/>
      <c r="AB765" s="41"/>
      <c r="AC765" s="40"/>
      <c r="AD765" s="40"/>
      <c r="AE765" s="40"/>
      <c r="AF765" s="40"/>
      <c r="AG765" s="40"/>
      <c r="AH765" s="40"/>
      <c r="AI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121"/>
      <c r="X766" s="40"/>
      <c r="Y766" s="40"/>
      <c r="Z766" s="41"/>
      <c r="AA766" s="41"/>
      <c r="AB766" s="41"/>
      <c r="AC766" s="40"/>
      <c r="AD766" s="40"/>
      <c r="AE766" s="40"/>
      <c r="AF766" s="40"/>
      <c r="AG766" s="40"/>
      <c r="AH766" s="40"/>
      <c r="AI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121"/>
      <c r="X767" s="40"/>
      <c r="Y767" s="40"/>
      <c r="Z767" s="41"/>
      <c r="AA767" s="41"/>
      <c r="AB767" s="41"/>
      <c r="AC767" s="40"/>
      <c r="AD767" s="40"/>
      <c r="AE767" s="40"/>
      <c r="AF767" s="40"/>
      <c r="AG767" s="40"/>
      <c r="AH767" s="40"/>
      <c r="AI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121"/>
      <c r="X768" s="40"/>
      <c r="Y768" s="40"/>
      <c r="Z768" s="41"/>
      <c r="AA768" s="41"/>
      <c r="AB768" s="41"/>
      <c r="AC768" s="40"/>
      <c r="AD768" s="40"/>
      <c r="AE768" s="40"/>
      <c r="AF768" s="40"/>
      <c r="AG768" s="40"/>
      <c r="AH768" s="40"/>
      <c r="AI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121"/>
      <c r="X769" s="40"/>
      <c r="Y769" s="40"/>
      <c r="Z769" s="41"/>
      <c r="AA769" s="41"/>
      <c r="AB769" s="41"/>
      <c r="AC769" s="40"/>
      <c r="AD769" s="40"/>
      <c r="AE769" s="40"/>
      <c r="AF769" s="40"/>
      <c r="AG769" s="40"/>
      <c r="AH769" s="40"/>
      <c r="AI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121"/>
      <c r="X770" s="40"/>
      <c r="Y770" s="40"/>
      <c r="Z770" s="41"/>
      <c r="AA770" s="41"/>
      <c r="AB770" s="41"/>
      <c r="AC770" s="40"/>
      <c r="AD770" s="40"/>
      <c r="AE770" s="40"/>
      <c r="AF770" s="40"/>
      <c r="AG770" s="40"/>
      <c r="AH770" s="40"/>
      <c r="AI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121"/>
      <c r="X771" s="40"/>
      <c r="Y771" s="40"/>
      <c r="Z771" s="41"/>
      <c r="AA771" s="41"/>
      <c r="AB771" s="41"/>
      <c r="AC771" s="40"/>
      <c r="AD771" s="40"/>
      <c r="AE771" s="40"/>
      <c r="AF771" s="40"/>
      <c r="AG771" s="40"/>
      <c r="AH771" s="40"/>
      <c r="AI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121"/>
      <c r="X772" s="40"/>
      <c r="Y772" s="40"/>
      <c r="Z772" s="41"/>
      <c r="AA772" s="41"/>
      <c r="AB772" s="41"/>
      <c r="AC772" s="40"/>
      <c r="AD772" s="40"/>
      <c r="AE772" s="40"/>
      <c r="AF772" s="40"/>
      <c r="AG772" s="40"/>
      <c r="AH772" s="40"/>
      <c r="AI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121"/>
      <c r="X773" s="40"/>
      <c r="Y773" s="40"/>
      <c r="Z773" s="41"/>
      <c r="AA773" s="41"/>
      <c r="AB773" s="41"/>
      <c r="AC773" s="40"/>
      <c r="AD773" s="40"/>
      <c r="AE773" s="40"/>
      <c r="AF773" s="40"/>
      <c r="AG773" s="40"/>
      <c r="AH773" s="40"/>
      <c r="AI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121"/>
      <c r="X774" s="40"/>
      <c r="Y774" s="40"/>
      <c r="Z774" s="41"/>
      <c r="AA774" s="41"/>
      <c r="AB774" s="41"/>
      <c r="AC774" s="40"/>
      <c r="AD774" s="40"/>
      <c r="AE774" s="40"/>
      <c r="AF774" s="40"/>
      <c r="AG774" s="40"/>
      <c r="AH774" s="40"/>
      <c r="AI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121"/>
      <c r="X775" s="40"/>
      <c r="Y775" s="40"/>
      <c r="Z775" s="41"/>
      <c r="AA775" s="41"/>
      <c r="AB775" s="41"/>
      <c r="AC775" s="40"/>
      <c r="AD775" s="40"/>
      <c r="AE775" s="40"/>
      <c r="AF775" s="40"/>
      <c r="AG775" s="40"/>
      <c r="AH775" s="40"/>
      <c r="AI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121"/>
      <c r="X776" s="40"/>
      <c r="Y776" s="40"/>
      <c r="Z776" s="41"/>
      <c r="AA776" s="41"/>
      <c r="AB776" s="41"/>
      <c r="AC776" s="40"/>
      <c r="AD776" s="40"/>
      <c r="AE776" s="40"/>
      <c r="AF776" s="40"/>
      <c r="AG776" s="40"/>
      <c r="AH776" s="40"/>
      <c r="AI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121"/>
      <c r="X777" s="40"/>
      <c r="Y777" s="40"/>
      <c r="Z777" s="41"/>
      <c r="AA777" s="41"/>
      <c r="AB777" s="41"/>
      <c r="AC777" s="40"/>
      <c r="AD777" s="40"/>
      <c r="AE777" s="40"/>
      <c r="AF777" s="40"/>
      <c r="AG777" s="40"/>
      <c r="AH777" s="40"/>
      <c r="AI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121"/>
      <c r="X778" s="40"/>
      <c r="Y778" s="40"/>
      <c r="Z778" s="41"/>
      <c r="AA778" s="41"/>
      <c r="AB778" s="41"/>
      <c r="AC778" s="40"/>
      <c r="AD778" s="40"/>
      <c r="AE778" s="40"/>
      <c r="AF778" s="40"/>
      <c r="AG778" s="40"/>
      <c r="AH778" s="40"/>
      <c r="AI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121"/>
      <c r="X779" s="40"/>
      <c r="Y779" s="40"/>
      <c r="Z779" s="41"/>
      <c r="AA779" s="41"/>
      <c r="AB779" s="41"/>
      <c r="AC779" s="40"/>
      <c r="AD779" s="40"/>
      <c r="AE779" s="40"/>
      <c r="AF779" s="40"/>
      <c r="AG779" s="40"/>
      <c r="AH779" s="40"/>
      <c r="AI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121"/>
      <c r="X780" s="40"/>
      <c r="Y780" s="40"/>
      <c r="Z780" s="41"/>
      <c r="AA780" s="41"/>
      <c r="AB780" s="41"/>
      <c r="AC780" s="40"/>
      <c r="AD780" s="40"/>
      <c r="AE780" s="40"/>
      <c r="AF780" s="40"/>
      <c r="AG780" s="40"/>
      <c r="AH780" s="40"/>
      <c r="AI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121"/>
      <c r="X781" s="40"/>
      <c r="Y781" s="40"/>
      <c r="Z781" s="41"/>
      <c r="AA781" s="41"/>
      <c r="AB781" s="41"/>
      <c r="AC781" s="40"/>
      <c r="AD781" s="40"/>
      <c r="AE781" s="40"/>
      <c r="AF781" s="40"/>
      <c r="AG781" s="40"/>
      <c r="AH781" s="40"/>
      <c r="AI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121"/>
      <c r="X782" s="40"/>
      <c r="Y782" s="40"/>
      <c r="Z782" s="41"/>
      <c r="AA782" s="41"/>
      <c r="AB782" s="41"/>
      <c r="AC782" s="40"/>
      <c r="AD782" s="40"/>
      <c r="AE782" s="40"/>
      <c r="AF782" s="40"/>
      <c r="AG782" s="40"/>
      <c r="AH782" s="40"/>
      <c r="AI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121"/>
      <c r="X783" s="40"/>
      <c r="Y783" s="40"/>
      <c r="Z783" s="41"/>
      <c r="AA783" s="41"/>
      <c r="AB783" s="41"/>
      <c r="AC783" s="40"/>
      <c r="AD783" s="40"/>
      <c r="AE783" s="40"/>
      <c r="AF783" s="40"/>
      <c r="AG783" s="40"/>
      <c r="AH783" s="40"/>
      <c r="AI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121"/>
      <c r="X784" s="40"/>
      <c r="Y784" s="40"/>
      <c r="Z784" s="41"/>
      <c r="AA784" s="41"/>
      <c r="AB784" s="41"/>
      <c r="AC784" s="40"/>
      <c r="AD784" s="40"/>
      <c r="AE784" s="40"/>
      <c r="AF784" s="40"/>
      <c r="AG784" s="40"/>
      <c r="AH784" s="40"/>
      <c r="AI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121"/>
      <c r="X785" s="40"/>
      <c r="Y785" s="40"/>
      <c r="Z785" s="41"/>
      <c r="AA785" s="41"/>
      <c r="AB785" s="41"/>
      <c r="AC785" s="40"/>
      <c r="AD785" s="40"/>
      <c r="AE785" s="40"/>
      <c r="AF785" s="40"/>
      <c r="AG785" s="40"/>
      <c r="AH785" s="40"/>
      <c r="AI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121"/>
      <c r="X786" s="40"/>
      <c r="Y786" s="40"/>
      <c r="Z786" s="41"/>
      <c r="AA786" s="41"/>
      <c r="AB786" s="41"/>
      <c r="AC786" s="40"/>
      <c r="AD786" s="40"/>
      <c r="AE786" s="40"/>
      <c r="AF786" s="40"/>
      <c r="AG786" s="40"/>
      <c r="AH786" s="40"/>
      <c r="AI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121"/>
      <c r="X787" s="40"/>
      <c r="Y787" s="40"/>
      <c r="Z787" s="41"/>
      <c r="AA787" s="41"/>
      <c r="AB787" s="41"/>
      <c r="AC787" s="40"/>
      <c r="AD787" s="40"/>
      <c r="AE787" s="40"/>
      <c r="AF787" s="40"/>
      <c r="AG787" s="40"/>
      <c r="AH787" s="40"/>
      <c r="AI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121"/>
      <c r="X788" s="40"/>
      <c r="Y788" s="40"/>
      <c r="Z788" s="41"/>
      <c r="AA788" s="41"/>
      <c r="AB788" s="41"/>
      <c r="AC788" s="40"/>
      <c r="AD788" s="40"/>
      <c r="AE788" s="40"/>
      <c r="AF788" s="40"/>
      <c r="AG788" s="40"/>
      <c r="AH788" s="40"/>
      <c r="AI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121"/>
      <c r="X789" s="40"/>
      <c r="Y789" s="40"/>
      <c r="Z789" s="41"/>
      <c r="AA789" s="41"/>
      <c r="AB789" s="41"/>
      <c r="AC789" s="40"/>
      <c r="AD789" s="40"/>
      <c r="AE789" s="40"/>
      <c r="AF789" s="40"/>
      <c r="AG789" s="40"/>
      <c r="AH789" s="40"/>
      <c r="AI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121"/>
      <c r="X790" s="40"/>
      <c r="Y790" s="40"/>
      <c r="Z790" s="41"/>
      <c r="AA790" s="41"/>
      <c r="AB790" s="41"/>
      <c r="AC790" s="40"/>
      <c r="AD790" s="40"/>
      <c r="AE790" s="40"/>
      <c r="AF790" s="40"/>
      <c r="AG790" s="40"/>
      <c r="AH790" s="40"/>
      <c r="AI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121"/>
      <c r="X791" s="40"/>
      <c r="Y791" s="40"/>
      <c r="Z791" s="41"/>
      <c r="AA791" s="41"/>
      <c r="AB791" s="41"/>
      <c r="AC791" s="40"/>
      <c r="AD791" s="40"/>
      <c r="AE791" s="40"/>
      <c r="AF791" s="40"/>
      <c r="AG791" s="40"/>
      <c r="AH791" s="40"/>
      <c r="AI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121"/>
      <c r="X792" s="40"/>
      <c r="Y792" s="40"/>
      <c r="Z792" s="41"/>
      <c r="AA792" s="41"/>
      <c r="AB792" s="41"/>
      <c r="AC792" s="40"/>
      <c r="AD792" s="40"/>
      <c r="AE792" s="40"/>
      <c r="AF792" s="40"/>
      <c r="AG792" s="40"/>
      <c r="AH792" s="40"/>
      <c r="AI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121"/>
      <c r="X793" s="40"/>
      <c r="Y793" s="40"/>
      <c r="Z793" s="41"/>
      <c r="AA793" s="41"/>
      <c r="AB793" s="41"/>
      <c r="AC793" s="40"/>
      <c r="AD793" s="40"/>
      <c r="AE793" s="40"/>
      <c r="AF793" s="40"/>
      <c r="AG793" s="40"/>
      <c r="AH793" s="40"/>
      <c r="AI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121"/>
      <c r="X794" s="40"/>
      <c r="Y794" s="40"/>
      <c r="Z794" s="41"/>
      <c r="AA794" s="41"/>
      <c r="AB794" s="41"/>
      <c r="AC794" s="40"/>
      <c r="AD794" s="40"/>
      <c r="AE794" s="40"/>
      <c r="AF794" s="40"/>
      <c r="AG794" s="40"/>
      <c r="AH794" s="40"/>
      <c r="AI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121"/>
      <c r="X795" s="40"/>
      <c r="Y795" s="40"/>
      <c r="Z795" s="41"/>
      <c r="AA795" s="41"/>
      <c r="AB795" s="41"/>
      <c r="AC795" s="40"/>
      <c r="AD795" s="40"/>
      <c r="AE795" s="40"/>
      <c r="AF795" s="40"/>
      <c r="AG795" s="40"/>
      <c r="AH795" s="40"/>
      <c r="AI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121"/>
      <c r="X796" s="40"/>
      <c r="Y796" s="40"/>
      <c r="Z796" s="41"/>
      <c r="AA796" s="41"/>
      <c r="AB796" s="41"/>
      <c r="AC796" s="40"/>
      <c r="AD796" s="40"/>
      <c r="AE796" s="40"/>
      <c r="AF796" s="40"/>
      <c r="AG796" s="40"/>
      <c r="AH796" s="40"/>
      <c r="AI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121"/>
      <c r="X797" s="40"/>
      <c r="Y797" s="40"/>
      <c r="Z797" s="41"/>
      <c r="AA797" s="41"/>
      <c r="AB797" s="41"/>
      <c r="AC797" s="40"/>
      <c r="AD797" s="40"/>
      <c r="AE797" s="40"/>
      <c r="AF797" s="40"/>
      <c r="AG797" s="40"/>
      <c r="AH797" s="40"/>
      <c r="AI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121"/>
      <c r="X798" s="40"/>
      <c r="Y798" s="40"/>
      <c r="Z798" s="41"/>
      <c r="AA798" s="41"/>
      <c r="AB798" s="41"/>
      <c r="AC798" s="40"/>
      <c r="AD798" s="40"/>
      <c r="AE798" s="40"/>
      <c r="AF798" s="40"/>
      <c r="AG798" s="40"/>
      <c r="AH798" s="40"/>
      <c r="AI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121"/>
      <c r="X799" s="40"/>
      <c r="Y799" s="40"/>
      <c r="Z799" s="41"/>
      <c r="AA799" s="41"/>
      <c r="AB799" s="41"/>
      <c r="AC799" s="40"/>
      <c r="AD799" s="40"/>
      <c r="AE799" s="40"/>
      <c r="AF799" s="40"/>
      <c r="AG799" s="40"/>
      <c r="AH799" s="40"/>
      <c r="AI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121"/>
      <c r="X800" s="40"/>
      <c r="Y800" s="40"/>
      <c r="Z800" s="41"/>
      <c r="AA800" s="41"/>
      <c r="AB800" s="41"/>
      <c r="AC800" s="40"/>
      <c r="AD800" s="40"/>
      <c r="AE800" s="40"/>
      <c r="AF800" s="40"/>
      <c r="AG800" s="40"/>
      <c r="AH800" s="40"/>
      <c r="AI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121"/>
      <c r="X801" s="40"/>
      <c r="Y801" s="40"/>
      <c r="Z801" s="41"/>
      <c r="AA801" s="41"/>
      <c r="AB801" s="41"/>
      <c r="AC801" s="40"/>
      <c r="AD801" s="40"/>
      <c r="AE801" s="40"/>
      <c r="AF801" s="40"/>
      <c r="AG801" s="40"/>
      <c r="AH801" s="40"/>
      <c r="AI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121"/>
      <c r="X802" s="40"/>
      <c r="Y802" s="40"/>
      <c r="Z802" s="41"/>
      <c r="AA802" s="41"/>
      <c r="AB802" s="41"/>
      <c r="AC802" s="40"/>
      <c r="AD802" s="40"/>
      <c r="AE802" s="40"/>
      <c r="AF802" s="40"/>
      <c r="AG802" s="40"/>
      <c r="AH802" s="40"/>
      <c r="AI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121"/>
      <c r="X803" s="40"/>
      <c r="Y803" s="40"/>
      <c r="Z803" s="41"/>
      <c r="AA803" s="41"/>
      <c r="AB803" s="41"/>
      <c r="AC803" s="40"/>
      <c r="AD803" s="40"/>
      <c r="AE803" s="40"/>
      <c r="AF803" s="40"/>
      <c r="AG803" s="40"/>
      <c r="AH803" s="40"/>
      <c r="AI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121"/>
      <c r="X804" s="40"/>
      <c r="Y804" s="40"/>
      <c r="Z804" s="41"/>
      <c r="AA804" s="41"/>
      <c r="AB804" s="41"/>
      <c r="AC804" s="40"/>
      <c r="AD804" s="40"/>
      <c r="AE804" s="40"/>
      <c r="AF804" s="40"/>
      <c r="AG804" s="40"/>
      <c r="AH804" s="40"/>
      <c r="AI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121"/>
      <c r="X805" s="40"/>
      <c r="Y805" s="40"/>
      <c r="Z805" s="41"/>
      <c r="AA805" s="41"/>
      <c r="AB805" s="41"/>
      <c r="AC805" s="40"/>
      <c r="AD805" s="40"/>
      <c r="AE805" s="40"/>
      <c r="AF805" s="40"/>
      <c r="AG805" s="40"/>
      <c r="AH805" s="40"/>
      <c r="AI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121"/>
      <c r="X806" s="40"/>
      <c r="Y806" s="40"/>
      <c r="Z806" s="41"/>
      <c r="AA806" s="41"/>
      <c r="AB806" s="41"/>
      <c r="AC806" s="40"/>
      <c r="AD806" s="40"/>
      <c r="AE806" s="40"/>
      <c r="AF806" s="40"/>
      <c r="AG806" s="40"/>
      <c r="AH806" s="40"/>
      <c r="AI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121"/>
      <c r="X807" s="40"/>
      <c r="Y807" s="40"/>
      <c r="Z807" s="41"/>
      <c r="AA807" s="41"/>
      <c r="AB807" s="41"/>
      <c r="AC807" s="40"/>
      <c r="AD807" s="40"/>
      <c r="AE807" s="40"/>
      <c r="AF807" s="40"/>
      <c r="AG807" s="40"/>
      <c r="AH807" s="40"/>
      <c r="AI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121"/>
      <c r="X808" s="40"/>
      <c r="Y808" s="40"/>
      <c r="Z808" s="41"/>
      <c r="AA808" s="41"/>
      <c r="AB808" s="41"/>
      <c r="AC808" s="40"/>
      <c r="AD808" s="40"/>
      <c r="AE808" s="40"/>
      <c r="AF808" s="40"/>
      <c r="AG808" s="40"/>
      <c r="AH808" s="40"/>
      <c r="AI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121"/>
      <c r="X809" s="40"/>
      <c r="Y809" s="40"/>
      <c r="Z809" s="41"/>
      <c r="AA809" s="41"/>
      <c r="AB809" s="41"/>
      <c r="AC809" s="40"/>
      <c r="AD809" s="40"/>
      <c r="AE809" s="40"/>
      <c r="AF809" s="40"/>
      <c r="AG809" s="40"/>
      <c r="AH809" s="40"/>
      <c r="AI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121"/>
      <c r="X810" s="40"/>
      <c r="Y810" s="40"/>
      <c r="Z810" s="41"/>
      <c r="AA810" s="41"/>
      <c r="AB810" s="41"/>
      <c r="AC810" s="40"/>
      <c r="AD810" s="40"/>
      <c r="AE810" s="40"/>
      <c r="AF810" s="40"/>
      <c r="AG810" s="40"/>
      <c r="AH810" s="40"/>
      <c r="AI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121"/>
      <c r="X811" s="40"/>
      <c r="Y811" s="40"/>
      <c r="Z811" s="41"/>
      <c r="AA811" s="41"/>
      <c r="AB811" s="41"/>
      <c r="AC811" s="40"/>
      <c r="AD811" s="40"/>
      <c r="AE811" s="40"/>
      <c r="AF811" s="40"/>
      <c r="AG811" s="40"/>
      <c r="AH811" s="40"/>
      <c r="AI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121"/>
      <c r="X812" s="40"/>
      <c r="Y812" s="40"/>
      <c r="Z812" s="41"/>
      <c r="AA812" s="41"/>
      <c r="AB812" s="41"/>
      <c r="AC812" s="40"/>
      <c r="AD812" s="40"/>
      <c r="AE812" s="40"/>
      <c r="AF812" s="40"/>
      <c r="AG812" s="40"/>
      <c r="AH812" s="40"/>
      <c r="AI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121"/>
      <c r="X813" s="40"/>
      <c r="Y813" s="40"/>
      <c r="Z813" s="41"/>
      <c r="AA813" s="41"/>
      <c r="AB813" s="41"/>
      <c r="AC813" s="40"/>
      <c r="AD813" s="40"/>
      <c r="AE813" s="40"/>
      <c r="AF813" s="40"/>
      <c r="AG813" s="40"/>
      <c r="AH813" s="40"/>
      <c r="AI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121"/>
      <c r="X814" s="40"/>
      <c r="Y814" s="40"/>
      <c r="Z814" s="41"/>
      <c r="AA814" s="41"/>
      <c r="AB814" s="41"/>
      <c r="AC814" s="40"/>
      <c r="AD814" s="40"/>
      <c r="AE814" s="40"/>
      <c r="AF814" s="40"/>
      <c r="AG814" s="40"/>
      <c r="AH814" s="40"/>
      <c r="AI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121"/>
      <c r="X815" s="40"/>
      <c r="Y815" s="40"/>
      <c r="Z815" s="41"/>
      <c r="AA815" s="41"/>
      <c r="AB815" s="41"/>
      <c r="AC815" s="40"/>
      <c r="AD815" s="40"/>
      <c r="AE815" s="40"/>
      <c r="AF815" s="40"/>
      <c r="AG815" s="40"/>
      <c r="AH815" s="40"/>
      <c r="AI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121"/>
      <c r="X816" s="40"/>
      <c r="Y816" s="40"/>
      <c r="Z816" s="41"/>
      <c r="AA816" s="41"/>
      <c r="AB816" s="41"/>
      <c r="AC816" s="40"/>
      <c r="AD816" s="40"/>
      <c r="AE816" s="40"/>
      <c r="AF816" s="40"/>
      <c r="AG816" s="40"/>
      <c r="AH816" s="40"/>
      <c r="AI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121"/>
      <c r="X817" s="40"/>
      <c r="Y817" s="40"/>
      <c r="Z817" s="41"/>
      <c r="AA817" s="41"/>
      <c r="AB817" s="41"/>
      <c r="AC817" s="40"/>
      <c r="AD817" s="40"/>
      <c r="AE817" s="40"/>
      <c r="AF817" s="40"/>
      <c r="AG817" s="40"/>
      <c r="AH817" s="40"/>
      <c r="AI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121"/>
      <c r="X818" s="40"/>
      <c r="Y818" s="40"/>
      <c r="Z818" s="41"/>
      <c r="AA818" s="41"/>
      <c r="AB818" s="41"/>
      <c r="AC818" s="40"/>
      <c r="AD818" s="40"/>
      <c r="AE818" s="40"/>
      <c r="AF818" s="40"/>
      <c r="AG818" s="40"/>
      <c r="AH818" s="40"/>
      <c r="AI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121"/>
      <c r="X819" s="40"/>
      <c r="Y819" s="40"/>
      <c r="Z819" s="41"/>
      <c r="AA819" s="41"/>
      <c r="AB819" s="41"/>
      <c r="AC819" s="40"/>
      <c r="AD819" s="40"/>
      <c r="AE819" s="40"/>
      <c r="AF819" s="40"/>
      <c r="AG819" s="40"/>
      <c r="AH819" s="40"/>
      <c r="AI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121"/>
      <c r="X820" s="40"/>
      <c r="Y820" s="40"/>
      <c r="Z820" s="41"/>
      <c r="AA820" s="41"/>
      <c r="AB820" s="41"/>
      <c r="AC820" s="40"/>
      <c r="AD820" s="40"/>
      <c r="AE820" s="40"/>
      <c r="AF820" s="40"/>
      <c r="AG820" s="40"/>
      <c r="AH820" s="40"/>
      <c r="AI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121"/>
      <c r="X821" s="40"/>
      <c r="Y821" s="40"/>
      <c r="Z821" s="41"/>
      <c r="AA821" s="41"/>
      <c r="AB821" s="41"/>
      <c r="AC821" s="40"/>
      <c r="AD821" s="40"/>
      <c r="AE821" s="40"/>
      <c r="AF821" s="40"/>
      <c r="AG821" s="40"/>
      <c r="AH821" s="40"/>
      <c r="AI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121"/>
      <c r="X822" s="40"/>
      <c r="Y822" s="40"/>
      <c r="Z822" s="41"/>
      <c r="AA822" s="41"/>
      <c r="AB822" s="41"/>
      <c r="AC822" s="40"/>
      <c r="AD822" s="40"/>
      <c r="AE822" s="40"/>
      <c r="AF822" s="40"/>
      <c r="AG822" s="40"/>
      <c r="AH822" s="40"/>
      <c r="AI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121"/>
      <c r="X823" s="40"/>
      <c r="Y823" s="40"/>
      <c r="Z823" s="41"/>
      <c r="AA823" s="41"/>
      <c r="AB823" s="41"/>
      <c r="AC823" s="40"/>
      <c r="AD823" s="40"/>
      <c r="AE823" s="40"/>
      <c r="AF823" s="40"/>
      <c r="AG823" s="40"/>
      <c r="AH823" s="40"/>
      <c r="AI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121"/>
      <c r="X824" s="40"/>
      <c r="Y824" s="40"/>
      <c r="Z824" s="41"/>
      <c r="AA824" s="41"/>
      <c r="AB824" s="41"/>
      <c r="AC824" s="40"/>
      <c r="AD824" s="40"/>
      <c r="AE824" s="40"/>
      <c r="AF824" s="40"/>
      <c r="AG824" s="40"/>
      <c r="AH824" s="40"/>
      <c r="AI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121"/>
      <c r="X825" s="40"/>
      <c r="Y825" s="40"/>
      <c r="Z825" s="41"/>
      <c r="AA825" s="41"/>
      <c r="AB825" s="41"/>
      <c r="AC825" s="40"/>
      <c r="AD825" s="40"/>
      <c r="AE825" s="40"/>
      <c r="AF825" s="40"/>
      <c r="AG825" s="40"/>
      <c r="AH825" s="40"/>
      <c r="AI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121"/>
      <c r="X826" s="40"/>
      <c r="Y826" s="40"/>
      <c r="Z826" s="41"/>
      <c r="AA826" s="41"/>
      <c r="AB826" s="41"/>
      <c r="AC826" s="40"/>
      <c r="AD826" s="40"/>
      <c r="AE826" s="40"/>
      <c r="AF826" s="40"/>
      <c r="AG826" s="40"/>
      <c r="AH826" s="40"/>
      <c r="AI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121"/>
      <c r="X827" s="40"/>
      <c r="Y827" s="40"/>
      <c r="Z827" s="41"/>
      <c r="AA827" s="41"/>
      <c r="AB827" s="41"/>
      <c r="AC827" s="40"/>
      <c r="AD827" s="40"/>
      <c r="AE827" s="40"/>
      <c r="AF827" s="40"/>
      <c r="AG827" s="40"/>
      <c r="AH827" s="40"/>
      <c r="AI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121"/>
      <c r="X828" s="40"/>
      <c r="Y828" s="40"/>
      <c r="Z828" s="41"/>
      <c r="AA828" s="41"/>
      <c r="AB828" s="41"/>
      <c r="AC828" s="40"/>
      <c r="AD828" s="40"/>
      <c r="AE828" s="40"/>
      <c r="AF828" s="40"/>
      <c r="AG828" s="40"/>
      <c r="AH828" s="40"/>
      <c r="AI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121"/>
      <c r="X829" s="40"/>
      <c r="Y829" s="40"/>
      <c r="Z829" s="41"/>
      <c r="AA829" s="41"/>
      <c r="AB829" s="41"/>
      <c r="AC829" s="40"/>
      <c r="AD829" s="40"/>
      <c r="AE829" s="40"/>
      <c r="AF829" s="40"/>
      <c r="AG829" s="40"/>
      <c r="AH829" s="40"/>
      <c r="AI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121"/>
      <c r="X830" s="40"/>
      <c r="Y830" s="40"/>
      <c r="Z830" s="41"/>
      <c r="AA830" s="41"/>
      <c r="AB830" s="41"/>
      <c r="AC830" s="40"/>
      <c r="AD830" s="40"/>
      <c r="AE830" s="40"/>
      <c r="AF830" s="40"/>
      <c r="AG830" s="40"/>
      <c r="AH830" s="40"/>
      <c r="AI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121"/>
      <c r="X831" s="40"/>
      <c r="Y831" s="40"/>
      <c r="Z831" s="41"/>
      <c r="AA831" s="41"/>
      <c r="AB831" s="41"/>
      <c r="AC831" s="40"/>
      <c r="AD831" s="40"/>
      <c r="AE831" s="40"/>
      <c r="AF831" s="40"/>
      <c r="AG831" s="40"/>
      <c r="AH831" s="40"/>
      <c r="AI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121"/>
      <c r="X832" s="40"/>
      <c r="Y832" s="40"/>
      <c r="Z832" s="41"/>
      <c r="AA832" s="41"/>
      <c r="AB832" s="41"/>
      <c r="AC832" s="40"/>
      <c r="AD832" s="40"/>
      <c r="AE832" s="40"/>
      <c r="AF832" s="40"/>
      <c r="AG832" s="40"/>
      <c r="AH832" s="40"/>
      <c r="AI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121"/>
      <c r="X833" s="40"/>
      <c r="Y833" s="40"/>
      <c r="Z833" s="41"/>
      <c r="AA833" s="41"/>
      <c r="AB833" s="41"/>
      <c r="AC833" s="40"/>
      <c r="AD833" s="40"/>
      <c r="AE833" s="40"/>
      <c r="AF833" s="40"/>
      <c r="AG833" s="40"/>
      <c r="AH833" s="40"/>
      <c r="AI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121"/>
      <c r="X834" s="40"/>
      <c r="Y834" s="40"/>
      <c r="Z834" s="41"/>
      <c r="AA834" s="41"/>
      <c r="AB834" s="41"/>
      <c r="AC834" s="40"/>
      <c r="AD834" s="40"/>
      <c r="AE834" s="40"/>
      <c r="AF834" s="40"/>
      <c r="AG834" s="40"/>
      <c r="AH834" s="40"/>
      <c r="AI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121"/>
      <c r="X835" s="40"/>
      <c r="Y835" s="40"/>
      <c r="Z835" s="41"/>
      <c r="AA835" s="41"/>
      <c r="AB835" s="41"/>
      <c r="AC835" s="40"/>
      <c r="AD835" s="40"/>
      <c r="AE835" s="40"/>
      <c r="AF835" s="40"/>
      <c r="AG835" s="40"/>
      <c r="AH835" s="40"/>
      <c r="AI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121"/>
      <c r="X836" s="40"/>
      <c r="Y836" s="40"/>
      <c r="Z836" s="41"/>
      <c r="AA836" s="41"/>
      <c r="AB836" s="41"/>
      <c r="AC836" s="40"/>
      <c r="AD836" s="40"/>
      <c r="AE836" s="40"/>
      <c r="AF836" s="40"/>
      <c r="AG836" s="40"/>
      <c r="AH836" s="40"/>
      <c r="AI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121"/>
      <c r="X837" s="40"/>
      <c r="Y837" s="40"/>
      <c r="Z837" s="41"/>
      <c r="AA837" s="41"/>
      <c r="AB837" s="41"/>
      <c r="AC837" s="40"/>
      <c r="AD837" s="40"/>
      <c r="AE837" s="40"/>
      <c r="AF837" s="40"/>
      <c r="AG837" s="40"/>
      <c r="AH837" s="40"/>
      <c r="AI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121"/>
      <c r="X838" s="40"/>
      <c r="Y838" s="40"/>
      <c r="Z838" s="41"/>
      <c r="AA838" s="41"/>
      <c r="AB838" s="41"/>
      <c r="AC838" s="40"/>
      <c r="AD838" s="40"/>
      <c r="AE838" s="40"/>
      <c r="AF838" s="40"/>
      <c r="AG838" s="40"/>
      <c r="AH838" s="40"/>
      <c r="AI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121"/>
      <c r="X839" s="40"/>
      <c r="Y839" s="40"/>
      <c r="Z839" s="41"/>
      <c r="AA839" s="41"/>
      <c r="AB839" s="41"/>
      <c r="AC839" s="40"/>
      <c r="AD839" s="40"/>
      <c r="AE839" s="40"/>
      <c r="AF839" s="40"/>
      <c r="AG839" s="40"/>
      <c r="AH839" s="40"/>
      <c r="AI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121"/>
      <c r="X840" s="40"/>
      <c r="Y840" s="40"/>
      <c r="Z840" s="41"/>
      <c r="AA840" s="41"/>
      <c r="AB840" s="41"/>
      <c r="AC840" s="40"/>
      <c r="AD840" s="40"/>
      <c r="AE840" s="40"/>
      <c r="AF840" s="40"/>
      <c r="AG840" s="40"/>
      <c r="AH840" s="40"/>
      <c r="AI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121"/>
      <c r="X841" s="40"/>
      <c r="Y841" s="40"/>
      <c r="Z841" s="41"/>
      <c r="AA841" s="41"/>
      <c r="AB841" s="41"/>
      <c r="AC841" s="40"/>
      <c r="AD841" s="40"/>
      <c r="AE841" s="40"/>
      <c r="AF841" s="40"/>
      <c r="AG841" s="40"/>
      <c r="AH841" s="40"/>
      <c r="AI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121"/>
      <c r="X842" s="40"/>
      <c r="Y842" s="40"/>
      <c r="Z842" s="41"/>
      <c r="AA842" s="41"/>
      <c r="AB842" s="41"/>
      <c r="AC842" s="40"/>
      <c r="AD842" s="40"/>
      <c r="AE842" s="40"/>
      <c r="AF842" s="40"/>
      <c r="AG842" s="40"/>
      <c r="AH842" s="40"/>
      <c r="AI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121"/>
      <c r="X843" s="40"/>
      <c r="Y843" s="40"/>
      <c r="Z843" s="41"/>
      <c r="AA843" s="41"/>
      <c r="AB843" s="41"/>
      <c r="AC843" s="40"/>
      <c r="AD843" s="40"/>
      <c r="AE843" s="40"/>
      <c r="AF843" s="40"/>
      <c r="AG843" s="40"/>
      <c r="AH843" s="40"/>
      <c r="AI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121"/>
      <c r="X844" s="40"/>
      <c r="Y844" s="40"/>
      <c r="Z844" s="41"/>
      <c r="AA844" s="41"/>
      <c r="AB844" s="41"/>
      <c r="AC844" s="40"/>
      <c r="AD844" s="40"/>
      <c r="AE844" s="40"/>
      <c r="AF844" s="40"/>
      <c r="AG844" s="40"/>
      <c r="AH844" s="40"/>
      <c r="AI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121"/>
      <c r="X845" s="40"/>
      <c r="Y845" s="40"/>
      <c r="Z845" s="41"/>
      <c r="AA845" s="41"/>
      <c r="AB845" s="41"/>
      <c r="AC845" s="40"/>
      <c r="AD845" s="40"/>
      <c r="AE845" s="40"/>
      <c r="AF845" s="40"/>
      <c r="AG845" s="40"/>
      <c r="AH845" s="40"/>
      <c r="AI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121"/>
      <c r="X846" s="40"/>
      <c r="Y846" s="40"/>
      <c r="Z846" s="41"/>
      <c r="AA846" s="41"/>
      <c r="AB846" s="41"/>
      <c r="AC846" s="40"/>
      <c r="AD846" s="40"/>
      <c r="AE846" s="40"/>
      <c r="AF846" s="40"/>
      <c r="AG846" s="40"/>
      <c r="AH846" s="40"/>
      <c r="AI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121"/>
      <c r="X847" s="40"/>
      <c r="Y847" s="40"/>
      <c r="Z847" s="41"/>
      <c r="AA847" s="41"/>
      <c r="AB847" s="41"/>
      <c r="AC847" s="40"/>
      <c r="AD847" s="40"/>
      <c r="AE847" s="40"/>
      <c r="AF847" s="40"/>
      <c r="AG847" s="40"/>
      <c r="AH847" s="40"/>
      <c r="AI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121"/>
      <c r="X848" s="40"/>
      <c r="Y848" s="40"/>
      <c r="Z848" s="41"/>
      <c r="AA848" s="41"/>
      <c r="AB848" s="41"/>
      <c r="AC848" s="40"/>
      <c r="AD848" s="40"/>
      <c r="AE848" s="40"/>
      <c r="AF848" s="40"/>
      <c r="AG848" s="40"/>
      <c r="AH848" s="40"/>
      <c r="AI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121"/>
      <c r="X849" s="40"/>
      <c r="Y849" s="40"/>
      <c r="Z849" s="41"/>
      <c r="AA849" s="41"/>
      <c r="AB849" s="41"/>
      <c r="AC849" s="40"/>
      <c r="AD849" s="40"/>
      <c r="AE849" s="40"/>
      <c r="AF849" s="40"/>
      <c r="AG849" s="40"/>
      <c r="AH849" s="40"/>
      <c r="AI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121"/>
      <c r="X850" s="40"/>
      <c r="Y850" s="40"/>
      <c r="Z850" s="41"/>
      <c r="AA850" s="41"/>
      <c r="AB850" s="41"/>
      <c r="AC850" s="40"/>
      <c r="AD850" s="40"/>
      <c r="AE850" s="40"/>
      <c r="AF850" s="40"/>
      <c r="AG850" s="40"/>
      <c r="AH850" s="40"/>
      <c r="AI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121"/>
      <c r="X851" s="40"/>
      <c r="Y851" s="40"/>
      <c r="Z851" s="41"/>
      <c r="AA851" s="41"/>
      <c r="AB851" s="41"/>
      <c r="AC851" s="40"/>
      <c r="AD851" s="40"/>
      <c r="AE851" s="40"/>
      <c r="AF851" s="40"/>
      <c r="AG851" s="40"/>
      <c r="AH851" s="40"/>
      <c r="AI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121"/>
      <c r="X852" s="40"/>
      <c r="Y852" s="40"/>
      <c r="Z852" s="41"/>
      <c r="AA852" s="41"/>
      <c r="AB852" s="41"/>
      <c r="AC852" s="40"/>
      <c r="AD852" s="40"/>
      <c r="AE852" s="40"/>
      <c r="AF852" s="40"/>
      <c r="AG852" s="40"/>
      <c r="AH852" s="40"/>
      <c r="AI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121"/>
      <c r="X853" s="40"/>
      <c r="Y853" s="40"/>
      <c r="Z853" s="41"/>
      <c r="AA853" s="41"/>
      <c r="AB853" s="41"/>
      <c r="AC853" s="40"/>
      <c r="AD853" s="40"/>
      <c r="AE853" s="40"/>
      <c r="AF853" s="40"/>
      <c r="AG853" s="40"/>
      <c r="AH853" s="40"/>
      <c r="AI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121"/>
      <c r="X854" s="40"/>
      <c r="Y854" s="40"/>
      <c r="Z854" s="41"/>
      <c r="AA854" s="41"/>
      <c r="AB854" s="41"/>
      <c r="AC854" s="40"/>
      <c r="AD854" s="40"/>
      <c r="AE854" s="40"/>
      <c r="AF854" s="40"/>
      <c r="AG854" s="40"/>
      <c r="AH854" s="40"/>
      <c r="AI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121"/>
      <c r="X855" s="40"/>
      <c r="Y855" s="40"/>
      <c r="Z855" s="41"/>
      <c r="AA855" s="41"/>
      <c r="AB855" s="41"/>
      <c r="AC855" s="40"/>
      <c r="AD855" s="40"/>
      <c r="AE855" s="40"/>
      <c r="AF855" s="40"/>
      <c r="AG855" s="40"/>
      <c r="AH855" s="40"/>
      <c r="AI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121"/>
      <c r="X856" s="40"/>
      <c r="Y856" s="40"/>
      <c r="Z856" s="41"/>
      <c r="AA856" s="41"/>
      <c r="AB856" s="41"/>
      <c r="AC856" s="40"/>
      <c r="AD856" s="40"/>
      <c r="AE856" s="40"/>
      <c r="AF856" s="40"/>
      <c r="AG856" s="40"/>
      <c r="AH856" s="40"/>
      <c r="AI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121"/>
      <c r="X857" s="40"/>
      <c r="Y857" s="40"/>
      <c r="Z857" s="41"/>
      <c r="AA857" s="41"/>
      <c r="AB857" s="41"/>
      <c r="AC857" s="40"/>
      <c r="AD857" s="40"/>
      <c r="AE857" s="40"/>
      <c r="AF857" s="40"/>
      <c r="AG857" s="40"/>
      <c r="AH857" s="40"/>
      <c r="AI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121"/>
      <c r="X858" s="40"/>
      <c r="Y858" s="40"/>
      <c r="Z858" s="41"/>
      <c r="AA858" s="41"/>
      <c r="AB858" s="41"/>
      <c r="AC858" s="40"/>
      <c r="AD858" s="40"/>
      <c r="AE858" s="40"/>
      <c r="AF858" s="40"/>
      <c r="AG858" s="40"/>
      <c r="AH858" s="40"/>
      <c r="AI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121"/>
      <c r="X859" s="40"/>
      <c r="Y859" s="40"/>
      <c r="Z859" s="41"/>
      <c r="AA859" s="41"/>
      <c r="AB859" s="41"/>
      <c r="AC859" s="40"/>
      <c r="AD859" s="40"/>
      <c r="AE859" s="40"/>
      <c r="AF859" s="40"/>
      <c r="AG859" s="40"/>
      <c r="AH859" s="40"/>
      <c r="AI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121"/>
      <c r="X860" s="40"/>
      <c r="Y860" s="40"/>
      <c r="Z860" s="41"/>
      <c r="AA860" s="41"/>
      <c r="AB860" s="41"/>
      <c r="AC860" s="40"/>
      <c r="AD860" s="40"/>
      <c r="AE860" s="40"/>
      <c r="AF860" s="40"/>
      <c r="AG860" s="40"/>
      <c r="AH860" s="40"/>
      <c r="AI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121"/>
      <c r="X861" s="40"/>
      <c r="Y861" s="40"/>
      <c r="Z861" s="41"/>
      <c r="AA861" s="41"/>
      <c r="AB861" s="41"/>
      <c r="AC861" s="40"/>
      <c r="AD861" s="40"/>
      <c r="AE861" s="40"/>
      <c r="AF861" s="40"/>
      <c r="AG861" s="40"/>
      <c r="AH861" s="40"/>
      <c r="AI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121"/>
      <c r="X862" s="40"/>
      <c r="Y862" s="40"/>
      <c r="Z862" s="41"/>
      <c r="AA862" s="41"/>
      <c r="AB862" s="41"/>
      <c r="AC862" s="40"/>
      <c r="AD862" s="40"/>
      <c r="AE862" s="40"/>
      <c r="AF862" s="40"/>
      <c r="AG862" s="40"/>
      <c r="AH862" s="40"/>
      <c r="AI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121"/>
      <c r="X863" s="40"/>
      <c r="Y863" s="40"/>
      <c r="Z863" s="41"/>
      <c r="AA863" s="41"/>
      <c r="AB863" s="41"/>
      <c r="AC863" s="40"/>
      <c r="AD863" s="40"/>
      <c r="AE863" s="40"/>
      <c r="AF863" s="40"/>
      <c r="AG863" s="40"/>
      <c r="AH863" s="40"/>
      <c r="AI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121"/>
      <c r="X864" s="40"/>
      <c r="Y864" s="40"/>
      <c r="Z864" s="41"/>
      <c r="AA864" s="41"/>
      <c r="AB864" s="41"/>
      <c r="AC864" s="40"/>
      <c r="AD864" s="40"/>
      <c r="AE864" s="40"/>
      <c r="AF864" s="40"/>
      <c r="AG864" s="40"/>
      <c r="AH864" s="40"/>
      <c r="AI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121"/>
      <c r="X865" s="40"/>
      <c r="Y865" s="40"/>
      <c r="Z865" s="41"/>
      <c r="AA865" s="41"/>
      <c r="AB865" s="41"/>
      <c r="AC865" s="40"/>
      <c r="AD865" s="40"/>
      <c r="AE865" s="40"/>
      <c r="AF865" s="40"/>
      <c r="AG865" s="40"/>
      <c r="AH865" s="40"/>
      <c r="AI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121"/>
      <c r="X866" s="40"/>
      <c r="Y866" s="40"/>
      <c r="Z866" s="41"/>
      <c r="AA866" s="41"/>
      <c r="AB866" s="41"/>
      <c r="AC866" s="40"/>
      <c r="AD866" s="40"/>
      <c r="AE866" s="40"/>
      <c r="AF866" s="40"/>
      <c r="AG866" s="40"/>
      <c r="AH866" s="40"/>
      <c r="AI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121"/>
      <c r="X867" s="40"/>
      <c r="Y867" s="40"/>
      <c r="Z867" s="41"/>
      <c r="AA867" s="41"/>
      <c r="AB867" s="41"/>
      <c r="AC867" s="40"/>
      <c r="AD867" s="40"/>
      <c r="AE867" s="40"/>
      <c r="AF867" s="40"/>
      <c r="AG867" s="40"/>
      <c r="AH867" s="40"/>
      <c r="AI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121"/>
      <c r="X868" s="40"/>
      <c r="Y868" s="40"/>
      <c r="Z868" s="41"/>
      <c r="AA868" s="41"/>
      <c r="AB868" s="41"/>
      <c r="AC868" s="40"/>
      <c r="AD868" s="40"/>
      <c r="AE868" s="40"/>
      <c r="AF868" s="40"/>
      <c r="AG868" s="40"/>
      <c r="AH868" s="40"/>
      <c r="AI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121"/>
      <c r="X869" s="40"/>
      <c r="Y869" s="40"/>
      <c r="Z869" s="41"/>
      <c r="AA869" s="41"/>
      <c r="AB869" s="41"/>
      <c r="AC869" s="40"/>
      <c r="AD869" s="40"/>
      <c r="AE869" s="40"/>
      <c r="AF869" s="40"/>
      <c r="AG869" s="40"/>
      <c r="AH869" s="40"/>
      <c r="AI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121"/>
      <c r="X870" s="40"/>
      <c r="Y870" s="40"/>
      <c r="Z870" s="41"/>
      <c r="AA870" s="41"/>
      <c r="AB870" s="41"/>
      <c r="AC870" s="40"/>
      <c r="AD870" s="40"/>
      <c r="AE870" s="40"/>
      <c r="AF870" s="40"/>
      <c r="AG870" s="40"/>
      <c r="AH870" s="40"/>
      <c r="AI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121"/>
      <c r="X871" s="40"/>
      <c r="Y871" s="40"/>
      <c r="Z871" s="41"/>
      <c r="AA871" s="41"/>
      <c r="AB871" s="41"/>
      <c r="AC871" s="40"/>
      <c r="AD871" s="40"/>
      <c r="AE871" s="40"/>
      <c r="AF871" s="40"/>
      <c r="AG871" s="40"/>
      <c r="AH871" s="40"/>
      <c r="AI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121"/>
      <c r="X872" s="40"/>
      <c r="Y872" s="40"/>
      <c r="Z872" s="41"/>
      <c r="AA872" s="41"/>
      <c r="AB872" s="41"/>
      <c r="AC872" s="40"/>
      <c r="AD872" s="40"/>
      <c r="AE872" s="40"/>
      <c r="AF872" s="40"/>
      <c r="AG872" s="40"/>
      <c r="AH872" s="40"/>
      <c r="AI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121"/>
      <c r="X873" s="40"/>
      <c r="Y873" s="40"/>
      <c r="Z873" s="41"/>
      <c r="AA873" s="41"/>
      <c r="AB873" s="41"/>
      <c r="AC873" s="40"/>
      <c r="AD873" s="40"/>
      <c r="AE873" s="40"/>
      <c r="AF873" s="40"/>
      <c r="AG873" s="40"/>
      <c r="AH873" s="40"/>
      <c r="AI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121"/>
      <c r="X874" s="40"/>
      <c r="Y874" s="40"/>
      <c r="Z874" s="41"/>
      <c r="AA874" s="41"/>
      <c r="AB874" s="41"/>
      <c r="AC874" s="40"/>
      <c r="AD874" s="40"/>
      <c r="AE874" s="40"/>
      <c r="AF874" s="40"/>
      <c r="AG874" s="40"/>
      <c r="AH874" s="40"/>
      <c r="AI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121"/>
      <c r="X875" s="40"/>
      <c r="Y875" s="40"/>
      <c r="Z875" s="41"/>
      <c r="AA875" s="41"/>
      <c r="AB875" s="41"/>
      <c r="AC875" s="40"/>
      <c r="AD875" s="40"/>
      <c r="AE875" s="40"/>
      <c r="AF875" s="40"/>
      <c r="AG875" s="40"/>
      <c r="AH875" s="40"/>
      <c r="AI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121"/>
      <c r="X876" s="40"/>
      <c r="Y876" s="40"/>
      <c r="Z876" s="41"/>
      <c r="AA876" s="41"/>
      <c r="AB876" s="41"/>
      <c r="AC876" s="40"/>
      <c r="AD876" s="40"/>
      <c r="AE876" s="40"/>
      <c r="AF876" s="40"/>
      <c r="AG876" s="40"/>
      <c r="AH876" s="40"/>
      <c r="AI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121"/>
      <c r="X877" s="40"/>
      <c r="Y877" s="40"/>
      <c r="Z877" s="41"/>
      <c r="AA877" s="41"/>
      <c r="AB877" s="41"/>
      <c r="AC877" s="40"/>
      <c r="AD877" s="40"/>
      <c r="AE877" s="40"/>
      <c r="AF877" s="40"/>
      <c r="AG877" s="40"/>
      <c r="AH877" s="40"/>
      <c r="AI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121"/>
      <c r="X878" s="40"/>
      <c r="Y878" s="40"/>
      <c r="Z878" s="41"/>
      <c r="AA878" s="41"/>
      <c r="AB878" s="41"/>
      <c r="AC878" s="40"/>
      <c r="AD878" s="40"/>
      <c r="AE878" s="40"/>
      <c r="AF878" s="40"/>
      <c r="AG878" s="40"/>
      <c r="AH878" s="40"/>
      <c r="AI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121"/>
      <c r="X879" s="40"/>
      <c r="Y879" s="40"/>
      <c r="Z879" s="41"/>
      <c r="AA879" s="41"/>
      <c r="AB879" s="41"/>
      <c r="AC879" s="40"/>
      <c r="AD879" s="40"/>
      <c r="AE879" s="40"/>
      <c r="AF879" s="40"/>
      <c r="AG879" s="40"/>
      <c r="AH879" s="40"/>
      <c r="AI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121"/>
      <c r="X880" s="40"/>
      <c r="Y880" s="40"/>
      <c r="Z880" s="41"/>
      <c r="AA880" s="41"/>
      <c r="AB880" s="41"/>
      <c r="AC880" s="40"/>
      <c r="AD880" s="40"/>
      <c r="AE880" s="40"/>
      <c r="AF880" s="40"/>
      <c r="AG880" s="40"/>
      <c r="AH880" s="40"/>
      <c r="AI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121"/>
      <c r="X881" s="40"/>
      <c r="Y881" s="40"/>
      <c r="Z881" s="41"/>
      <c r="AA881" s="41"/>
      <c r="AB881" s="41"/>
      <c r="AC881" s="40"/>
      <c r="AD881" s="40"/>
      <c r="AE881" s="40"/>
      <c r="AF881" s="40"/>
      <c r="AG881" s="40"/>
      <c r="AH881" s="40"/>
      <c r="AI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121"/>
      <c r="X882" s="40"/>
      <c r="Y882" s="40"/>
      <c r="Z882" s="41"/>
      <c r="AA882" s="41"/>
      <c r="AB882" s="41"/>
      <c r="AC882" s="40"/>
      <c r="AD882" s="40"/>
      <c r="AE882" s="40"/>
      <c r="AF882" s="40"/>
      <c r="AG882" s="40"/>
      <c r="AH882" s="40"/>
      <c r="AI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121"/>
      <c r="X883" s="40"/>
      <c r="Y883" s="40"/>
      <c r="Z883" s="41"/>
      <c r="AA883" s="41"/>
      <c r="AB883" s="41"/>
      <c r="AC883" s="40"/>
      <c r="AD883" s="40"/>
      <c r="AE883" s="40"/>
      <c r="AF883" s="40"/>
      <c r="AG883" s="40"/>
      <c r="AH883" s="40"/>
      <c r="AI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121"/>
      <c r="X884" s="40"/>
      <c r="Y884" s="40"/>
      <c r="Z884" s="41"/>
      <c r="AA884" s="41"/>
      <c r="AB884" s="41"/>
      <c r="AC884" s="40"/>
      <c r="AD884" s="40"/>
      <c r="AE884" s="40"/>
      <c r="AF884" s="40"/>
      <c r="AG884" s="40"/>
      <c r="AH884" s="40"/>
      <c r="AI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121"/>
      <c r="X885" s="40"/>
      <c r="Y885" s="40"/>
      <c r="Z885" s="41"/>
      <c r="AA885" s="41"/>
      <c r="AB885" s="41"/>
      <c r="AC885" s="40"/>
      <c r="AD885" s="40"/>
      <c r="AE885" s="40"/>
      <c r="AF885" s="40"/>
      <c r="AG885" s="40"/>
      <c r="AH885" s="40"/>
      <c r="AI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121"/>
      <c r="X886" s="40"/>
      <c r="Y886" s="40"/>
      <c r="Z886" s="41"/>
      <c r="AA886" s="41"/>
      <c r="AB886" s="41"/>
      <c r="AC886" s="40"/>
      <c r="AD886" s="40"/>
      <c r="AE886" s="40"/>
      <c r="AF886" s="40"/>
      <c r="AG886" s="40"/>
      <c r="AH886" s="40"/>
      <c r="AI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121"/>
      <c r="X887" s="40"/>
      <c r="Y887" s="40"/>
      <c r="Z887" s="41"/>
      <c r="AA887" s="41"/>
      <c r="AB887" s="41"/>
      <c r="AC887" s="40"/>
      <c r="AD887" s="40"/>
      <c r="AE887" s="40"/>
      <c r="AF887" s="40"/>
      <c r="AG887" s="40"/>
      <c r="AH887" s="40"/>
      <c r="AI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121"/>
      <c r="X888" s="40"/>
      <c r="Y888" s="40"/>
      <c r="Z888" s="41"/>
      <c r="AA888" s="41"/>
      <c r="AB888" s="41"/>
      <c r="AC888" s="40"/>
      <c r="AD888" s="40"/>
      <c r="AE888" s="40"/>
      <c r="AF888" s="40"/>
      <c r="AG888" s="40"/>
      <c r="AH888" s="40"/>
      <c r="AI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121"/>
      <c r="X889" s="40"/>
      <c r="Y889" s="40"/>
      <c r="Z889" s="41"/>
      <c r="AA889" s="41"/>
      <c r="AB889" s="41"/>
      <c r="AC889" s="40"/>
      <c r="AD889" s="40"/>
      <c r="AE889" s="40"/>
      <c r="AF889" s="40"/>
      <c r="AG889" s="40"/>
      <c r="AH889" s="40"/>
      <c r="AI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121"/>
      <c r="X890" s="40"/>
      <c r="Y890" s="40"/>
      <c r="Z890" s="41"/>
      <c r="AA890" s="41"/>
      <c r="AB890" s="41"/>
      <c r="AC890" s="40"/>
      <c r="AD890" s="40"/>
      <c r="AE890" s="40"/>
      <c r="AF890" s="40"/>
      <c r="AG890" s="40"/>
      <c r="AH890" s="40"/>
      <c r="AI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121"/>
      <c r="X891" s="40"/>
      <c r="Y891" s="40"/>
      <c r="Z891" s="41"/>
      <c r="AA891" s="41"/>
      <c r="AB891" s="41"/>
      <c r="AC891" s="40"/>
      <c r="AD891" s="40"/>
      <c r="AE891" s="40"/>
      <c r="AF891" s="40"/>
      <c r="AG891" s="40"/>
      <c r="AH891" s="40"/>
      <c r="AI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121"/>
      <c r="X892" s="40"/>
      <c r="Y892" s="40"/>
      <c r="Z892" s="41"/>
      <c r="AA892" s="41"/>
      <c r="AB892" s="41"/>
      <c r="AC892" s="40"/>
      <c r="AD892" s="40"/>
      <c r="AE892" s="40"/>
      <c r="AF892" s="40"/>
      <c r="AG892" s="40"/>
      <c r="AH892" s="40"/>
      <c r="AI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121"/>
      <c r="X893" s="40"/>
      <c r="Y893" s="40"/>
      <c r="Z893" s="41"/>
      <c r="AA893" s="41"/>
      <c r="AB893" s="41"/>
      <c r="AC893" s="40"/>
      <c r="AD893" s="40"/>
      <c r="AE893" s="40"/>
      <c r="AF893" s="40"/>
      <c r="AG893" s="40"/>
      <c r="AH893" s="40"/>
      <c r="AI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121"/>
      <c r="X894" s="40"/>
      <c r="Y894" s="40"/>
      <c r="Z894" s="41"/>
      <c r="AA894" s="41"/>
      <c r="AB894" s="41"/>
      <c r="AC894" s="40"/>
      <c r="AD894" s="40"/>
      <c r="AE894" s="40"/>
      <c r="AF894" s="40"/>
      <c r="AG894" s="40"/>
      <c r="AH894" s="40"/>
      <c r="AI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121"/>
      <c r="X895" s="40"/>
      <c r="Y895" s="40"/>
      <c r="Z895" s="41"/>
      <c r="AA895" s="41"/>
      <c r="AB895" s="41"/>
      <c r="AC895" s="40"/>
      <c r="AD895" s="40"/>
      <c r="AE895" s="40"/>
      <c r="AF895" s="40"/>
      <c r="AG895" s="40"/>
      <c r="AH895" s="40"/>
      <c r="AI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121"/>
      <c r="X896" s="40"/>
      <c r="Y896" s="40"/>
      <c r="Z896" s="41"/>
      <c r="AA896" s="41"/>
      <c r="AB896" s="41"/>
      <c r="AC896" s="40"/>
      <c r="AD896" s="40"/>
      <c r="AE896" s="40"/>
      <c r="AF896" s="40"/>
      <c r="AG896" s="40"/>
      <c r="AH896" s="40"/>
      <c r="AI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121"/>
      <c r="X897" s="40"/>
      <c r="Y897" s="40"/>
      <c r="Z897" s="41"/>
      <c r="AA897" s="41"/>
      <c r="AB897" s="41"/>
      <c r="AC897" s="40"/>
      <c r="AD897" s="40"/>
      <c r="AE897" s="40"/>
      <c r="AF897" s="40"/>
      <c r="AG897" s="40"/>
      <c r="AH897" s="40"/>
      <c r="AI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121"/>
      <c r="X898" s="40"/>
      <c r="Y898" s="40"/>
      <c r="Z898" s="41"/>
      <c r="AA898" s="41"/>
      <c r="AB898" s="41"/>
      <c r="AC898" s="40"/>
      <c r="AD898" s="40"/>
      <c r="AE898" s="40"/>
      <c r="AF898" s="40"/>
      <c r="AG898" s="40"/>
      <c r="AH898" s="40"/>
      <c r="AI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121"/>
      <c r="X899" s="40"/>
      <c r="Y899" s="40"/>
      <c r="Z899" s="41"/>
      <c r="AA899" s="41"/>
      <c r="AB899" s="41"/>
      <c r="AC899" s="40"/>
      <c r="AD899" s="40"/>
      <c r="AE899" s="40"/>
      <c r="AF899" s="40"/>
      <c r="AG899" s="40"/>
      <c r="AH899" s="40"/>
      <c r="AI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121"/>
      <c r="X900" s="40"/>
      <c r="Y900" s="40"/>
      <c r="Z900" s="41"/>
      <c r="AA900" s="41"/>
      <c r="AB900" s="41"/>
      <c r="AC900" s="40"/>
      <c r="AD900" s="40"/>
      <c r="AE900" s="40"/>
      <c r="AF900" s="40"/>
      <c r="AG900" s="40"/>
      <c r="AH900" s="40"/>
      <c r="AI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121"/>
      <c r="X901" s="40"/>
      <c r="Y901" s="40"/>
      <c r="Z901" s="41"/>
      <c r="AA901" s="41"/>
      <c r="AB901" s="41"/>
      <c r="AC901" s="40"/>
      <c r="AD901" s="40"/>
      <c r="AE901" s="40"/>
      <c r="AF901" s="40"/>
      <c r="AG901" s="40"/>
      <c r="AH901" s="40"/>
      <c r="AI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121"/>
      <c r="X902" s="40"/>
      <c r="Y902" s="40"/>
      <c r="Z902" s="41"/>
      <c r="AA902" s="41"/>
      <c r="AB902" s="41"/>
      <c r="AC902" s="40"/>
      <c r="AD902" s="40"/>
      <c r="AE902" s="40"/>
      <c r="AF902" s="40"/>
      <c r="AG902" s="40"/>
      <c r="AH902" s="40"/>
      <c r="AI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121"/>
      <c r="X903" s="40"/>
      <c r="Y903" s="40"/>
      <c r="Z903" s="41"/>
      <c r="AA903" s="41"/>
      <c r="AB903" s="41"/>
      <c r="AC903" s="40"/>
      <c r="AD903" s="40"/>
      <c r="AE903" s="40"/>
      <c r="AF903" s="40"/>
      <c r="AG903" s="40"/>
      <c r="AH903" s="40"/>
      <c r="AI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121"/>
      <c r="X904" s="40"/>
      <c r="Y904" s="40"/>
      <c r="Z904" s="41"/>
      <c r="AA904" s="41"/>
      <c r="AB904" s="41"/>
      <c r="AC904" s="40"/>
      <c r="AD904" s="40"/>
      <c r="AE904" s="40"/>
      <c r="AF904" s="40"/>
      <c r="AG904" s="40"/>
      <c r="AH904" s="40"/>
      <c r="AI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121"/>
      <c r="X905" s="40"/>
      <c r="Y905" s="40"/>
      <c r="Z905" s="41"/>
      <c r="AA905" s="41"/>
      <c r="AB905" s="41"/>
      <c r="AC905" s="40"/>
      <c r="AD905" s="40"/>
      <c r="AE905" s="40"/>
      <c r="AF905" s="40"/>
      <c r="AG905" s="40"/>
      <c r="AH905" s="40"/>
      <c r="AI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121"/>
      <c r="X906" s="40"/>
      <c r="Y906" s="40"/>
      <c r="Z906" s="41"/>
      <c r="AA906" s="41"/>
      <c r="AB906" s="41"/>
      <c r="AC906" s="40"/>
      <c r="AD906" s="40"/>
      <c r="AE906" s="40"/>
      <c r="AF906" s="40"/>
      <c r="AG906" s="40"/>
      <c r="AH906" s="40"/>
      <c r="AI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121"/>
      <c r="X907" s="40"/>
      <c r="Y907" s="40"/>
      <c r="Z907" s="41"/>
      <c r="AA907" s="41"/>
      <c r="AB907" s="41"/>
      <c r="AC907" s="40"/>
      <c r="AD907" s="40"/>
      <c r="AE907" s="40"/>
      <c r="AF907" s="40"/>
      <c r="AG907" s="40"/>
      <c r="AH907" s="40"/>
      <c r="AI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121"/>
      <c r="X908" s="40"/>
      <c r="Y908" s="40"/>
      <c r="Z908" s="41"/>
      <c r="AA908" s="41"/>
      <c r="AB908" s="41"/>
      <c r="AC908" s="40"/>
      <c r="AD908" s="40"/>
      <c r="AE908" s="40"/>
      <c r="AF908" s="40"/>
      <c r="AG908" s="40"/>
      <c r="AH908" s="40"/>
      <c r="AI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121"/>
      <c r="X909" s="40"/>
      <c r="Y909" s="40"/>
      <c r="Z909" s="41"/>
      <c r="AA909" s="41"/>
      <c r="AB909" s="41"/>
      <c r="AC909" s="40"/>
      <c r="AD909" s="40"/>
      <c r="AE909" s="40"/>
      <c r="AF909" s="40"/>
      <c r="AG909" s="40"/>
      <c r="AH909" s="40"/>
      <c r="AI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121"/>
      <c r="X910" s="40"/>
      <c r="Y910" s="40"/>
      <c r="Z910" s="41"/>
      <c r="AA910" s="41"/>
      <c r="AB910" s="41"/>
      <c r="AC910" s="40"/>
      <c r="AD910" s="40"/>
      <c r="AE910" s="40"/>
      <c r="AF910" s="40"/>
      <c r="AG910" s="40"/>
      <c r="AH910" s="40"/>
      <c r="AI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121"/>
      <c r="X911" s="40"/>
      <c r="Y911" s="40"/>
      <c r="Z911" s="41"/>
      <c r="AA911" s="41"/>
      <c r="AB911" s="41"/>
      <c r="AC911" s="40"/>
      <c r="AD911" s="40"/>
      <c r="AE911" s="40"/>
      <c r="AF911" s="40"/>
      <c r="AG911" s="40"/>
      <c r="AH911" s="40"/>
      <c r="AI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121"/>
      <c r="X912" s="40"/>
      <c r="Y912" s="40"/>
      <c r="Z912" s="41"/>
      <c r="AA912" s="41"/>
      <c r="AB912" s="41"/>
      <c r="AC912" s="40"/>
      <c r="AD912" s="40"/>
      <c r="AE912" s="40"/>
      <c r="AF912" s="40"/>
      <c r="AG912" s="40"/>
      <c r="AH912" s="40"/>
      <c r="AI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121"/>
      <c r="X913" s="40"/>
      <c r="Y913" s="40"/>
      <c r="Z913" s="41"/>
      <c r="AA913" s="41"/>
      <c r="AB913" s="41"/>
      <c r="AC913" s="40"/>
      <c r="AD913" s="40"/>
      <c r="AE913" s="40"/>
      <c r="AF913" s="40"/>
      <c r="AG913" s="40"/>
      <c r="AH913" s="40"/>
      <c r="AI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121"/>
      <c r="X914" s="40"/>
      <c r="Y914" s="40"/>
      <c r="Z914" s="41"/>
      <c r="AA914" s="41"/>
      <c r="AB914" s="41"/>
      <c r="AC914" s="40"/>
      <c r="AD914" s="40"/>
      <c r="AE914" s="40"/>
      <c r="AF914" s="40"/>
      <c r="AG914" s="40"/>
      <c r="AH914" s="40"/>
      <c r="AI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121"/>
      <c r="X915" s="40"/>
      <c r="Y915" s="40"/>
      <c r="Z915" s="41"/>
      <c r="AA915" s="41"/>
      <c r="AB915" s="41"/>
      <c r="AC915" s="40"/>
      <c r="AD915" s="40"/>
      <c r="AE915" s="40"/>
      <c r="AF915" s="40"/>
      <c r="AG915" s="40"/>
      <c r="AH915" s="40"/>
      <c r="AI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121"/>
      <c r="X916" s="40"/>
      <c r="Y916" s="40"/>
      <c r="Z916" s="41"/>
      <c r="AA916" s="41"/>
      <c r="AB916" s="41"/>
      <c r="AC916" s="40"/>
      <c r="AD916" s="40"/>
      <c r="AE916" s="40"/>
      <c r="AF916" s="40"/>
      <c r="AG916" s="40"/>
      <c r="AH916" s="40"/>
      <c r="AI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121"/>
      <c r="X917" s="40"/>
      <c r="Y917" s="40"/>
      <c r="Z917" s="41"/>
      <c r="AA917" s="41"/>
      <c r="AB917" s="41"/>
      <c r="AC917" s="40"/>
      <c r="AD917" s="40"/>
      <c r="AE917" s="40"/>
      <c r="AF917" s="40"/>
      <c r="AG917" s="40"/>
      <c r="AH917" s="40"/>
      <c r="AI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121"/>
      <c r="X918" s="40"/>
      <c r="Y918" s="40"/>
      <c r="Z918" s="41"/>
      <c r="AA918" s="41"/>
      <c r="AB918" s="41"/>
      <c r="AC918" s="40"/>
      <c r="AD918" s="40"/>
      <c r="AE918" s="40"/>
      <c r="AF918" s="40"/>
      <c r="AG918" s="40"/>
      <c r="AH918" s="40"/>
      <c r="AI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121"/>
      <c r="X919" s="40"/>
      <c r="Y919" s="40"/>
      <c r="Z919" s="41"/>
      <c r="AA919" s="41"/>
      <c r="AB919" s="41"/>
      <c r="AC919" s="40"/>
      <c r="AD919" s="40"/>
      <c r="AE919" s="40"/>
      <c r="AF919" s="40"/>
      <c r="AG919" s="40"/>
      <c r="AH919" s="40"/>
      <c r="AI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121"/>
      <c r="X920" s="40"/>
      <c r="Y920" s="40"/>
      <c r="Z920" s="41"/>
      <c r="AA920" s="41"/>
      <c r="AB920" s="41"/>
      <c r="AC920" s="40"/>
      <c r="AD920" s="40"/>
      <c r="AE920" s="40"/>
      <c r="AF920" s="40"/>
      <c r="AG920" s="40"/>
      <c r="AH920" s="40"/>
      <c r="AI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121"/>
      <c r="X921" s="40"/>
      <c r="Y921" s="40"/>
      <c r="Z921" s="41"/>
      <c r="AA921" s="41"/>
      <c r="AB921" s="41"/>
      <c r="AC921" s="40"/>
      <c r="AD921" s="40"/>
      <c r="AE921" s="40"/>
      <c r="AF921" s="40"/>
      <c r="AG921" s="40"/>
      <c r="AH921" s="40"/>
      <c r="AI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121"/>
      <c r="X922" s="40"/>
      <c r="Y922" s="40"/>
      <c r="Z922" s="41"/>
      <c r="AA922" s="41"/>
      <c r="AB922" s="41"/>
      <c r="AC922" s="40"/>
      <c r="AD922" s="40"/>
      <c r="AE922" s="40"/>
      <c r="AF922" s="40"/>
      <c r="AG922" s="40"/>
      <c r="AH922" s="40"/>
      <c r="AI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121"/>
      <c r="X923" s="40"/>
      <c r="Y923" s="40"/>
      <c r="Z923" s="41"/>
      <c r="AA923" s="41"/>
      <c r="AB923" s="41"/>
      <c r="AC923" s="40"/>
      <c r="AD923" s="40"/>
      <c r="AE923" s="40"/>
      <c r="AF923" s="40"/>
      <c r="AG923" s="40"/>
      <c r="AH923" s="40"/>
      <c r="AI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121"/>
      <c r="X924" s="40"/>
      <c r="Y924" s="40"/>
      <c r="Z924" s="41"/>
      <c r="AA924" s="41"/>
      <c r="AB924" s="41"/>
      <c r="AC924" s="40"/>
      <c r="AD924" s="40"/>
      <c r="AE924" s="40"/>
      <c r="AF924" s="40"/>
      <c r="AG924" s="40"/>
      <c r="AH924" s="40"/>
      <c r="AI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121"/>
      <c r="X925" s="40"/>
      <c r="Y925" s="40"/>
      <c r="Z925" s="41"/>
      <c r="AA925" s="41"/>
      <c r="AB925" s="41"/>
      <c r="AC925" s="40"/>
      <c r="AD925" s="40"/>
      <c r="AE925" s="40"/>
      <c r="AF925" s="40"/>
      <c r="AG925" s="40"/>
      <c r="AH925" s="40"/>
      <c r="AI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121"/>
      <c r="X926" s="40"/>
      <c r="Y926" s="40"/>
      <c r="Z926" s="41"/>
      <c r="AA926" s="41"/>
      <c r="AB926" s="41"/>
      <c r="AC926" s="40"/>
      <c r="AD926" s="40"/>
      <c r="AE926" s="40"/>
      <c r="AF926" s="40"/>
      <c r="AG926" s="40"/>
      <c r="AH926" s="40"/>
      <c r="AI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121"/>
      <c r="X927" s="40"/>
      <c r="Y927" s="40"/>
      <c r="Z927" s="41"/>
      <c r="AA927" s="41"/>
      <c r="AB927" s="41"/>
      <c r="AC927" s="40"/>
      <c r="AD927" s="40"/>
      <c r="AE927" s="40"/>
      <c r="AF927" s="40"/>
      <c r="AG927" s="40"/>
      <c r="AH927" s="40"/>
      <c r="AI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121"/>
      <c r="X928" s="40"/>
      <c r="Y928" s="40"/>
      <c r="Z928" s="41"/>
      <c r="AA928" s="41"/>
      <c r="AB928" s="41"/>
      <c r="AC928" s="40"/>
      <c r="AD928" s="40"/>
      <c r="AE928" s="40"/>
      <c r="AF928" s="40"/>
      <c r="AG928" s="40"/>
      <c r="AH928" s="40"/>
      <c r="AI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121"/>
      <c r="X929" s="40"/>
      <c r="Y929" s="40"/>
      <c r="Z929" s="41"/>
      <c r="AA929" s="41"/>
      <c r="AB929" s="41"/>
      <c r="AC929" s="40"/>
      <c r="AD929" s="40"/>
      <c r="AE929" s="40"/>
      <c r="AF929" s="40"/>
      <c r="AG929" s="40"/>
      <c r="AH929" s="40"/>
      <c r="AI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121"/>
      <c r="X930" s="40"/>
      <c r="Y930" s="40"/>
      <c r="Z930" s="41"/>
      <c r="AA930" s="41"/>
      <c r="AB930" s="41"/>
      <c r="AC930" s="40"/>
      <c r="AD930" s="40"/>
      <c r="AE930" s="40"/>
      <c r="AF930" s="40"/>
      <c r="AG930" s="40"/>
      <c r="AH930" s="40"/>
      <c r="AI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121"/>
      <c r="X931" s="40"/>
      <c r="Y931" s="40"/>
      <c r="Z931" s="41"/>
      <c r="AA931" s="41"/>
      <c r="AB931" s="41"/>
      <c r="AC931" s="40"/>
      <c r="AD931" s="40"/>
      <c r="AE931" s="40"/>
      <c r="AF931" s="40"/>
      <c r="AG931" s="40"/>
      <c r="AH931" s="40"/>
      <c r="AI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121"/>
      <c r="X932" s="40"/>
      <c r="Y932" s="40"/>
      <c r="Z932" s="41"/>
      <c r="AA932" s="41"/>
      <c r="AB932" s="41"/>
      <c r="AC932" s="40"/>
      <c r="AD932" s="40"/>
      <c r="AE932" s="40"/>
      <c r="AF932" s="40"/>
      <c r="AG932" s="40"/>
      <c r="AH932" s="40"/>
      <c r="AI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121"/>
      <c r="X933" s="40"/>
      <c r="Y933" s="40"/>
      <c r="Z933" s="41"/>
      <c r="AA933" s="41"/>
      <c r="AB933" s="41"/>
      <c r="AC933" s="40"/>
      <c r="AD933" s="40"/>
      <c r="AE933" s="40"/>
      <c r="AF933" s="40"/>
      <c r="AG933" s="40"/>
      <c r="AH933" s="40"/>
      <c r="AI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121"/>
      <c r="X934" s="40"/>
      <c r="Y934" s="40"/>
      <c r="Z934" s="41"/>
      <c r="AA934" s="41"/>
      <c r="AB934" s="41"/>
      <c r="AC934" s="40"/>
      <c r="AD934" s="40"/>
      <c r="AE934" s="40"/>
      <c r="AF934" s="40"/>
      <c r="AG934" s="40"/>
      <c r="AH934" s="40"/>
      <c r="AI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121"/>
      <c r="X935" s="40"/>
      <c r="Y935" s="40"/>
      <c r="Z935" s="41"/>
      <c r="AA935" s="41"/>
      <c r="AB935" s="41"/>
      <c r="AC935" s="40"/>
      <c r="AD935" s="40"/>
      <c r="AE935" s="40"/>
      <c r="AF935" s="40"/>
      <c r="AG935" s="40"/>
      <c r="AH935" s="40"/>
      <c r="AI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121"/>
      <c r="X936" s="40"/>
      <c r="Y936" s="40"/>
      <c r="Z936" s="41"/>
      <c r="AA936" s="41"/>
      <c r="AB936" s="41"/>
      <c r="AC936" s="40"/>
      <c r="AD936" s="40"/>
      <c r="AE936" s="40"/>
      <c r="AF936" s="40"/>
      <c r="AG936" s="40"/>
      <c r="AH936" s="40"/>
      <c r="AI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121"/>
      <c r="X937" s="40"/>
      <c r="Y937" s="40"/>
      <c r="Z937" s="41"/>
      <c r="AA937" s="41"/>
      <c r="AB937" s="41"/>
      <c r="AC937" s="40"/>
      <c r="AD937" s="40"/>
      <c r="AE937" s="40"/>
      <c r="AF937" s="40"/>
      <c r="AG937" s="40"/>
      <c r="AH937" s="40"/>
      <c r="AI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121"/>
      <c r="X938" s="40"/>
      <c r="Y938" s="40"/>
      <c r="Z938" s="41"/>
      <c r="AA938" s="41"/>
      <c r="AB938" s="41"/>
      <c r="AC938" s="40"/>
      <c r="AD938" s="40"/>
      <c r="AE938" s="40"/>
      <c r="AF938" s="40"/>
      <c r="AG938" s="40"/>
      <c r="AH938" s="40"/>
      <c r="AI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121"/>
      <c r="X939" s="40"/>
      <c r="Y939" s="40"/>
      <c r="Z939" s="41"/>
      <c r="AA939" s="41"/>
      <c r="AB939" s="41"/>
      <c r="AC939" s="40"/>
      <c r="AD939" s="40"/>
      <c r="AE939" s="40"/>
      <c r="AF939" s="40"/>
      <c r="AG939" s="40"/>
      <c r="AH939" s="40"/>
      <c r="AI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121"/>
      <c r="X940" s="40"/>
      <c r="Y940" s="40"/>
      <c r="Z940" s="41"/>
      <c r="AA940" s="41"/>
      <c r="AB940" s="41"/>
      <c r="AC940" s="40"/>
      <c r="AD940" s="40"/>
      <c r="AE940" s="40"/>
      <c r="AF940" s="40"/>
      <c r="AG940" s="40"/>
      <c r="AH940" s="40"/>
      <c r="AI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121"/>
      <c r="X941" s="40"/>
      <c r="Y941" s="40"/>
      <c r="Z941" s="41"/>
      <c r="AA941" s="41"/>
      <c r="AB941" s="41"/>
      <c r="AC941" s="40"/>
      <c r="AD941" s="40"/>
      <c r="AE941" s="40"/>
      <c r="AF941" s="40"/>
      <c r="AG941" s="40"/>
      <c r="AH941" s="40"/>
      <c r="AI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121"/>
      <c r="X942" s="40"/>
      <c r="Y942" s="40"/>
      <c r="Z942" s="41"/>
      <c r="AA942" s="41"/>
      <c r="AB942" s="41"/>
      <c r="AC942" s="40"/>
      <c r="AD942" s="40"/>
      <c r="AE942" s="40"/>
      <c r="AF942" s="40"/>
      <c r="AG942" s="40"/>
      <c r="AH942" s="40"/>
      <c r="AI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121"/>
      <c r="X943" s="40"/>
      <c r="Y943" s="40"/>
      <c r="Z943" s="41"/>
      <c r="AA943" s="41"/>
      <c r="AB943" s="41"/>
      <c r="AC943" s="40"/>
      <c r="AD943" s="40"/>
      <c r="AE943" s="40"/>
      <c r="AF943" s="40"/>
      <c r="AG943" s="40"/>
      <c r="AH943" s="40"/>
      <c r="AI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121"/>
      <c r="X944" s="40"/>
      <c r="Y944" s="40"/>
      <c r="Z944" s="41"/>
      <c r="AA944" s="41"/>
      <c r="AB944" s="41"/>
      <c r="AC944" s="40"/>
      <c r="AD944" s="40"/>
      <c r="AE944" s="40"/>
      <c r="AF944" s="40"/>
      <c r="AG944" s="40"/>
      <c r="AH944" s="40"/>
      <c r="AI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121"/>
      <c r="X945" s="40"/>
      <c r="Y945" s="40"/>
      <c r="Z945" s="41"/>
      <c r="AA945" s="41"/>
      <c r="AB945" s="41"/>
      <c r="AC945" s="40"/>
      <c r="AD945" s="40"/>
      <c r="AE945" s="40"/>
      <c r="AF945" s="40"/>
      <c r="AG945" s="40"/>
      <c r="AH945" s="40"/>
      <c r="AI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121"/>
      <c r="X946" s="40"/>
      <c r="Y946" s="40"/>
      <c r="Z946" s="41"/>
      <c r="AA946" s="41"/>
      <c r="AB946" s="41"/>
      <c r="AC946" s="40"/>
      <c r="AD946" s="40"/>
      <c r="AE946" s="40"/>
      <c r="AF946" s="40"/>
      <c r="AG946" s="40"/>
      <c r="AH946" s="40"/>
      <c r="AI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121"/>
      <c r="X947" s="40"/>
      <c r="Y947" s="40"/>
      <c r="Z947" s="41"/>
      <c r="AA947" s="41"/>
      <c r="AB947" s="41"/>
      <c r="AC947" s="40"/>
      <c r="AD947" s="40"/>
      <c r="AE947" s="40"/>
      <c r="AF947" s="40"/>
      <c r="AG947" s="40"/>
      <c r="AH947" s="40"/>
      <c r="AI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121"/>
      <c r="X948" s="40"/>
      <c r="Y948" s="40"/>
      <c r="Z948" s="41"/>
      <c r="AA948" s="41"/>
      <c r="AB948" s="41"/>
      <c r="AC948" s="40"/>
      <c r="AD948" s="40"/>
      <c r="AE948" s="40"/>
      <c r="AF948" s="40"/>
      <c r="AG948" s="40"/>
      <c r="AH948" s="40"/>
      <c r="AI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121"/>
      <c r="X949" s="40"/>
      <c r="Y949" s="40"/>
      <c r="Z949" s="41"/>
      <c r="AA949" s="41"/>
      <c r="AB949" s="41"/>
      <c r="AC949" s="40"/>
      <c r="AD949" s="40"/>
      <c r="AE949" s="40"/>
      <c r="AF949" s="40"/>
      <c r="AG949" s="40"/>
      <c r="AH949" s="40"/>
      <c r="AI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121"/>
      <c r="X950" s="40"/>
      <c r="Y950" s="40"/>
      <c r="Z950" s="41"/>
      <c r="AA950" s="41"/>
      <c r="AB950" s="41"/>
      <c r="AC950" s="40"/>
      <c r="AD950" s="40"/>
      <c r="AE950" s="40"/>
      <c r="AF950" s="40"/>
      <c r="AG950" s="40"/>
      <c r="AH950" s="40"/>
      <c r="AI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121"/>
      <c r="X951" s="40"/>
      <c r="Y951" s="40"/>
      <c r="Z951" s="41"/>
      <c r="AA951" s="41"/>
      <c r="AB951" s="41"/>
      <c r="AC951" s="40"/>
      <c r="AD951" s="40"/>
      <c r="AE951" s="40"/>
      <c r="AF951" s="40"/>
      <c r="AG951" s="40"/>
      <c r="AH951" s="40"/>
      <c r="AI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121"/>
      <c r="X952" s="40"/>
      <c r="Y952" s="40"/>
      <c r="Z952" s="41"/>
      <c r="AA952" s="41"/>
      <c r="AB952" s="41"/>
      <c r="AC952" s="40"/>
      <c r="AD952" s="40"/>
      <c r="AE952" s="40"/>
      <c r="AF952" s="40"/>
      <c r="AG952" s="40"/>
      <c r="AH952" s="40"/>
      <c r="AI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121"/>
      <c r="X953" s="40"/>
      <c r="Y953" s="40"/>
      <c r="Z953" s="41"/>
      <c r="AA953" s="41"/>
      <c r="AB953" s="41"/>
      <c r="AC953" s="40"/>
      <c r="AD953" s="40"/>
      <c r="AE953" s="40"/>
      <c r="AF953" s="40"/>
      <c r="AG953" s="40"/>
      <c r="AH953" s="40"/>
      <c r="AI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121"/>
      <c r="X954" s="40"/>
      <c r="Y954" s="40"/>
      <c r="Z954" s="41"/>
      <c r="AA954" s="41"/>
      <c r="AB954" s="41"/>
      <c r="AC954" s="40"/>
      <c r="AD954" s="40"/>
      <c r="AE954" s="40"/>
      <c r="AF954" s="40"/>
      <c r="AG954" s="40"/>
      <c r="AH954" s="40"/>
      <c r="AI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121"/>
      <c r="X955" s="40"/>
      <c r="Y955" s="40"/>
      <c r="Z955" s="41"/>
      <c r="AA955" s="41"/>
      <c r="AB955" s="41"/>
      <c r="AC955" s="40"/>
      <c r="AD955" s="40"/>
      <c r="AE955" s="40"/>
      <c r="AF955" s="40"/>
      <c r="AG955" s="40"/>
      <c r="AH955" s="40"/>
      <c r="AI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121"/>
      <c r="X956" s="40"/>
      <c r="Y956" s="40"/>
      <c r="Z956" s="41"/>
      <c r="AA956" s="41"/>
      <c r="AB956" s="41"/>
      <c r="AC956" s="40"/>
      <c r="AD956" s="40"/>
      <c r="AE956" s="40"/>
      <c r="AF956" s="40"/>
      <c r="AG956" s="40"/>
      <c r="AH956" s="40"/>
      <c r="AI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121"/>
      <c r="X957" s="40"/>
      <c r="Y957" s="40"/>
      <c r="Z957" s="41"/>
      <c r="AA957" s="41"/>
      <c r="AB957" s="41"/>
      <c r="AC957" s="40"/>
      <c r="AD957" s="40"/>
      <c r="AE957" s="40"/>
      <c r="AF957" s="40"/>
      <c r="AG957" s="40"/>
      <c r="AH957" s="40"/>
      <c r="AI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121"/>
      <c r="X958" s="40"/>
      <c r="Y958" s="40"/>
      <c r="Z958" s="41"/>
      <c r="AA958" s="41"/>
      <c r="AB958" s="41"/>
      <c r="AC958" s="40"/>
      <c r="AD958" s="40"/>
      <c r="AE958" s="40"/>
      <c r="AF958" s="40"/>
      <c r="AG958" s="40"/>
      <c r="AH958" s="40"/>
      <c r="AI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121"/>
      <c r="X959" s="40"/>
      <c r="Y959" s="40"/>
      <c r="Z959" s="41"/>
      <c r="AA959" s="41"/>
      <c r="AB959" s="41"/>
      <c r="AC959" s="40"/>
      <c r="AD959" s="40"/>
      <c r="AE959" s="40"/>
      <c r="AF959" s="40"/>
      <c r="AG959" s="40"/>
      <c r="AH959" s="40"/>
      <c r="AI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121"/>
      <c r="X960" s="40"/>
      <c r="Y960" s="40"/>
      <c r="Z960" s="41"/>
      <c r="AA960" s="41"/>
      <c r="AB960" s="41"/>
      <c r="AC960" s="40"/>
      <c r="AD960" s="40"/>
      <c r="AE960" s="40"/>
      <c r="AF960" s="40"/>
      <c r="AG960" s="40"/>
      <c r="AH960" s="40"/>
      <c r="AI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121"/>
      <c r="X961" s="40"/>
      <c r="Y961" s="40"/>
      <c r="Z961" s="41"/>
      <c r="AA961" s="41"/>
      <c r="AB961" s="41"/>
      <c r="AC961" s="40"/>
      <c r="AD961" s="40"/>
      <c r="AE961" s="40"/>
      <c r="AF961" s="40"/>
      <c r="AG961" s="40"/>
      <c r="AH961" s="40"/>
      <c r="AI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121"/>
      <c r="X962" s="40"/>
      <c r="Y962" s="40"/>
      <c r="Z962" s="41"/>
      <c r="AA962" s="41"/>
      <c r="AB962" s="41"/>
      <c r="AC962" s="40"/>
      <c r="AD962" s="40"/>
      <c r="AE962" s="40"/>
      <c r="AF962" s="40"/>
      <c r="AG962" s="40"/>
      <c r="AH962" s="40"/>
      <c r="AI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121"/>
      <c r="X963" s="40"/>
      <c r="Y963" s="40"/>
      <c r="Z963" s="41"/>
      <c r="AA963" s="41"/>
      <c r="AB963" s="41"/>
      <c r="AC963" s="40"/>
      <c r="AD963" s="40"/>
      <c r="AE963" s="40"/>
      <c r="AF963" s="40"/>
      <c r="AG963" s="40"/>
      <c r="AH963" s="40"/>
      <c r="AI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121"/>
      <c r="X964" s="40"/>
      <c r="Y964" s="40"/>
      <c r="Z964" s="41"/>
      <c r="AA964" s="41"/>
      <c r="AB964" s="41"/>
      <c r="AC964" s="40"/>
      <c r="AD964" s="40"/>
      <c r="AE964" s="40"/>
      <c r="AF964" s="40"/>
      <c r="AG964" s="40"/>
      <c r="AH964" s="40"/>
      <c r="AI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121"/>
      <c r="X965" s="40"/>
      <c r="Y965" s="40"/>
      <c r="Z965" s="41"/>
      <c r="AA965" s="41"/>
      <c r="AB965" s="41"/>
      <c r="AC965" s="40"/>
      <c r="AD965" s="40"/>
      <c r="AE965" s="40"/>
      <c r="AF965" s="40"/>
      <c r="AG965" s="40"/>
      <c r="AH965" s="40"/>
      <c r="AI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121"/>
      <c r="X966" s="40"/>
      <c r="Y966" s="40"/>
      <c r="Z966" s="41"/>
      <c r="AA966" s="41"/>
      <c r="AB966" s="41"/>
      <c r="AC966" s="40"/>
      <c r="AD966" s="40"/>
      <c r="AE966" s="40"/>
      <c r="AF966" s="40"/>
      <c r="AG966" s="40"/>
      <c r="AH966" s="40"/>
      <c r="AI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121"/>
      <c r="X967" s="40"/>
      <c r="Y967" s="40"/>
      <c r="Z967" s="41"/>
      <c r="AA967" s="41"/>
      <c r="AB967" s="41"/>
      <c r="AC967" s="40"/>
      <c r="AD967" s="40"/>
      <c r="AE967" s="40"/>
      <c r="AF967" s="40"/>
      <c r="AG967" s="40"/>
      <c r="AH967" s="40"/>
      <c r="AI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121"/>
      <c r="X968" s="40"/>
      <c r="Y968" s="40"/>
      <c r="Z968" s="41"/>
      <c r="AA968" s="41"/>
      <c r="AB968" s="41"/>
      <c r="AC968" s="40"/>
      <c r="AD968" s="40"/>
      <c r="AE968" s="40"/>
      <c r="AF968" s="40"/>
      <c r="AG968" s="40"/>
      <c r="AH968" s="40"/>
      <c r="AI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121"/>
      <c r="X969" s="40"/>
      <c r="Y969" s="40"/>
      <c r="Z969" s="41"/>
      <c r="AA969" s="41"/>
      <c r="AB969" s="41"/>
      <c r="AC969" s="40"/>
      <c r="AD969" s="40"/>
      <c r="AE969" s="40"/>
      <c r="AF969" s="40"/>
      <c r="AG969" s="40"/>
      <c r="AH969" s="40"/>
      <c r="AI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121"/>
      <c r="X970" s="40"/>
      <c r="Y970" s="40"/>
      <c r="Z970" s="41"/>
      <c r="AA970" s="41"/>
      <c r="AB970" s="41"/>
      <c r="AC970" s="40"/>
      <c r="AD970" s="40"/>
      <c r="AE970" s="40"/>
      <c r="AF970" s="40"/>
      <c r="AG970" s="40"/>
      <c r="AH970" s="40"/>
      <c r="AI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121"/>
      <c r="X971" s="40"/>
      <c r="Y971" s="40"/>
      <c r="Z971" s="41"/>
      <c r="AA971" s="41"/>
      <c r="AB971" s="41"/>
      <c r="AC971" s="40"/>
      <c r="AD971" s="40"/>
      <c r="AE971" s="40"/>
      <c r="AF971" s="40"/>
      <c r="AG971" s="40"/>
      <c r="AH971" s="40"/>
      <c r="AI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121"/>
      <c r="X972" s="40"/>
      <c r="Y972" s="40"/>
      <c r="Z972" s="41"/>
      <c r="AA972" s="41"/>
      <c r="AB972" s="41"/>
      <c r="AC972" s="40"/>
      <c r="AD972" s="40"/>
      <c r="AE972" s="40"/>
      <c r="AF972" s="40"/>
      <c r="AG972" s="40"/>
      <c r="AH972" s="40"/>
      <c r="AI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121"/>
      <c r="X973" s="40"/>
      <c r="Y973" s="40"/>
      <c r="Z973" s="41"/>
      <c r="AA973" s="41"/>
      <c r="AB973" s="41"/>
      <c r="AC973" s="40"/>
      <c r="AD973" s="40"/>
      <c r="AE973" s="40"/>
      <c r="AF973" s="40"/>
      <c r="AG973" s="40"/>
      <c r="AH973" s="40"/>
      <c r="AI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121"/>
      <c r="X974" s="40"/>
      <c r="Y974" s="40"/>
      <c r="Z974" s="41"/>
      <c r="AA974" s="41"/>
      <c r="AB974" s="41"/>
      <c r="AC974" s="40"/>
      <c r="AD974" s="40"/>
      <c r="AE974" s="40"/>
      <c r="AF974" s="40"/>
      <c r="AG974" s="40"/>
      <c r="AH974" s="40"/>
      <c r="AI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121"/>
      <c r="X975" s="40"/>
      <c r="Y975" s="40"/>
      <c r="Z975" s="41"/>
      <c r="AA975" s="41"/>
      <c r="AB975" s="41"/>
      <c r="AC975" s="40"/>
      <c r="AD975" s="40"/>
      <c r="AE975" s="40"/>
      <c r="AF975" s="40"/>
      <c r="AG975" s="40"/>
      <c r="AH975" s="40"/>
      <c r="AI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121"/>
      <c r="X976" s="40"/>
      <c r="Y976" s="40"/>
      <c r="Z976" s="41"/>
      <c r="AA976" s="41"/>
      <c r="AB976" s="41"/>
      <c r="AC976" s="40"/>
      <c r="AD976" s="40"/>
      <c r="AE976" s="40"/>
      <c r="AF976" s="40"/>
      <c r="AG976" s="40"/>
      <c r="AH976" s="40"/>
      <c r="AI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121"/>
      <c r="X977" s="40"/>
      <c r="Y977" s="40"/>
      <c r="Z977" s="41"/>
      <c r="AA977" s="41"/>
      <c r="AB977" s="41"/>
      <c r="AC977" s="40"/>
      <c r="AD977" s="40"/>
      <c r="AE977" s="40"/>
      <c r="AF977" s="40"/>
      <c r="AG977" s="40"/>
      <c r="AH977" s="40"/>
      <c r="AI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121"/>
      <c r="X978" s="40"/>
      <c r="Y978" s="40"/>
      <c r="Z978" s="41"/>
      <c r="AA978" s="41"/>
      <c r="AB978" s="41"/>
      <c r="AC978" s="40"/>
      <c r="AD978" s="40"/>
      <c r="AE978" s="40"/>
      <c r="AF978" s="40"/>
      <c r="AG978" s="40"/>
      <c r="AH978" s="40"/>
      <c r="AI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121"/>
      <c r="X979" s="40"/>
      <c r="Y979" s="40"/>
      <c r="Z979" s="41"/>
      <c r="AA979" s="41"/>
      <c r="AB979" s="41"/>
      <c r="AC979" s="40"/>
      <c r="AD979" s="40"/>
      <c r="AE979" s="40"/>
      <c r="AF979" s="40"/>
      <c r="AG979" s="40"/>
      <c r="AH979" s="40"/>
      <c r="AI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121"/>
      <c r="X980" s="40"/>
      <c r="Y980" s="40"/>
      <c r="Z980" s="41"/>
      <c r="AA980" s="41"/>
      <c r="AB980" s="41"/>
      <c r="AC980" s="40"/>
      <c r="AD980" s="40"/>
      <c r="AE980" s="40"/>
      <c r="AF980" s="40"/>
      <c r="AG980" s="40"/>
      <c r="AH980" s="40"/>
      <c r="AI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121"/>
      <c r="X981" s="40"/>
      <c r="Y981" s="40"/>
      <c r="Z981" s="41"/>
      <c r="AA981" s="41"/>
      <c r="AB981" s="41"/>
      <c r="AC981" s="40"/>
      <c r="AD981" s="40"/>
      <c r="AE981" s="40"/>
      <c r="AF981" s="40"/>
      <c r="AG981" s="40"/>
      <c r="AH981" s="40"/>
      <c r="AI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121"/>
      <c r="X982" s="40"/>
      <c r="Y982" s="40"/>
      <c r="Z982" s="41"/>
      <c r="AA982" s="41"/>
      <c r="AB982" s="41"/>
      <c r="AC982" s="40"/>
      <c r="AD982" s="40"/>
      <c r="AE982" s="40"/>
      <c r="AF982" s="40"/>
      <c r="AG982" s="40"/>
      <c r="AH982" s="40"/>
      <c r="AI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121"/>
      <c r="X983" s="40"/>
      <c r="Y983" s="40"/>
      <c r="Z983" s="41"/>
      <c r="AA983" s="41"/>
      <c r="AB983" s="41"/>
      <c r="AC983" s="40"/>
      <c r="AD983" s="40"/>
      <c r="AE983" s="40"/>
      <c r="AF983" s="40"/>
      <c r="AG983" s="40"/>
      <c r="AH983" s="40"/>
      <c r="AI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121"/>
      <c r="X984" s="40"/>
      <c r="Y984" s="40"/>
      <c r="Z984" s="41"/>
      <c r="AA984" s="41"/>
      <c r="AB984" s="41"/>
      <c r="AC984" s="40"/>
      <c r="AD984" s="40"/>
      <c r="AE984" s="40"/>
      <c r="AF984" s="40"/>
      <c r="AG984" s="40"/>
      <c r="AH984" s="40"/>
      <c r="AI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121"/>
      <c r="X985" s="40"/>
      <c r="Y985" s="40"/>
      <c r="Z985" s="41"/>
      <c r="AA985" s="41"/>
      <c r="AB985" s="41"/>
      <c r="AC985" s="40"/>
      <c r="AD985" s="40"/>
      <c r="AE985" s="40"/>
      <c r="AF985" s="40"/>
      <c r="AG985" s="40"/>
      <c r="AH985" s="40"/>
      <c r="AI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121"/>
      <c r="X986" s="40"/>
      <c r="Y986" s="40"/>
      <c r="Z986" s="41"/>
      <c r="AA986" s="41"/>
      <c r="AB986" s="41"/>
      <c r="AC986" s="40"/>
      <c r="AD986" s="40"/>
      <c r="AE986" s="40"/>
      <c r="AF986" s="40"/>
      <c r="AG986" s="40"/>
      <c r="AH986" s="40"/>
      <c r="AI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121"/>
      <c r="X987" s="40"/>
      <c r="Y987" s="40"/>
      <c r="Z987" s="41"/>
      <c r="AA987" s="41"/>
      <c r="AB987" s="41"/>
      <c r="AC987" s="40"/>
      <c r="AD987" s="40"/>
      <c r="AE987" s="40"/>
      <c r="AF987" s="40"/>
      <c r="AG987" s="40"/>
      <c r="AH987" s="40"/>
      <c r="AI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121"/>
      <c r="X988" s="40"/>
      <c r="Y988" s="40"/>
      <c r="Z988" s="41"/>
      <c r="AA988" s="41"/>
      <c r="AB988" s="41"/>
      <c r="AC988" s="40"/>
      <c r="AD988" s="40"/>
      <c r="AE988" s="40"/>
      <c r="AF988" s="40"/>
      <c r="AG988" s="40"/>
      <c r="AH988" s="40"/>
      <c r="AI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121"/>
      <c r="X989" s="40"/>
      <c r="Y989" s="40"/>
      <c r="Z989" s="41"/>
      <c r="AA989" s="41"/>
      <c r="AB989" s="41"/>
      <c r="AC989" s="40"/>
      <c r="AD989" s="40"/>
      <c r="AE989" s="40"/>
      <c r="AF989" s="40"/>
      <c r="AG989" s="40"/>
      <c r="AH989" s="40"/>
      <c r="AI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121"/>
      <c r="X990" s="40"/>
      <c r="Y990" s="40"/>
      <c r="Z990" s="41"/>
      <c r="AA990" s="41"/>
      <c r="AB990" s="41"/>
      <c r="AC990" s="40"/>
      <c r="AD990" s="40"/>
      <c r="AE990" s="40"/>
      <c r="AF990" s="40"/>
      <c r="AG990" s="40"/>
      <c r="AH990" s="40"/>
      <c r="AI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121"/>
      <c r="X991" s="40"/>
      <c r="Y991" s="40"/>
      <c r="Z991" s="41"/>
      <c r="AA991" s="41"/>
      <c r="AB991" s="41"/>
      <c r="AC991" s="40"/>
      <c r="AD991" s="40"/>
      <c r="AE991" s="40"/>
      <c r="AF991" s="40"/>
      <c r="AG991" s="40"/>
      <c r="AH991" s="40"/>
      <c r="AI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121"/>
      <c r="X992" s="40"/>
      <c r="Y992" s="40"/>
      <c r="Z992" s="41"/>
      <c r="AA992" s="41"/>
      <c r="AB992" s="41"/>
      <c r="AC992" s="40"/>
      <c r="AD992" s="40"/>
      <c r="AE992" s="40"/>
      <c r="AF992" s="40"/>
      <c r="AG992" s="40"/>
      <c r="AH992" s="40"/>
      <c r="AI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121"/>
      <c r="X993" s="40"/>
      <c r="Y993" s="40"/>
      <c r="Z993" s="41"/>
      <c r="AA993" s="41"/>
      <c r="AB993" s="41"/>
      <c r="AC993" s="40"/>
      <c r="AD993" s="40"/>
      <c r="AE993" s="40"/>
      <c r="AF993" s="40"/>
      <c r="AG993" s="40"/>
      <c r="AH993" s="40"/>
      <c r="AI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121"/>
      <c r="X994" s="40"/>
      <c r="Y994" s="40"/>
      <c r="Z994" s="41"/>
      <c r="AA994" s="41"/>
      <c r="AB994" s="41"/>
      <c r="AC994" s="40"/>
      <c r="AD994" s="40"/>
      <c r="AE994" s="40"/>
      <c r="AF994" s="40"/>
      <c r="AG994" s="40"/>
      <c r="AH994" s="40"/>
      <c r="AI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121"/>
      <c r="X995" s="40"/>
      <c r="Y995" s="40"/>
      <c r="Z995" s="41"/>
      <c r="AA995" s="41"/>
      <c r="AB995" s="41"/>
      <c r="AC995" s="40"/>
      <c r="AD995" s="40"/>
      <c r="AE995" s="40"/>
      <c r="AF995" s="40"/>
      <c r="AG995" s="40"/>
      <c r="AH995" s="40"/>
      <c r="AI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121"/>
      <c r="X996" s="40"/>
      <c r="Y996" s="40"/>
      <c r="Z996" s="41"/>
      <c r="AA996" s="41"/>
      <c r="AB996" s="41"/>
      <c r="AC996" s="40"/>
      <c r="AD996" s="40"/>
      <c r="AE996" s="40"/>
      <c r="AF996" s="40"/>
      <c r="AG996" s="40"/>
      <c r="AH996" s="40"/>
      <c r="AI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121"/>
      <c r="X997" s="40"/>
      <c r="Y997" s="40"/>
      <c r="Z997" s="41"/>
      <c r="AA997" s="41"/>
      <c r="AB997" s="41"/>
      <c r="AC997" s="40"/>
      <c r="AD997" s="40"/>
      <c r="AE997" s="40"/>
      <c r="AF997" s="40"/>
      <c r="AG997" s="40"/>
      <c r="AH997" s="40"/>
      <c r="AI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121"/>
      <c r="X998" s="40"/>
      <c r="Y998" s="40"/>
      <c r="Z998" s="41"/>
      <c r="AA998" s="41"/>
      <c r="AB998" s="41"/>
      <c r="AC998" s="40"/>
      <c r="AD998" s="40"/>
      <c r="AE998" s="40"/>
      <c r="AF998" s="40"/>
      <c r="AG998" s="40"/>
      <c r="AH998" s="40"/>
      <c r="AI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121"/>
      <c r="X999" s="40"/>
      <c r="Y999" s="40"/>
      <c r="Z999" s="41"/>
      <c r="AA999" s="41"/>
      <c r="AB999" s="41"/>
      <c r="AC999" s="40"/>
      <c r="AD999" s="40"/>
      <c r="AE999" s="40"/>
      <c r="AF999" s="40"/>
      <c r="AG999" s="40"/>
      <c r="AH999" s="40"/>
      <c r="AI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121"/>
      <c r="X1000" s="40"/>
      <c r="Y1000" s="40"/>
      <c r="Z1000" s="41"/>
      <c r="AA1000" s="41"/>
      <c r="AB1000" s="41"/>
      <c r="AC1000" s="40"/>
      <c r="AD1000" s="40"/>
      <c r="AE1000" s="40"/>
      <c r="AF1000" s="40"/>
      <c r="AG1000" s="40"/>
      <c r="AH1000" s="40"/>
      <c r="AI1000" s="40"/>
    </row>
  </sheetData>
  <mergeCells count="3">
    <mergeCell ref="C2:G2"/>
    <mergeCell ref="I2:M2"/>
    <mergeCell ref="O2:S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14.13"/>
    <col customWidth="1" min="3" max="3" width="37.5"/>
    <col customWidth="1" min="4" max="4" width="12.5"/>
    <col customWidth="1" min="5" max="5" width="14.5"/>
    <col customWidth="1" min="6" max="6" width="13.5"/>
    <col customWidth="1" min="7" max="26" width="14.5"/>
  </cols>
  <sheetData>
    <row r="1" ht="12.75" customHeight="1">
      <c r="A1" s="159"/>
      <c r="B1" s="159"/>
      <c r="C1" s="159"/>
      <c r="D1" s="160"/>
      <c r="E1" s="160"/>
      <c r="F1" s="159"/>
      <c r="G1" s="161"/>
      <c r="H1" s="161"/>
      <c r="I1" s="161"/>
      <c r="J1" s="161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</row>
    <row r="2" ht="12.75" customHeight="1">
      <c r="A2" s="159"/>
      <c r="B2" s="159"/>
      <c r="C2" s="159"/>
      <c r="D2" s="160"/>
      <c r="E2" s="160"/>
      <c r="F2" s="159"/>
      <c r="G2" s="162" t="s">
        <v>189</v>
      </c>
      <c r="H2" s="163"/>
      <c r="I2" s="163"/>
      <c r="J2" s="164"/>
      <c r="K2" s="162" t="s">
        <v>190</v>
      </c>
      <c r="L2" s="163"/>
      <c r="M2" s="163"/>
      <c r="N2" s="164"/>
      <c r="O2" s="162" t="s">
        <v>191</v>
      </c>
      <c r="P2" s="163"/>
      <c r="Q2" s="163"/>
      <c r="R2" s="164"/>
      <c r="S2" s="159"/>
      <c r="T2" s="159"/>
      <c r="U2" s="159"/>
      <c r="V2" s="159"/>
      <c r="W2" s="159"/>
      <c r="X2" s="159"/>
      <c r="Y2" s="159"/>
      <c r="Z2" s="159"/>
    </row>
    <row r="3" ht="13.5" customHeight="1">
      <c r="A3" s="161"/>
      <c r="B3" s="161"/>
      <c r="C3" s="165" t="s">
        <v>192</v>
      </c>
      <c r="D3" s="166" t="s">
        <v>38</v>
      </c>
      <c r="E3" s="167" t="s">
        <v>193</v>
      </c>
      <c r="F3" s="168" t="s">
        <v>194</v>
      </c>
      <c r="G3" s="168" t="s">
        <v>195</v>
      </c>
      <c r="H3" s="168" t="s">
        <v>196</v>
      </c>
      <c r="I3" s="168" t="s">
        <v>197</v>
      </c>
      <c r="J3" s="168" t="s">
        <v>37</v>
      </c>
      <c r="K3" s="168" t="s">
        <v>171</v>
      </c>
      <c r="L3" s="168" t="s">
        <v>35</v>
      </c>
      <c r="M3" s="168" t="s">
        <v>198</v>
      </c>
      <c r="N3" s="168" t="s">
        <v>37</v>
      </c>
      <c r="O3" s="168" t="s">
        <v>171</v>
      </c>
      <c r="P3" s="168" t="s">
        <v>35</v>
      </c>
      <c r="Q3" s="168" t="s">
        <v>198</v>
      </c>
      <c r="R3" s="168" t="s">
        <v>37</v>
      </c>
      <c r="S3" s="161"/>
      <c r="T3" s="161"/>
      <c r="U3" s="161"/>
      <c r="V3" s="161"/>
      <c r="W3" s="161"/>
      <c r="X3" s="161"/>
      <c r="Y3" s="161"/>
      <c r="Z3" s="161"/>
    </row>
    <row r="4" ht="12.75" customHeight="1">
      <c r="A4" s="159"/>
      <c r="B4" s="159" t="s">
        <v>199</v>
      </c>
      <c r="C4" s="169" t="s">
        <v>200</v>
      </c>
      <c r="D4" s="170">
        <v>2403570.49</v>
      </c>
      <c r="E4" s="170">
        <v>2700000.0</v>
      </c>
      <c r="F4" s="171" t="s">
        <v>201</v>
      </c>
      <c r="G4" s="172">
        <f>$E$4*0.41</f>
        <v>1107000</v>
      </c>
      <c r="H4" s="172">
        <f>$E$4*0.16</f>
        <v>432000</v>
      </c>
      <c r="I4" s="172">
        <f>$E$4*0.39</f>
        <v>1053000</v>
      </c>
      <c r="J4" s="172">
        <f>$E$4*0.04</f>
        <v>108000</v>
      </c>
      <c r="K4" s="171">
        <f t="shared" ref="K4:N4" si="1">G4</f>
        <v>1107000</v>
      </c>
      <c r="L4" s="171">
        <f t="shared" si="1"/>
        <v>432000</v>
      </c>
      <c r="M4" s="171">
        <f t="shared" si="1"/>
        <v>1053000</v>
      </c>
      <c r="N4" s="171">
        <f t="shared" si="1"/>
        <v>108000</v>
      </c>
      <c r="O4" s="171">
        <f t="shared" ref="O4:R4" si="2">K4/12</f>
        <v>92250</v>
      </c>
      <c r="P4" s="171">
        <f t="shared" si="2"/>
        <v>36000</v>
      </c>
      <c r="Q4" s="171">
        <f t="shared" si="2"/>
        <v>87750</v>
      </c>
      <c r="R4" s="171">
        <f t="shared" si="2"/>
        <v>9000</v>
      </c>
      <c r="S4" s="159"/>
      <c r="T4" s="159"/>
      <c r="U4" s="159"/>
      <c r="V4" s="159"/>
      <c r="W4" s="159"/>
      <c r="X4" s="159"/>
      <c r="Y4" s="159"/>
      <c r="Z4" s="159"/>
    </row>
    <row r="5" ht="12.75" customHeight="1">
      <c r="A5" s="159"/>
      <c r="B5" s="159" t="s">
        <v>202</v>
      </c>
      <c r="C5" s="169" t="s">
        <v>203</v>
      </c>
      <c r="D5" s="170">
        <v>139972.77000000002</v>
      </c>
      <c r="E5" s="170">
        <f t="shared" ref="E5:E6" si="5">D5*1.06</f>
        <v>148371.1362</v>
      </c>
      <c r="F5" s="171" t="s">
        <v>201</v>
      </c>
      <c r="G5" s="172">
        <f>$E$5*0.62</f>
        <v>91990.10444</v>
      </c>
      <c r="H5" s="172">
        <f>$E$5*0.13</f>
        <v>19288.24771</v>
      </c>
      <c r="I5" s="172">
        <f>$E$5*0.23</f>
        <v>34125.36133</v>
      </c>
      <c r="J5" s="172">
        <f>$E$5*0.02</f>
        <v>2967.422724</v>
      </c>
      <c r="K5" s="171">
        <f t="shared" ref="K5:N5" si="3">G5</f>
        <v>91990.10444</v>
      </c>
      <c r="L5" s="171">
        <f t="shared" si="3"/>
        <v>19288.24771</v>
      </c>
      <c r="M5" s="171">
        <f t="shared" si="3"/>
        <v>34125.36133</v>
      </c>
      <c r="N5" s="171">
        <f t="shared" si="3"/>
        <v>2967.422724</v>
      </c>
      <c r="O5" s="171">
        <f t="shared" ref="O5:R5" si="4">K5/12</f>
        <v>7665.842037</v>
      </c>
      <c r="P5" s="171">
        <f t="shared" si="4"/>
        <v>1607.353976</v>
      </c>
      <c r="Q5" s="171">
        <f t="shared" si="4"/>
        <v>2843.780111</v>
      </c>
      <c r="R5" s="171">
        <f t="shared" si="4"/>
        <v>247.285227</v>
      </c>
      <c r="S5" s="159"/>
      <c r="T5" s="159"/>
      <c r="U5" s="159"/>
      <c r="V5" s="159"/>
      <c r="W5" s="159"/>
      <c r="X5" s="159"/>
      <c r="Y5" s="159"/>
      <c r="Z5" s="159"/>
    </row>
    <row r="6" ht="12.75" customHeight="1">
      <c r="A6" s="159"/>
      <c r="B6" s="159" t="s">
        <v>204</v>
      </c>
      <c r="C6" s="169" t="s">
        <v>205</v>
      </c>
      <c r="D6" s="160">
        <v>213247.42</v>
      </c>
      <c r="E6" s="170">
        <f t="shared" si="5"/>
        <v>226042.2652</v>
      </c>
      <c r="F6" s="171" t="s">
        <v>201</v>
      </c>
      <c r="G6" s="172">
        <f>$E$6*0.87</f>
        <v>196656.7707</v>
      </c>
      <c r="H6" s="172">
        <f>$E$6*0.08</f>
        <v>18083.38122</v>
      </c>
      <c r="I6" s="172">
        <f>$E$6*0.05</f>
        <v>11302.11326</v>
      </c>
      <c r="J6" s="172">
        <f>$E$6*0</f>
        <v>0</v>
      </c>
      <c r="K6" s="171">
        <f t="shared" ref="K6:N6" si="6">G6</f>
        <v>196656.7707</v>
      </c>
      <c r="L6" s="171">
        <f t="shared" si="6"/>
        <v>18083.38122</v>
      </c>
      <c r="M6" s="171">
        <f t="shared" si="6"/>
        <v>11302.11326</v>
      </c>
      <c r="N6" s="171">
        <f t="shared" si="6"/>
        <v>0</v>
      </c>
      <c r="O6" s="171">
        <f t="shared" ref="O6:R6" si="7">K6/12</f>
        <v>16388.06423</v>
      </c>
      <c r="P6" s="171">
        <f t="shared" si="7"/>
        <v>1506.948435</v>
      </c>
      <c r="Q6" s="171">
        <f t="shared" si="7"/>
        <v>941.8427717</v>
      </c>
      <c r="R6" s="171">
        <f t="shared" si="7"/>
        <v>0</v>
      </c>
      <c r="S6" s="159"/>
      <c r="T6" s="159"/>
      <c r="U6" s="159"/>
      <c r="V6" s="159"/>
      <c r="W6" s="159"/>
      <c r="X6" s="159"/>
      <c r="Y6" s="159"/>
      <c r="Z6" s="159"/>
    </row>
    <row r="7" ht="12.75" customHeight="1">
      <c r="A7" s="159"/>
      <c r="B7" s="159" t="s">
        <v>206</v>
      </c>
      <c r="C7" s="169" t="s">
        <v>207</v>
      </c>
      <c r="D7" s="170">
        <v>0.0</v>
      </c>
      <c r="E7" s="170">
        <f>70000*1.06</f>
        <v>74200</v>
      </c>
      <c r="F7" s="171" t="s">
        <v>208</v>
      </c>
      <c r="G7" s="173">
        <v>0.56</v>
      </c>
      <c r="H7" s="173">
        <v>0.12</v>
      </c>
      <c r="I7" s="173">
        <v>0.28</v>
      </c>
      <c r="J7" s="173">
        <v>0.04</v>
      </c>
      <c r="K7" s="171">
        <f>E7*G7</f>
        <v>41552</v>
      </c>
      <c r="L7" s="171">
        <f>E7*H7</f>
        <v>8904</v>
      </c>
      <c r="M7" s="171">
        <f>E7*I7</f>
        <v>20776</v>
      </c>
      <c r="N7" s="171">
        <f>E7*J7</f>
        <v>2968</v>
      </c>
      <c r="O7" s="171">
        <f t="shared" ref="O7:R7" si="8">K7/12</f>
        <v>3462.666667</v>
      </c>
      <c r="P7" s="171">
        <f t="shared" si="8"/>
        <v>742</v>
      </c>
      <c r="Q7" s="171">
        <f t="shared" si="8"/>
        <v>1731.333333</v>
      </c>
      <c r="R7" s="171">
        <f t="shared" si="8"/>
        <v>247.3333333</v>
      </c>
      <c r="S7" s="159"/>
      <c r="T7" s="159"/>
      <c r="U7" s="159"/>
      <c r="V7" s="159"/>
      <c r="W7" s="159"/>
      <c r="X7" s="159"/>
      <c r="Y7" s="159"/>
      <c r="Z7" s="159"/>
    </row>
    <row r="8" ht="12.75" customHeight="1">
      <c r="A8" s="159"/>
      <c r="B8" s="159" t="s">
        <v>209</v>
      </c>
      <c r="C8" s="169" t="s">
        <v>210</v>
      </c>
      <c r="D8" s="170">
        <v>69132.76000000001</v>
      </c>
      <c r="E8" s="170">
        <f>76920.1*1.06</f>
        <v>81535.306</v>
      </c>
      <c r="F8" s="171" t="s">
        <v>201</v>
      </c>
      <c r="G8" s="172">
        <f>$E$8*0.53</f>
        <v>43213.71218</v>
      </c>
      <c r="H8" s="172">
        <f>$E$8*0.14</f>
        <v>11414.94284</v>
      </c>
      <c r="I8" s="172">
        <f>$E$8*0.31</f>
        <v>25275.94486</v>
      </c>
      <c r="J8" s="172">
        <f>$E$8*0.02</f>
        <v>1630.70612</v>
      </c>
      <c r="K8" s="171">
        <f t="shared" ref="K8:N8" si="9">G8</f>
        <v>43213.71218</v>
      </c>
      <c r="L8" s="171">
        <f t="shared" si="9"/>
        <v>11414.94284</v>
      </c>
      <c r="M8" s="171">
        <f t="shared" si="9"/>
        <v>25275.94486</v>
      </c>
      <c r="N8" s="171">
        <f t="shared" si="9"/>
        <v>1630.70612</v>
      </c>
      <c r="O8" s="171">
        <f t="shared" ref="O8:R8" si="10">K8/12</f>
        <v>3601.142682</v>
      </c>
      <c r="P8" s="171">
        <f t="shared" si="10"/>
        <v>951.2452367</v>
      </c>
      <c r="Q8" s="171">
        <f t="shared" si="10"/>
        <v>2106.328738</v>
      </c>
      <c r="R8" s="171">
        <f t="shared" si="10"/>
        <v>135.8921767</v>
      </c>
      <c r="S8" s="159"/>
      <c r="T8" s="159"/>
      <c r="U8" s="159"/>
      <c r="V8" s="159"/>
      <c r="W8" s="159"/>
      <c r="X8" s="159"/>
      <c r="Y8" s="159"/>
      <c r="Z8" s="159"/>
    </row>
    <row r="9" ht="12.75" customHeight="1">
      <c r="A9" s="159"/>
      <c r="B9" s="159" t="s">
        <v>211</v>
      </c>
      <c r="C9" s="169" t="s">
        <v>212</v>
      </c>
      <c r="D9" s="170">
        <v>1925.6</v>
      </c>
      <c r="E9" s="170">
        <f>D9*1.06</f>
        <v>2041.136</v>
      </c>
      <c r="F9" s="171" t="s">
        <v>208</v>
      </c>
      <c r="G9" s="173">
        <v>0.56</v>
      </c>
      <c r="H9" s="173">
        <v>0.12</v>
      </c>
      <c r="I9" s="173">
        <v>0.28</v>
      </c>
      <c r="J9" s="173">
        <v>0.04</v>
      </c>
      <c r="K9" s="171">
        <f t="shared" ref="K9:K18" si="12">E9*G9</f>
        <v>1143.03616</v>
      </c>
      <c r="L9" s="171">
        <f t="shared" ref="L9:L18" si="13">E9*H9</f>
        <v>244.93632</v>
      </c>
      <c r="M9" s="171">
        <f t="shared" ref="M9:M18" si="14">E9*I9</f>
        <v>571.51808</v>
      </c>
      <c r="N9" s="171">
        <f t="shared" ref="N9:N18" si="15">E9*J9</f>
        <v>81.64544</v>
      </c>
      <c r="O9" s="171">
        <f t="shared" ref="O9:R9" si="11">K9/12</f>
        <v>95.25301333</v>
      </c>
      <c r="P9" s="171">
        <f t="shared" si="11"/>
        <v>20.41136</v>
      </c>
      <c r="Q9" s="171">
        <f t="shared" si="11"/>
        <v>47.62650667</v>
      </c>
      <c r="R9" s="171">
        <f t="shared" si="11"/>
        <v>6.803786667</v>
      </c>
      <c r="S9" s="159"/>
      <c r="T9" s="159"/>
      <c r="U9" s="159"/>
      <c r="V9" s="159"/>
      <c r="W9" s="159"/>
      <c r="X9" s="159"/>
      <c r="Y9" s="159"/>
      <c r="Z9" s="159"/>
    </row>
    <row r="10" ht="12.75" customHeight="1">
      <c r="A10" s="159"/>
      <c r="B10" s="159" t="s">
        <v>213</v>
      </c>
      <c r="C10" s="169" t="s">
        <v>214</v>
      </c>
      <c r="D10" s="170">
        <v>0.0</v>
      </c>
      <c r="E10" s="170">
        <f>377280*1.06+74460*1.06</f>
        <v>478844.4</v>
      </c>
      <c r="F10" s="171" t="s">
        <v>208</v>
      </c>
      <c r="G10" s="173">
        <v>0.56</v>
      </c>
      <c r="H10" s="173">
        <v>0.12</v>
      </c>
      <c r="I10" s="173">
        <v>0.28</v>
      </c>
      <c r="J10" s="173">
        <v>0.04</v>
      </c>
      <c r="K10" s="171">
        <f t="shared" si="12"/>
        <v>268152.864</v>
      </c>
      <c r="L10" s="171">
        <f t="shared" si="13"/>
        <v>57461.328</v>
      </c>
      <c r="M10" s="171">
        <f t="shared" si="14"/>
        <v>134076.432</v>
      </c>
      <c r="N10" s="171">
        <f t="shared" si="15"/>
        <v>19153.776</v>
      </c>
      <c r="O10" s="171">
        <f t="shared" ref="O10:R10" si="16">K10/12</f>
        <v>22346.072</v>
      </c>
      <c r="P10" s="171">
        <f t="shared" si="16"/>
        <v>4788.444</v>
      </c>
      <c r="Q10" s="171">
        <f t="shared" si="16"/>
        <v>11173.036</v>
      </c>
      <c r="R10" s="171">
        <f t="shared" si="16"/>
        <v>1596.148</v>
      </c>
      <c r="S10" s="159"/>
      <c r="T10" s="159"/>
      <c r="U10" s="159"/>
      <c r="V10" s="159"/>
      <c r="W10" s="159"/>
      <c r="X10" s="159"/>
      <c r="Y10" s="159"/>
      <c r="Z10" s="159"/>
    </row>
    <row r="11" ht="12.75" customHeight="1">
      <c r="A11" s="159"/>
      <c r="B11" s="159" t="s">
        <v>215</v>
      </c>
      <c r="C11" s="169" t="s">
        <v>216</v>
      </c>
      <c r="D11" s="170">
        <v>735600.0</v>
      </c>
      <c r="E11" s="170">
        <f>D11*1.06</f>
        <v>779736</v>
      </c>
      <c r="F11" s="171" t="s">
        <v>208</v>
      </c>
      <c r="G11" s="173">
        <v>0.56</v>
      </c>
      <c r="H11" s="173">
        <v>0.12</v>
      </c>
      <c r="I11" s="173">
        <v>0.28</v>
      </c>
      <c r="J11" s="173">
        <v>0.04</v>
      </c>
      <c r="K11" s="171">
        <f t="shared" si="12"/>
        <v>436652.16</v>
      </c>
      <c r="L11" s="171">
        <f t="shared" si="13"/>
        <v>93568.32</v>
      </c>
      <c r="M11" s="171">
        <f t="shared" si="14"/>
        <v>218326.08</v>
      </c>
      <c r="N11" s="171">
        <f t="shared" si="15"/>
        <v>31189.44</v>
      </c>
      <c r="O11" s="171">
        <f t="shared" ref="O11:R11" si="17">K11/12</f>
        <v>36387.68</v>
      </c>
      <c r="P11" s="171">
        <f t="shared" si="17"/>
        <v>7797.36</v>
      </c>
      <c r="Q11" s="171">
        <f t="shared" si="17"/>
        <v>18193.84</v>
      </c>
      <c r="R11" s="171">
        <f t="shared" si="17"/>
        <v>2599.12</v>
      </c>
      <c r="S11" s="159"/>
      <c r="T11" s="159"/>
      <c r="U11" s="159"/>
      <c r="V11" s="159"/>
      <c r="W11" s="159"/>
      <c r="X11" s="159"/>
      <c r="Y11" s="159"/>
      <c r="Z11" s="159"/>
    </row>
    <row r="12" ht="12.75" customHeight="1">
      <c r="A12" s="159"/>
      <c r="B12" s="159" t="s">
        <v>217</v>
      </c>
      <c r="C12" s="169" t="s">
        <v>218</v>
      </c>
      <c r="D12" s="170">
        <v>326237.07999999996</v>
      </c>
      <c r="E12" s="170">
        <f>D12*1.06+(30000*1.06)+(144480.82*1.06)+(51000*1.06)+(13880+108000)+83400</f>
        <v>790100.974</v>
      </c>
      <c r="F12" s="171" t="s">
        <v>208</v>
      </c>
      <c r="G12" s="173">
        <v>0.56</v>
      </c>
      <c r="H12" s="173">
        <v>0.12</v>
      </c>
      <c r="I12" s="173">
        <v>0.28</v>
      </c>
      <c r="J12" s="173">
        <v>0.04</v>
      </c>
      <c r="K12" s="171">
        <f t="shared" si="12"/>
        <v>442456.5454</v>
      </c>
      <c r="L12" s="171">
        <f t="shared" si="13"/>
        <v>94812.11688</v>
      </c>
      <c r="M12" s="171">
        <f t="shared" si="14"/>
        <v>221228.2727</v>
      </c>
      <c r="N12" s="171">
        <f t="shared" si="15"/>
        <v>31604.03896</v>
      </c>
      <c r="O12" s="171">
        <f t="shared" ref="O12:R12" si="18">K12/12</f>
        <v>36871.37879</v>
      </c>
      <c r="P12" s="171">
        <f t="shared" si="18"/>
        <v>7901.00974</v>
      </c>
      <c r="Q12" s="171">
        <f t="shared" si="18"/>
        <v>18435.68939</v>
      </c>
      <c r="R12" s="171">
        <f t="shared" si="18"/>
        <v>2633.669913</v>
      </c>
      <c r="S12" s="159"/>
      <c r="T12" s="159"/>
      <c r="U12" s="159"/>
      <c r="V12" s="159"/>
      <c r="W12" s="159"/>
      <c r="X12" s="159"/>
      <c r="Y12" s="159"/>
      <c r="Z12" s="159"/>
    </row>
    <row r="13" ht="12.75" customHeight="1">
      <c r="A13" s="159"/>
      <c r="B13" s="159" t="s">
        <v>219</v>
      </c>
      <c r="C13" s="169" t="s">
        <v>220</v>
      </c>
      <c r="D13" s="170">
        <v>370585.42000000004</v>
      </c>
      <c r="E13" s="170">
        <f>399510*1.06</f>
        <v>423480.6</v>
      </c>
      <c r="F13" s="171" t="s">
        <v>208</v>
      </c>
      <c r="G13" s="173">
        <v>0.56</v>
      </c>
      <c r="H13" s="173">
        <v>0.12</v>
      </c>
      <c r="I13" s="173">
        <v>0.28</v>
      </c>
      <c r="J13" s="173">
        <v>0.04</v>
      </c>
      <c r="K13" s="171">
        <f t="shared" si="12"/>
        <v>237149.136</v>
      </c>
      <c r="L13" s="171">
        <f t="shared" si="13"/>
        <v>50817.672</v>
      </c>
      <c r="M13" s="171">
        <f t="shared" si="14"/>
        <v>118574.568</v>
      </c>
      <c r="N13" s="171">
        <f t="shared" si="15"/>
        <v>16939.224</v>
      </c>
      <c r="O13" s="171">
        <f t="shared" ref="O13:R13" si="19">K13/12</f>
        <v>19762.428</v>
      </c>
      <c r="P13" s="171">
        <f t="shared" si="19"/>
        <v>4234.806</v>
      </c>
      <c r="Q13" s="171">
        <f t="shared" si="19"/>
        <v>9881.214</v>
      </c>
      <c r="R13" s="171">
        <f t="shared" si="19"/>
        <v>1411.602</v>
      </c>
      <c r="S13" s="159"/>
      <c r="T13" s="159"/>
      <c r="U13" s="159"/>
      <c r="V13" s="159"/>
      <c r="W13" s="159"/>
      <c r="X13" s="159"/>
      <c r="Y13" s="159"/>
      <c r="Z13" s="159"/>
    </row>
    <row r="14" ht="12.75" customHeight="1">
      <c r="A14" s="159"/>
      <c r="B14" s="159" t="s">
        <v>221</v>
      </c>
      <c r="C14" s="169" t="s">
        <v>222</v>
      </c>
      <c r="D14" s="170">
        <v>24852.6</v>
      </c>
      <c r="E14" s="170">
        <f t="shared" ref="E14:E18" si="21">D14*1.06</f>
        <v>26343.756</v>
      </c>
      <c r="F14" s="171" t="s">
        <v>208</v>
      </c>
      <c r="G14" s="173">
        <v>0.56</v>
      </c>
      <c r="H14" s="173">
        <v>0.12</v>
      </c>
      <c r="I14" s="173">
        <v>0.28</v>
      </c>
      <c r="J14" s="173">
        <v>0.04</v>
      </c>
      <c r="K14" s="171">
        <f t="shared" si="12"/>
        <v>14752.50336</v>
      </c>
      <c r="L14" s="171">
        <f t="shared" si="13"/>
        <v>3161.25072</v>
      </c>
      <c r="M14" s="171">
        <f t="shared" si="14"/>
        <v>7376.25168</v>
      </c>
      <c r="N14" s="171">
        <f t="shared" si="15"/>
        <v>1053.75024</v>
      </c>
      <c r="O14" s="171">
        <f t="shared" ref="O14:R14" si="20">K14/12</f>
        <v>1229.37528</v>
      </c>
      <c r="P14" s="171">
        <f t="shared" si="20"/>
        <v>263.43756</v>
      </c>
      <c r="Q14" s="171">
        <f t="shared" si="20"/>
        <v>614.68764</v>
      </c>
      <c r="R14" s="171">
        <f t="shared" si="20"/>
        <v>87.81252</v>
      </c>
      <c r="S14" s="159"/>
      <c r="T14" s="159"/>
      <c r="U14" s="159"/>
      <c r="V14" s="159"/>
      <c r="W14" s="159"/>
      <c r="X14" s="159"/>
      <c r="Y14" s="159"/>
      <c r="Z14" s="159"/>
    </row>
    <row r="15" ht="12.75" customHeight="1">
      <c r="A15" s="159"/>
      <c r="B15" s="159" t="s">
        <v>223</v>
      </c>
      <c r="C15" s="169" t="s">
        <v>224</v>
      </c>
      <c r="D15" s="170">
        <v>12372.0</v>
      </c>
      <c r="E15" s="170">
        <f t="shared" si="21"/>
        <v>13114.32</v>
      </c>
      <c r="F15" s="171" t="s">
        <v>208</v>
      </c>
      <c r="G15" s="173">
        <v>0.56</v>
      </c>
      <c r="H15" s="173">
        <v>0.12</v>
      </c>
      <c r="I15" s="173">
        <v>0.28</v>
      </c>
      <c r="J15" s="173">
        <v>0.04</v>
      </c>
      <c r="K15" s="171">
        <f t="shared" si="12"/>
        <v>7344.0192</v>
      </c>
      <c r="L15" s="171">
        <f t="shared" si="13"/>
        <v>1573.7184</v>
      </c>
      <c r="M15" s="171">
        <f t="shared" si="14"/>
        <v>3672.0096</v>
      </c>
      <c r="N15" s="171">
        <f t="shared" si="15"/>
        <v>524.5728</v>
      </c>
      <c r="O15" s="171">
        <f t="shared" ref="O15:R15" si="22">K15/12</f>
        <v>612.0016</v>
      </c>
      <c r="P15" s="171">
        <f t="shared" si="22"/>
        <v>131.1432</v>
      </c>
      <c r="Q15" s="171">
        <f t="shared" si="22"/>
        <v>306.0008</v>
      </c>
      <c r="R15" s="171">
        <f t="shared" si="22"/>
        <v>43.7144</v>
      </c>
      <c r="S15" s="159"/>
      <c r="T15" s="159"/>
      <c r="U15" s="159"/>
      <c r="V15" s="159"/>
      <c r="W15" s="159"/>
      <c r="X15" s="159"/>
      <c r="Y15" s="159"/>
      <c r="Z15" s="159"/>
    </row>
    <row r="16" ht="12.75" customHeight="1">
      <c r="A16" s="159"/>
      <c r="B16" s="159" t="s">
        <v>225</v>
      </c>
      <c r="C16" s="169" t="s">
        <v>226</v>
      </c>
      <c r="D16" s="170">
        <v>500040.0</v>
      </c>
      <c r="E16" s="170">
        <f t="shared" si="21"/>
        <v>530042.4</v>
      </c>
      <c r="F16" s="171" t="s">
        <v>208</v>
      </c>
      <c r="G16" s="173">
        <v>0.56</v>
      </c>
      <c r="H16" s="173">
        <v>0.12</v>
      </c>
      <c r="I16" s="173">
        <v>0.28</v>
      </c>
      <c r="J16" s="173">
        <v>0.04</v>
      </c>
      <c r="K16" s="171">
        <f t="shared" si="12"/>
        <v>296823.744</v>
      </c>
      <c r="L16" s="171">
        <f t="shared" si="13"/>
        <v>63605.088</v>
      </c>
      <c r="M16" s="171">
        <f t="shared" si="14"/>
        <v>148411.872</v>
      </c>
      <c r="N16" s="171">
        <f t="shared" si="15"/>
        <v>21201.696</v>
      </c>
      <c r="O16" s="171">
        <f t="shared" ref="O16:R16" si="23">K16/12</f>
        <v>24735.312</v>
      </c>
      <c r="P16" s="171">
        <f t="shared" si="23"/>
        <v>5300.424</v>
      </c>
      <c r="Q16" s="171">
        <f t="shared" si="23"/>
        <v>12367.656</v>
      </c>
      <c r="R16" s="171">
        <f t="shared" si="23"/>
        <v>1766.808</v>
      </c>
      <c r="S16" s="159"/>
      <c r="T16" s="159"/>
      <c r="U16" s="159"/>
      <c r="V16" s="159"/>
      <c r="W16" s="159"/>
      <c r="X16" s="159"/>
      <c r="Y16" s="159"/>
      <c r="Z16" s="159"/>
    </row>
    <row r="17" ht="12.75" customHeight="1">
      <c r="A17" s="159"/>
      <c r="B17" s="159" t="s">
        <v>227</v>
      </c>
      <c r="C17" s="169" t="s">
        <v>228</v>
      </c>
      <c r="D17" s="170">
        <v>48792.0</v>
      </c>
      <c r="E17" s="170">
        <f t="shared" si="21"/>
        <v>51719.52</v>
      </c>
      <c r="F17" s="171" t="s">
        <v>208</v>
      </c>
      <c r="G17" s="173">
        <v>0.56</v>
      </c>
      <c r="H17" s="173">
        <v>0.12</v>
      </c>
      <c r="I17" s="173">
        <v>0.28</v>
      </c>
      <c r="J17" s="173">
        <v>0.04</v>
      </c>
      <c r="K17" s="171">
        <f t="shared" si="12"/>
        <v>28962.9312</v>
      </c>
      <c r="L17" s="171">
        <f t="shared" si="13"/>
        <v>6206.3424</v>
      </c>
      <c r="M17" s="171">
        <f t="shared" si="14"/>
        <v>14481.4656</v>
      </c>
      <c r="N17" s="171">
        <f t="shared" si="15"/>
        <v>2068.7808</v>
      </c>
      <c r="O17" s="171">
        <f t="shared" ref="O17:R17" si="24">K17/12</f>
        <v>2413.5776</v>
      </c>
      <c r="P17" s="171">
        <f t="shared" si="24"/>
        <v>517.1952</v>
      </c>
      <c r="Q17" s="171">
        <f t="shared" si="24"/>
        <v>1206.7888</v>
      </c>
      <c r="R17" s="171">
        <f t="shared" si="24"/>
        <v>172.3984</v>
      </c>
      <c r="S17" s="159"/>
      <c r="T17" s="159"/>
      <c r="U17" s="159"/>
      <c r="V17" s="159"/>
      <c r="W17" s="159"/>
      <c r="X17" s="159"/>
      <c r="Y17" s="159"/>
      <c r="Z17" s="159"/>
    </row>
    <row r="18" ht="12.75" customHeight="1">
      <c r="A18" s="159"/>
      <c r="B18" s="159" t="s">
        <v>229</v>
      </c>
      <c r="C18" s="169" t="s">
        <v>230</v>
      </c>
      <c r="D18" s="170">
        <v>389046.74</v>
      </c>
      <c r="E18" s="170">
        <f t="shared" si="21"/>
        <v>412389.5444</v>
      </c>
      <c r="F18" s="171" t="s">
        <v>208</v>
      </c>
      <c r="G18" s="173">
        <v>0.56</v>
      </c>
      <c r="H18" s="173">
        <v>0.12</v>
      </c>
      <c r="I18" s="173">
        <v>0.28</v>
      </c>
      <c r="J18" s="173">
        <v>0.04</v>
      </c>
      <c r="K18" s="171">
        <f t="shared" si="12"/>
        <v>230938.1449</v>
      </c>
      <c r="L18" s="171">
        <f t="shared" si="13"/>
        <v>49486.74533</v>
      </c>
      <c r="M18" s="171">
        <f t="shared" si="14"/>
        <v>115469.0724</v>
      </c>
      <c r="N18" s="171">
        <f t="shared" si="15"/>
        <v>16495.58178</v>
      </c>
      <c r="O18" s="171">
        <f t="shared" ref="O18:R18" si="25">K18/12</f>
        <v>19244.84541</v>
      </c>
      <c r="P18" s="171">
        <f t="shared" si="25"/>
        <v>4123.895444</v>
      </c>
      <c r="Q18" s="171">
        <f t="shared" si="25"/>
        <v>9622.422703</v>
      </c>
      <c r="R18" s="171">
        <f t="shared" si="25"/>
        <v>1374.631815</v>
      </c>
      <c r="S18" s="159"/>
      <c r="T18" s="159"/>
      <c r="U18" s="159"/>
      <c r="V18" s="159"/>
      <c r="W18" s="159"/>
      <c r="X18" s="159"/>
      <c r="Y18" s="159"/>
      <c r="Z18" s="159"/>
    </row>
    <row r="19" ht="12.75" customHeight="1">
      <c r="A19" s="159"/>
      <c r="B19" s="159"/>
      <c r="C19" s="174" t="s">
        <v>231</v>
      </c>
      <c r="D19" s="170">
        <v>52171.08</v>
      </c>
      <c r="E19" s="175">
        <v>0.0</v>
      </c>
      <c r="F19" s="171" t="s">
        <v>208</v>
      </c>
      <c r="G19" s="173">
        <v>0.56</v>
      </c>
      <c r="H19" s="173">
        <v>0.12</v>
      </c>
      <c r="I19" s="173">
        <v>0.28</v>
      </c>
      <c r="J19" s="173">
        <v>0.04</v>
      </c>
      <c r="K19" s="171"/>
      <c r="L19" s="171"/>
      <c r="M19" s="171"/>
      <c r="N19" s="171"/>
      <c r="O19" s="171"/>
      <c r="P19" s="171"/>
      <c r="Q19" s="171"/>
      <c r="R19" s="171"/>
      <c r="S19" s="159"/>
      <c r="T19" s="159"/>
      <c r="U19" s="159"/>
      <c r="V19" s="159"/>
      <c r="W19" s="159"/>
      <c r="X19" s="159"/>
      <c r="Y19" s="159"/>
      <c r="Z19" s="159"/>
    </row>
    <row r="20" ht="12.75" customHeight="1">
      <c r="A20" s="159"/>
      <c r="B20" s="159" t="s">
        <v>232</v>
      </c>
      <c r="C20" s="169" t="s">
        <v>233</v>
      </c>
      <c r="D20" s="170">
        <v>820228.05</v>
      </c>
      <c r="E20" s="170">
        <f>D20*1.09</f>
        <v>894048.5745</v>
      </c>
      <c r="F20" s="171" t="s">
        <v>208</v>
      </c>
      <c r="G20" s="173">
        <v>0.56</v>
      </c>
      <c r="H20" s="173">
        <v>0.12</v>
      </c>
      <c r="I20" s="173">
        <v>0.28</v>
      </c>
      <c r="J20" s="173">
        <v>0.04</v>
      </c>
      <c r="K20" s="171">
        <f>E20*G20</f>
        <v>500667.2017</v>
      </c>
      <c r="L20" s="171">
        <f>E20*H20</f>
        <v>107285.8289</v>
      </c>
      <c r="M20" s="171">
        <f>E20*I20</f>
        <v>250333.6009</v>
      </c>
      <c r="N20" s="171">
        <f>E20*J20</f>
        <v>35761.94298</v>
      </c>
      <c r="O20" s="171">
        <f t="shared" ref="O20:R20" si="26">K20/12</f>
        <v>41722.26681</v>
      </c>
      <c r="P20" s="171">
        <f t="shared" si="26"/>
        <v>8940.485745</v>
      </c>
      <c r="Q20" s="171">
        <f t="shared" si="26"/>
        <v>20861.13341</v>
      </c>
      <c r="R20" s="171">
        <f t="shared" si="26"/>
        <v>2980.161915</v>
      </c>
      <c r="S20" s="159"/>
      <c r="T20" s="159"/>
      <c r="U20" s="159"/>
      <c r="V20" s="159"/>
      <c r="W20" s="159"/>
      <c r="X20" s="159"/>
      <c r="Y20" s="159"/>
      <c r="Z20" s="159"/>
    </row>
    <row r="21" ht="12.75" customHeight="1">
      <c r="A21" s="159"/>
      <c r="B21" s="159" t="s">
        <v>234</v>
      </c>
      <c r="C21" s="169" t="s">
        <v>235</v>
      </c>
      <c r="D21" s="170">
        <v>241392.77000000002</v>
      </c>
      <c r="E21" s="170">
        <f t="shared" ref="E21:E22" si="29">D21*1.06</f>
        <v>255876.3362</v>
      </c>
      <c r="F21" s="171" t="s">
        <v>201</v>
      </c>
      <c r="G21" s="172">
        <f>$E$21*0.34</f>
        <v>86997.95431</v>
      </c>
      <c r="H21" s="172">
        <f>$E$21*0.23</f>
        <v>58851.55733</v>
      </c>
      <c r="I21" s="172">
        <f>$E$21*0.41</f>
        <v>104909.2978</v>
      </c>
      <c r="J21" s="172">
        <f>$E$21*0.02</f>
        <v>5117.526724</v>
      </c>
      <c r="K21" s="171">
        <f t="shared" ref="K21:N21" si="27">G21</f>
        <v>86997.95431</v>
      </c>
      <c r="L21" s="171">
        <f t="shared" si="27"/>
        <v>58851.55733</v>
      </c>
      <c r="M21" s="171">
        <f t="shared" si="27"/>
        <v>104909.2978</v>
      </c>
      <c r="N21" s="171">
        <f t="shared" si="27"/>
        <v>5117.526724</v>
      </c>
      <c r="O21" s="171">
        <f t="shared" ref="O21:R21" si="28">K21/12</f>
        <v>7249.829526</v>
      </c>
      <c r="P21" s="171">
        <f t="shared" si="28"/>
        <v>4904.296444</v>
      </c>
      <c r="Q21" s="171">
        <f t="shared" si="28"/>
        <v>8742.441487</v>
      </c>
      <c r="R21" s="171">
        <f t="shared" si="28"/>
        <v>426.4605603</v>
      </c>
      <c r="S21" s="159"/>
      <c r="T21" s="159"/>
      <c r="U21" s="159"/>
      <c r="V21" s="159"/>
      <c r="W21" s="159"/>
      <c r="X21" s="159"/>
      <c r="Y21" s="159"/>
      <c r="Z21" s="159"/>
    </row>
    <row r="22" ht="12.75" customHeight="1">
      <c r="A22" s="159"/>
      <c r="B22" s="159" t="s">
        <v>236</v>
      </c>
      <c r="C22" s="169" t="s">
        <v>237</v>
      </c>
      <c r="D22" s="170">
        <v>72289.22</v>
      </c>
      <c r="E22" s="170">
        <f t="shared" si="29"/>
        <v>76626.5732</v>
      </c>
      <c r="F22" s="171" t="s">
        <v>208</v>
      </c>
      <c r="G22" s="173">
        <v>0.56</v>
      </c>
      <c r="H22" s="173">
        <v>0.12</v>
      </c>
      <c r="I22" s="173">
        <v>0.28</v>
      </c>
      <c r="J22" s="173">
        <v>0.04</v>
      </c>
      <c r="K22" s="171">
        <f t="shared" ref="K22:K24" si="31">E22*G22</f>
        <v>42910.88099</v>
      </c>
      <c r="L22" s="171">
        <f t="shared" ref="L22:L24" si="32">E22*H22</f>
        <v>9195.188784</v>
      </c>
      <c r="M22" s="171">
        <f t="shared" ref="M22:M24" si="33">E22*I22</f>
        <v>21455.4405</v>
      </c>
      <c r="N22" s="171">
        <f t="shared" ref="N22:N24" si="34">E22*J22</f>
        <v>3065.062928</v>
      </c>
      <c r="O22" s="171">
        <f t="shared" ref="O22:R22" si="30">K22/12</f>
        <v>3575.906749</v>
      </c>
      <c r="P22" s="171">
        <f t="shared" si="30"/>
        <v>766.265732</v>
      </c>
      <c r="Q22" s="171">
        <f t="shared" si="30"/>
        <v>1787.953375</v>
      </c>
      <c r="R22" s="171">
        <f t="shared" si="30"/>
        <v>255.4219107</v>
      </c>
      <c r="S22" s="159"/>
      <c r="T22" s="159"/>
      <c r="U22" s="159"/>
      <c r="V22" s="159"/>
      <c r="W22" s="159"/>
      <c r="X22" s="159"/>
      <c r="Y22" s="159"/>
      <c r="Z22" s="159"/>
    </row>
    <row r="23" ht="12.75" customHeight="1">
      <c r="A23" s="159"/>
      <c r="B23" s="159" t="s">
        <v>238</v>
      </c>
      <c r="C23" s="169" t="s">
        <v>239</v>
      </c>
      <c r="D23" s="170">
        <v>0.0</v>
      </c>
      <c r="E23" s="170">
        <f>722743.2*1.06</f>
        <v>766107.792</v>
      </c>
      <c r="F23" s="171" t="s">
        <v>208</v>
      </c>
      <c r="G23" s="173">
        <v>0.56</v>
      </c>
      <c r="H23" s="173">
        <v>0.12</v>
      </c>
      <c r="I23" s="173">
        <v>0.28</v>
      </c>
      <c r="J23" s="173">
        <v>0.04</v>
      </c>
      <c r="K23" s="171">
        <f t="shared" si="31"/>
        <v>429020.3635</v>
      </c>
      <c r="L23" s="171">
        <f t="shared" si="32"/>
        <v>91932.93504</v>
      </c>
      <c r="M23" s="171">
        <f t="shared" si="33"/>
        <v>214510.1818</v>
      </c>
      <c r="N23" s="171">
        <f t="shared" si="34"/>
        <v>30644.31168</v>
      </c>
      <c r="O23" s="171">
        <f t="shared" ref="O23:R23" si="35">K23/12</f>
        <v>35751.69696</v>
      </c>
      <c r="P23" s="171">
        <f t="shared" si="35"/>
        <v>7661.07792</v>
      </c>
      <c r="Q23" s="171">
        <f t="shared" si="35"/>
        <v>17875.84848</v>
      </c>
      <c r="R23" s="171">
        <f t="shared" si="35"/>
        <v>2553.69264</v>
      </c>
      <c r="S23" s="159"/>
      <c r="T23" s="159"/>
      <c r="U23" s="159"/>
      <c r="V23" s="159"/>
      <c r="W23" s="159"/>
      <c r="X23" s="159"/>
      <c r="Y23" s="159"/>
      <c r="Z23" s="159"/>
    </row>
    <row r="24" ht="12.75" customHeight="1">
      <c r="A24" s="159"/>
      <c r="B24" s="159" t="s">
        <v>240</v>
      </c>
      <c r="C24" s="169" t="s">
        <v>241</v>
      </c>
      <c r="D24" s="170">
        <v>0.0</v>
      </c>
      <c r="E24" s="170">
        <f>(48000*1.06*12)+(23000*1.06*12)</f>
        <v>903120</v>
      </c>
      <c r="F24" s="171" t="s">
        <v>208</v>
      </c>
      <c r="G24" s="173">
        <v>0.56</v>
      </c>
      <c r="H24" s="173">
        <v>0.12</v>
      </c>
      <c r="I24" s="173">
        <v>0.28</v>
      </c>
      <c r="J24" s="173">
        <v>0.04</v>
      </c>
      <c r="K24" s="171">
        <f t="shared" si="31"/>
        <v>505747.2</v>
      </c>
      <c r="L24" s="171">
        <f t="shared" si="32"/>
        <v>108374.4</v>
      </c>
      <c r="M24" s="171">
        <f t="shared" si="33"/>
        <v>252873.6</v>
      </c>
      <c r="N24" s="171">
        <f t="shared" si="34"/>
        <v>36124.8</v>
      </c>
      <c r="O24" s="171">
        <f t="shared" ref="O24:R24" si="36">K24/12</f>
        <v>42145.6</v>
      </c>
      <c r="P24" s="171">
        <f t="shared" si="36"/>
        <v>9031.2</v>
      </c>
      <c r="Q24" s="171">
        <f t="shared" si="36"/>
        <v>21072.8</v>
      </c>
      <c r="R24" s="171">
        <f t="shared" si="36"/>
        <v>3010.4</v>
      </c>
      <c r="S24" s="159"/>
      <c r="T24" s="159"/>
      <c r="U24" s="159"/>
      <c r="V24" s="159"/>
      <c r="W24" s="159"/>
      <c r="X24" s="159"/>
      <c r="Y24" s="159"/>
      <c r="Z24" s="159"/>
    </row>
    <row r="25" ht="12.75" customHeight="1">
      <c r="A25" s="159"/>
      <c r="B25" s="159" t="s">
        <v>242</v>
      </c>
      <c r="C25" s="169" t="s">
        <v>243</v>
      </c>
      <c r="D25" s="170">
        <v>2.24415432E7</v>
      </c>
      <c r="E25" s="170">
        <f>SUM(K25:N25)</f>
        <v>25319979.28</v>
      </c>
      <c r="F25" s="171" t="s">
        <v>244</v>
      </c>
      <c r="G25" s="173"/>
      <c r="H25" s="173"/>
      <c r="I25" s="173"/>
      <c r="J25" s="173"/>
      <c r="K25" s="176">
        <v>1.41791884E7</v>
      </c>
      <c r="L25" s="176">
        <v>3038397.51</v>
      </c>
      <c r="M25" s="176">
        <v>7089594.2</v>
      </c>
      <c r="N25" s="176">
        <v>1012799.17</v>
      </c>
      <c r="O25" s="171">
        <f t="shared" ref="O25:R25" si="37">K25/12</f>
        <v>1181599.033</v>
      </c>
      <c r="P25" s="171">
        <f t="shared" si="37"/>
        <v>253199.7925</v>
      </c>
      <c r="Q25" s="171">
        <f t="shared" si="37"/>
        <v>590799.5167</v>
      </c>
      <c r="R25" s="171">
        <f t="shared" si="37"/>
        <v>84399.93083</v>
      </c>
      <c r="S25" s="159"/>
      <c r="T25" s="159"/>
      <c r="U25" s="159"/>
      <c r="V25" s="159"/>
      <c r="W25" s="159"/>
      <c r="X25" s="159"/>
      <c r="Y25" s="159"/>
      <c r="Z25" s="159"/>
    </row>
    <row r="26" ht="12.75" customHeight="1">
      <c r="A26" s="160"/>
      <c r="B26" s="160"/>
      <c r="C26" s="177" t="s">
        <v>245</v>
      </c>
      <c r="D26" s="177">
        <f t="shared" ref="D26:E26" si="38">SUM(D4:D25)</f>
        <v>28862999.2</v>
      </c>
      <c r="E26" s="177">
        <f t="shared" si="38"/>
        <v>34953719.91</v>
      </c>
      <c r="F26" s="177"/>
      <c r="G26" s="178"/>
      <c r="H26" s="178"/>
      <c r="I26" s="178"/>
      <c r="J26" s="178"/>
      <c r="K26" s="177">
        <f t="shared" ref="K26:R26" si="39">SUM(K4:K25)</f>
        <v>19189319.67</v>
      </c>
      <c r="L26" s="177">
        <f t="shared" si="39"/>
        <v>4324665.51</v>
      </c>
      <c r="M26" s="177">
        <f t="shared" si="39"/>
        <v>10060343.28</v>
      </c>
      <c r="N26" s="177">
        <f t="shared" si="39"/>
        <v>1379391.449</v>
      </c>
      <c r="O26" s="177">
        <f t="shared" si="39"/>
        <v>1599109.973</v>
      </c>
      <c r="P26" s="177">
        <f t="shared" si="39"/>
        <v>360388.7925</v>
      </c>
      <c r="Q26" s="177">
        <f t="shared" si="39"/>
        <v>838361.9402</v>
      </c>
      <c r="R26" s="177">
        <f t="shared" si="39"/>
        <v>114949.2874</v>
      </c>
      <c r="S26" s="160"/>
      <c r="T26" s="160"/>
      <c r="U26" s="160"/>
      <c r="V26" s="160"/>
      <c r="W26" s="160"/>
      <c r="X26" s="160"/>
      <c r="Y26" s="160"/>
      <c r="Z26" s="160"/>
    </row>
    <row r="27" ht="12.75" customHeight="1">
      <c r="A27" s="159"/>
      <c r="B27" s="159"/>
      <c r="C27" s="159"/>
      <c r="D27" s="160"/>
      <c r="E27" s="160"/>
      <c r="F27" s="159"/>
      <c r="G27" s="161"/>
      <c r="H27" s="161"/>
      <c r="I27" s="161"/>
      <c r="J27" s="161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</row>
    <row r="28" ht="12.75" customHeight="1">
      <c r="A28" s="159"/>
      <c r="B28" s="159"/>
      <c r="C28" s="159"/>
      <c r="D28" s="160"/>
      <c r="E28" s="160"/>
      <c r="F28" s="159"/>
      <c r="G28" s="161"/>
      <c r="H28" s="161"/>
      <c r="I28" s="161"/>
      <c r="J28" s="161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</row>
    <row r="29" ht="12.75" customHeight="1">
      <c r="A29" s="159"/>
      <c r="B29" s="159"/>
      <c r="C29" s="159"/>
      <c r="D29" s="160"/>
      <c r="E29" s="179" t="s">
        <v>246</v>
      </c>
      <c r="F29" s="180">
        <v>45930.0</v>
      </c>
      <c r="G29" s="180" t="s">
        <v>247</v>
      </c>
      <c r="H29" s="180" t="s">
        <v>248</v>
      </c>
      <c r="I29" s="180" t="s">
        <v>247</v>
      </c>
      <c r="J29" s="161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</row>
    <row r="30" ht="12.75" customHeight="1">
      <c r="A30" s="159"/>
      <c r="B30" s="159"/>
      <c r="C30" s="159"/>
      <c r="D30" s="160"/>
      <c r="E30" s="181" t="s">
        <v>171</v>
      </c>
      <c r="F30" s="170">
        <v>4.720815811E7</v>
      </c>
      <c r="G30" s="173">
        <f t="shared" ref="G30:G33" si="40">ROUND(F30/$F$34,2)</f>
        <v>0.56</v>
      </c>
      <c r="H30" s="182">
        <v>6.387031783759866E7</v>
      </c>
      <c r="I30" s="173">
        <f t="shared" ref="I30:I33" si="41">ROUND(H30/$H$34,2)</f>
        <v>0.53</v>
      </c>
      <c r="J30" s="161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</row>
    <row r="31" ht="12.75" customHeight="1">
      <c r="A31" s="159"/>
      <c r="B31" s="159"/>
      <c r="C31" s="159"/>
      <c r="D31" s="160"/>
      <c r="E31" s="181" t="s">
        <v>35</v>
      </c>
      <c r="F31" s="170">
        <v>9895346.89</v>
      </c>
      <c r="G31" s="173">
        <f t="shared" si="40"/>
        <v>0.12</v>
      </c>
      <c r="H31" s="182">
        <v>1.5701007757878788E7</v>
      </c>
      <c r="I31" s="173">
        <f t="shared" si="41"/>
        <v>0.13</v>
      </c>
      <c r="J31" s="161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</row>
    <row r="32" ht="12.75" customHeight="1">
      <c r="A32" s="159"/>
      <c r="B32" s="159"/>
      <c r="C32" s="159"/>
      <c r="D32" s="160"/>
      <c r="E32" s="181" t="s">
        <v>198</v>
      </c>
      <c r="F32" s="170">
        <v>2.310873872E7</v>
      </c>
      <c r="G32" s="173">
        <f t="shared" si="40"/>
        <v>0.28</v>
      </c>
      <c r="H32" s="182">
        <v>3.477647605333333E7</v>
      </c>
      <c r="I32" s="173">
        <f t="shared" si="41"/>
        <v>0.29</v>
      </c>
      <c r="J32" s="161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</row>
    <row r="33" ht="12.75" customHeight="1">
      <c r="A33" s="159"/>
      <c r="B33" s="159"/>
      <c r="C33" s="159"/>
      <c r="D33" s="160"/>
      <c r="E33" s="181" t="s">
        <v>37</v>
      </c>
      <c r="F33" s="170">
        <v>3719892.3999999994</v>
      </c>
      <c r="G33" s="173">
        <f t="shared" si="40"/>
        <v>0.04</v>
      </c>
      <c r="H33" s="182">
        <v>6305605.733333332</v>
      </c>
      <c r="I33" s="173">
        <f t="shared" si="41"/>
        <v>0.05</v>
      </c>
      <c r="J33" s="161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</row>
    <row r="34" ht="12.75" customHeight="1">
      <c r="A34" s="159"/>
      <c r="B34" s="159"/>
      <c r="C34" s="159"/>
      <c r="D34" s="160"/>
      <c r="E34" s="160"/>
      <c r="F34" s="177">
        <f t="shared" ref="F34:I34" si="42">SUM(F30:F33)</f>
        <v>83932136.12</v>
      </c>
      <c r="G34" s="183">
        <f t="shared" si="42"/>
        <v>1</v>
      </c>
      <c r="H34" s="178">
        <f t="shared" si="42"/>
        <v>120653407.4</v>
      </c>
      <c r="I34" s="183">
        <f t="shared" si="42"/>
        <v>1</v>
      </c>
      <c r="J34" s="161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</row>
    <row r="35" ht="12.75" customHeight="1">
      <c r="A35" s="159"/>
      <c r="B35" s="159"/>
      <c r="C35" s="159"/>
      <c r="D35" s="160"/>
      <c r="E35" s="160"/>
      <c r="F35" s="159"/>
      <c r="G35" s="161"/>
      <c r="H35" s="161"/>
      <c r="I35" s="161"/>
      <c r="J35" s="161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</row>
    <row r="36" ht="12.75" customHeight="1">
      <c r="A36" s="159"/>
      <c r="B36" s="159"/>
      <c r="C36" s="159"/>
      <c r="D36" s="160"/>
      <c r="E36" s="160"/>
      <c r="F36" s="184"/>
      <c r="G36" s="161"/>
      <c r="H36" s="161"/>
      <c r="I36" s="161"/>
      <c r="J36" s="161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</row>
    <row r="37" ht="12.75" customHeight="1">
      <c r="A37" s="159"/>
      <c r="B37" s="159"/>
      <c r="C37" s="159"/>
      <c r="D37" s="160"/>
      <c r="E37" s="160"/>
      <c r="F37" s="159"/>
      <c r="G37" s="161"/>
      <c r="H37" s="161"/>
      <c r="I37" s="161"/>
      <c r="J37" s="161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</row>
    <row r="38" ht="12.75" customHeight="1">
      <c r="A38" s="159"/>
      <c r="B38" s="159"/>
      <c r="D38" s="160"/>
      <c r="E38" s="160"/>
      <c r="F38" s="159"/>
      <c r="G38" s="161"/>
      <c r="H38" s="161"/>
      <c r="I38" s="161"/>
      <c r="J38" s="161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</row>
    <row r="39" ht="12.75" customHeight="1">
      <c r="A39" s="159"/>
      <c r="B39" s="159"/>
      <c r="C39" s="159"/>
      <c r="D39" s="160"/>
      <c r="E39" s="160"/>
      <c r="F39" s="159"/>
      <c r="G39" s="161"/>
      <c r="H39" s="161"/>
      <c r="I39" s="161"/>
      <c r="J39" s="161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 ht="12.75" customHeight="1">
      <c r="A40" s="159"/>
      <c r="B40" s="159"/>
      <c r="C40" s="159"/>
      <c r="D40" s="160"/>
      <c r="E40" s="160"/>
      <c r="F40" s="159"/>
      <c r="G40" s="161"/>
      <c r="H40" s="161"/>
      <c r="I40" s="161"/>
      <c r="J40" s="161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</row>
    <row r="41" ht="12.75" customHeight="1">
      <c r="A41" s="159"/>
      <c r="B41" s="159"/>
      <c r="C41" s="159"/>
      <c r="D41" s="160"/>
      <c r="E41" s="160"/>
      <c r="F41" s="159"/>
      <c r="G41" s="161"/>
      <c r="H41" s="161"/>
      <c r="I41" s="161"/>
      <c r="J41" s="161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 ht="12.75" customHeight="1">
      <c r="A42" s="159"/>
      <c r="B42" s="159"/>
      <c r="C42" s="159"/>
      <c r="D42" s="160"/>
      <c r="E42" s="160"/>
      <c r="F42" s="159"/>
      <c r="G42" s="161"/>
      <c r="H42" s="161"/>
      <c r="I42" s="161"/>
      <c r="J42" s="161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 ht="12.75" customHeight="1">
      <c r="A43" s="159"/>
      <c r="B43" s="159"/>
      <c r="C43" s="159"/>
      <c r="D43" s="160"/>
      <c r="E43" s="160"/>
      <c r="F43" s="159"/>
      <c r="G43" s="161"/>
      <c r="H43" s="161"/>
      <c r="I43" s="161"/>
      <c r="J43" s="161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 ht="12.75" customHeight="1">
      <c r="A44" s="159"/>
      <c r="B44" s="159"/>
      <c r="C44" s="159"/>
      <c r="D44" s="160"/>
      <c r="E44" s="160"/>
      <c r="F44" s="159"/>
      <c r="G44" s="161"/>
      <c r="H44" s="161"/>
      <c r="I44" s="161"/>
      <c r="J44" s="161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</row>
    <row r="45" ht="12.75" customHeight="1">
      <c r="A45" s="159"/>
      <c r="B45" s="159"/>
      <c r="C45" s="159"/>
      <c r="D45" s="160"/>
      <c r="E45" s="160"/>
      <c r="F45" s="159"/>
      <c r="G45" s="161"/>
      <c r="H45" s="161"/>
      <c r="I45" s="161"/>
      <c r="J45" s="161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</row>
    <row r="46" ht="12.75" customHeight="1">
      <c r="A46" s="159"/>
      <c r="B46" s="159"/>
      <c r="C46" s="159"/>
      <c r="D46" s="160"/>
      <c r="E46" s="160"/>
      <c r="F46" s="159"/>
      <c r="G46" s="161"/>
      <c r="H46" s="161"/>
      <c r="I46" s="161"/>
      <c r="J46" s="161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 ht="12.75" customHeight="1">
      <c r="A47" s="159"/>
      <c r="B47" s="159"/>
      <c r="C47" s="159"/>
      <c r="D47" s="185" t="s">
        <v>249</v>
      </c>
      <c r="E47" s="160"/>
      <c r="F47" s="159"/>
      <c r="G47" s="161"/>
      <c r="H47" s="161"/>
      <c r="I47" s="161"/>
      <c r="J47" s="161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</row>
    <row r="48" ht="12.75" customHeight="1">
      <c r="A48" s="159"/>
      <c r="B48" s="159"/>
      <c r="C48" s="159"/>
      <c r="D48" s="185">
        <v>955456.49</v>
      </c>
      <c r="E48" s="185">
        <v>448492.0</v>
      </c>
      <c r="F48" s="186">
        <v>909803.0</v>
      </c>
      <c r="G48" s="187">
        <v>89819.0</v>
      </c>
      <c r="H48" s="188">
        <f t="shared" ref="H48:H69" si="43">D48+E48+F48+G48</f>
        <v>2403570.49</v>
      </c>
      <c r="I48" s="161"/>
      <c r="J48" s="161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</row>
    <row r="49" ht="12.75" customHeight="1">
      <c r="A49" s="159"/>
      <c r="B49" s="159"/>
      <c r="C49" s="159"/>
      <c r="D49" s="185">
        <v>87741.77</v>
      </c>
      <c r="E49" s="185">
        <v>17797.0</v>
      </c>
      <c r="F49" s="186">
        <v>31815.0</v>
      </c>
      <c r="G49" s="187">
        <v>2619.0</v>
      </c>
      <c r="H49" s="188">
        <f t="shared" si="43"/>
        <v>139972.77</v>
      </c>
      <c r="I49" s="161"/>
      <c r="J49" s="161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</row>
    <row r="50" ht="12.75" customHeight="1">
      <c r="A50" s="159"/>
      <c r="B50" s="159"/>
      <c r="C50" s="159"/>
      <c r="D50" s="185">
        <v>184835.42</v>
      </c>
      <c r="E50" s="185">
        <v>17484.0</v>
      </c>
      <c r="F50" s="186">
        <v>10928.0</v>
      </c>
      <c r="G50" s="189">
        <v>0.0</v>
      </c>
      <c r="H50" s="188">
        <f t="shared" si="43"/>
        <v>213247.42</v>
      </c>
      <c r="I50" s="161"/>
      <c r="J50" s="161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</row>
    <row r="51" ht="12.75" customHeight="1">
      <c r="A51" s="159"/>
      <c r="B51" s="159"/>
      <c r="C51" s="159"/>
      <c r="D51" s="160">
        <v>0.0</v>
      </c>
      <c r="E51" s="185">
        <v>0.0</v>
      </c>
      <c r="F51" s="190">
        <v>0.0</v>
      </c>
      <c r="G51" s="189">
        <v>0.0</v>
      </c>
      <c r="H51" s="188">
        <f t="shared" si="43"/>
        <v>0</v>
      </c>
      <c r="I51" s="161"/>
      <c r="J51" s="161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</row>
    <row r="52" ht="12.75" customHeight="1">
      <c r="A52" s="159"/>
      <c r="B52" s="159"/>
      <c r="C52" s="159"/>
      <c r="D52" s="185">
        <v>37972.76</v>
      </c>
      <c r="E52" s="185">
        <v>9493.0</v>
      </c>
      <c r="F52" s="186">
        <v>21667.0</v>
      </c>
      <c r="G52" s="189">
        <v>0.0</v>
      </c>
      <c r="H52" s="188">
        <f t="shared" si="43"/>
        <v>69132.76</v>
      </c>
      <c r="I52" s="161"/>
      <c r="J52" s="161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</row>
    <row r="53" ht="12.75" customHeight="1">
      <c r="A53" s="159"/>
      <c r="B53" s="159"/>
      <c r="C53" s="159"/>
      <c r="D53" s="185">
        <v>1059.6</v>
      </c>
      <c r="E53" s="185">
        <v>250.0</v>
      </c>
      <c r="F53" s="190">
        <v>616.0</v>
      </c>
      <c r="G53" s="189">
        <v>0.0</v>
      </c>
      <c r="H53" s="188">
        <f t="shared" si="43"/>
        <v>1925.6</v>
      </c>
      <c r="I53" s="161"/>
      <c r="J53" s="161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</row>
    <row r="54" ht="12.75" customHeight="1">
      <c r="A54" s="159"/>
      <c r="B54" s="159"/>
      <c r="C54" s="159"/>
      <c r="D54" s="160">
        <v>0.0</v>
      </c>
      <c r="E54" s="185">
        <v>0.0</v>
      </c>
      <c r="F54" s="190">
        <v>0.0</v>
      </c>
      <c r="G54" s="189">
        <v>0.0</v>
      </c>
      <c r="H54" s="188">
        <f t="shared" si="43"/>
        <v>0</v>
      </c>
      <c r="I54" s="161"/>
      <c r="J54" s="161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</row>
    <row r="55" ht="12.75" customHeight="1">
      <c r="A55" s="159"/>
      <c r="B55" s="159"/>
      <c r="C55" s="159"/>
      <c r="D55" s="185">
        <v>404580.0</v>
      </c>
      <c r="E55" s="185">
        <v>95628.0</v>
      </c>
      <c r="F55" s="186">
        <v>235392.0</v>
      </c>
      <c r="G55" s="189">
        <v>0.0</v>
      </c>
      <c r="H55" s="188">
        <f t="shared" si="43"/>
        <v>735600</v>
      </c>
      <c r="I55" s="161"/>
      <c r="J55" s="161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 ht="12.75" customHeight="1">
      <c r="A56" s="159"/>
      <c r="B56" s="159"/>
      <c r="C56" s="159"/>
      <c r="D56" s="185">
        <v>149527.08</v>
      </c>
      <c r="E56" s="185">
        <v>57882.0</v>
      </c>
      <c r="F56" s="186">
        <v>118828.0</v>
      </c>
      <c r="G56" s="189">
        <v>0.0</v>
      </c>
      <c r="H56" s="188">
        <f t="shared" si="43"/>
        <v>326237.08</v>
      </c>
      <c r="I56" s="161"/>
      <c r="J56" s="161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</row>
    <row r="57" ht="12.75" customHeight="1">
      <c r="A57" s="159"/>
      <c r="B57" s="159"/>
      <c r="C57" s="159"/>
      <c r="D57" s="185">
        <v>200703.42</v>
      </c>
      <c r="E57" s="185">
        <v>49329.0</v>
      </c>
      <c r="F57" s="186">
        <v>120553.0</v>
      </c>
      <c r="G57" s="189">
        <v>0.0</v>
      </c>
      <c r="H57" s="188">
        <f t="shared" si="43"/>
        <v>370585.42</v>
      </c>
      <c r="I57" s="161"/>
      <c r="J57" s="161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</row>
    <row r="58" ht="12.75" customHeight="1">
      <c r="A58" s="159"/>
      <c r="B58" s="159"/>
      <c r="C58" s="159"/>
      <c r="D58" s="185">
        <v>13668.6</v>
      </c>
      <c r="E58" s="185">
        <v>3231.0</v>
      </c>
      <c r="F58" s="186">
        <v>7953.0</v>
      </c>
      <c r="G58" s="189">
        <v>0.0</v>
      </c>
      <c r="H58" s="188">
        <f t="shared" si="43"/>
        <v>24852.6</v>
      </c>
      <c r="I58" s="161"/>
      <c r="J58" s="161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</row>
    <row r="59" ht="12.75" customHeight="1">
      <c r="A59" s="159"/>
      <c r="B59" s="159"/>
      <c r="C59" s="159"/>
      <c r="D59" s="185">
        <v>6804.0</v>
      </c>
      <c r="E59" s="185">
        <v>1608.0</v>
      </c>
      <c r="F59" s="186">
        <v>3960.0</v>
      </c>
      <c r="G59" s="189">
        <v>0.0</v>
      </c>
      <c r="H59" s="188">
        <f t="shared" si="43"/>
        <v>12372</v>
      </c>
      <c r="I59" s="161"/>
      <c r="J59" s="161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</row>
    <row r="60" ht="12.75" customHeight="1">
      <c r="A60" s="159"/>
      <c r="B60" s="159"/>
      <c r="C60" s="159"/>
      <c r="D60" s="185">
        <v>275022.0</v>
      </c>
      <c r="E60" s="185">
        <v>65005.0</v>
      </c>
      <c r="F60" s="186">
        <v>160013.0</v>
      </c>
      <c r="G60" s="189">
        <v>0.0</v>
      </c>
      <c r="H60" s="188">
        <f t="shared" si="43"/>
        <v>500040</v>
      </c>
      <c r="I60" s="161"/>
      <c r="J60" s="161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</row>
    <row r="61" ht="12.75" customHeight="1">
      <c r="A61" s="159"/>
      <c r="B61" s="159"/>
      <c r="C61" s="159"/>
      <c r="D61" s="185">
        <v>26832.0</v>
      </c>
      <c r="E61" s="185">
        <v>6348.0</v>
      </c>
      <c r="F61" s="186">
        <v>15612.0</v>
      </c>
      <c r="G61" s="189">
        <v>0.0</v>
      </c>
      <c r="H61" s="188">
        <f t="shared" si="43"/>
        <v>48792</v>
      </c>
      <c r="I61" s="161"/>
      <c r="J61" s="161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</row>
    <row r="62" ht="12.75" customHeight="1">
      <c r="A62" s="159"/>
      <c r="B62" s="159"/>
      <c r="C62" s="159"/>
      <c r="D62" s="185">
        <v>213975.74</v>
      </c>
      <c r="E62" s="185">
        <v>50576.0</v>
      </c>
      <c r="F62" s="186">
        <v>124495.0</v>
      </c>
      <c r="G62" s="189">
        <v>0.0</v>
      </c>
      <c r="H62" s="188">
        <f t="shared" si="43"/>
        <v>389046.74</v>
      </c>
      <c r="I62" s="161"/>
      <c r="J62" s="161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</row>
    <row r="63" ht="12.75" customHeight="1">
      <c r="A63" s="159"/>
      <c r="B63" s="159"/>
      <c r="C63" s="159"/>
      <c r="D63" s="185">
        <v>28694.08</v>
      </c>
      <c r="E63" s="185">
        <v>6782.0</v>
      </c>
      <c r="F63" s="186">
        <v>16695.0</v>
      </c>
      <c r="G63" s="189">
        <v>0.0</v>
      </c>
      <c r="H63" s="188">
        <f t="shared" si="43"/>
        <v>52171.08</v>
      </c>
      <c r="I63" s="161"/>
      <c r="J63" s="161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</row>
    <row r="64" ht="12.75" customHeight="1">
      <c r="A64" s="159"/>
      <c r="B64" s="159"/>
      <c r="C64" s="159"/>
      <c r="D64" s="185">
        <v>451125.05</v>
      </c>
      <c r="E64" s="185">
        <v>106630.0</v>
      </c>
      <c r="F64" s="186">
        <v>262473.0</v>
      </c>
      <c r="G64" s="189">
        <v>0.0</v>
      </c>
      <c r="H64" s="188">
        <f t="shared" si="43"/>
        <v>820228.05</v>
      </c>
      <c r="I64" s="161"/>
      <c r="J64" s="161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</row>
    <row r="65" ht="12.75" customHeight="1">
      <c r="A65" s="159"/>
      <c r="B65" s="159"/>
      <c r="C65" s="159"/>
      <c r="D65" s="185">
        <v>87262.77</v>
      </c>
      <c r="E65" s="185">
        <v>57714.0</v>
      </c>
      <c r="F65" s="186">
        <v>96416.0</v>
      </c>
      <c r="G65" s="189">
        <v>0.0</v>
      </c>
      <c r="H65" s="188">
        <f t="shared" si="43"/>
        <v>241392.77</v>
      </c>
      <c r="I65" s="161"/>
      <c r="J65" s="161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</row>
    <row r="66" ht="12.75" customHeight="1">
      <c r="A66" s="159"/>
      <c r="B66" s="159"/>
      <c r="C66" s="159"/>
      <c r="D66" s="185">
        <v>36350.22</v>
      </c>
      <c r="E66" s="185">
        <v>8592.0</v>
      </c>
      <c r="F66" s="186">
        <v>27347.0</v>
      </c>
      <c r="G66" s="189">
        <v>0.0</v>
      </c>
      <c r="H66" s="188">
        <f t="shared" si="43"/>
        <v>72289.22</v>
      </c>
      <c r="I66" s="161"/>
      <c r="J66" s="161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</row>
    <row r="67" ht="12.75" customHeight="1">
      <c r="A67" s="159"/>
      <c r="B67" s="159"/>
      <c r="C67" s="159"/>
      <c r="D67" s="185">
        <v>0.0</v>
      </c>
      <c r="E67" s="185">
        <v>0.0</v>
      </c>
      <c r="F67" s="190">
        <v>0.0</v>
      </c>
      <c r="G67" s="189">
        <v>0.0</v>
      </c>
      <c r="H67" s="188">
        <f t="shared" si="43"/>
        <v>0</v>
      </c>
      <c r="I67" s="161"/>
      <c r="J67" s="161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</row>
    <row r="68" ht="12.75" customHeight="1">
      <c r="A68" s="159"/>
      <c r="B68" s="159"/>
      <c r="C68" s="159"/>
      <c r="D68" s="160">
        <v>0.0</v>
      </c>
      <c r="E68" s="185">
        <v>0.0</v>
      </c>
      <c r="F68" s="190">
        <v>0.0</v>
      </c>
      <c r="G68" s="191">
        <v>0.0</v>
      </c>
      <c r="H68" s="188">
        <f t="shared" si="43"/>
        <v>0</v>
      </c>
      <c r="I68" s="161"/>
      <c r="J68" s="161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</row>
    <row r="69" ht="12.75" customHeight="1">
      <c r="A69" s="159"/>
      <c r="B69" s="159"/>
      <c r="C69" s="159"/>
      <c r="D69" s="185">
        <v>1.18661012E7</v>
      </c>
      <c r="E69" s="185">
        <v>3024688.0</v>
      </c>
      <c r="F69" s="186">
        <v>6154739.0</v>
      </c>
      <c r="G69" s="187">
        <v>1396015.0</v>
      </c>
      <c r="H69" s="188">
        <f t="shared" si="43"/>
        <v>22441543.2</v>
      </c>
      <c r="I69" s="161"/>
      <c r="J69" s="161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</row>
    <row r="70" ht="12.75" customHeight="1">
      <c r="A70" s="159"/>
      <c r="B70" s="159"/>
      <c r="C70" s="159"/>
      <c r="D70" s="160"/>
      <c r="E70" s="160"/>
      <c r="F70" s="159"/>
      <c r="G70" s="161"/>
      <c r="H70" s="161"/>
      <c r="I70" s="161"/>
      <c r="J70" s="161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</row>
    <row r="71" ht="12.75" customHeight="1">
      <c r="A71" s="159"/>
      <c r="B71" s="159"/>
      <c r="C71" s="159"/>
      <c r="D71" s="160"/>
      <c r="E71" s="160"/>
      <c r="F71" s="159"/>
      <c r="G71" s="161"/>
      <c r="H71" s="161"/>
      <c r="I71" s="161"/>
      <c r="J71" s="161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</row>
    <row r="72" ht="12.75" customHeight="1">
      <c r="A72" s="159"/>
      <c r="B72" s="159"/>
      <c r="C72" s="159"/>
      <c r="D72" s="160"/>
      <c r="E72" s="160"/>
      <c r="F72" s="159"/>
      <c r="G72" s="161"/>
      <c r="H72" s="161"/>
      <c r="I72" s="161"/>
      <c r="J72" s="161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</row>
    <row r="73" ht="12.75" customHeight="1">
      <c r="A73" s="159"/>
      <c r="B73" s="159"/>
      <c r="C73" s="159"/>
      <c r="D73" s="160"/>
      <c r="E73" s="160"/>
      <c r="F73" s="159"/>
      <c r="G73" s="161"/>
      <c r="H73" s="161"/>
      <c r="I73" s="161"/>
      <c r="J73" s="161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</row>
    <row r="74" ht="12.75" customHeight="1">
      <c r="A74" s="159"/>
      <c r="B74" s="159"/>
      <c r="C74" s="159"/>
      <c r="D74" s="160"/>
      <c r="E74" s="160"/>
      <c r="F74" s="159"/>
      <c r="G74" s="161"/>
      <c r="H74" s="161"/>
      <c r="I74" s="161"/>
      <c r="J74" s="161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</row>
    <row r="75" ht="12.75" customHeight="1">
      <c r="A75" s="159"/>
      <c r="B75" s="159"/>
      <c r="C75" s="159"/>
      <c r="D75" s="160"/>
      <c r="E75" s="160"/>
      <c r="F75" s="159"/>
      <c r="G75" s="161"/>
      <c r="H75" s="161"/>
      <c r="I75" s="161"/>
      <c r="J75" s="161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</row>
    <row r="76" ht="12.75" customHeight="1">
      <c r="A76" s="159"/>
      <c r="B76" s="159"/>
      <c r="C76" s="159"/>
      <c r="D76" s="160"/>
      <c r="E76" s="160"/>
      <c r="F76" s="159"/>
      <c r="G76" s="161"/>
      <c r="H76" s="161"/>
      <c r="I76" s="161"/>
      <c r="J76" s="161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</row>
    <row r="77" ht="12.75" customHeight="1">
      <c r="A77" s="159"/>
      <c r="B77" s="159"/>
      <c r="C77" s="159"/>
      <c r="D77" s="160"/>
      <c r="E77" s="160"/>
      <c r="F77" s="159"/>
      <c r="G77" s="161"/>
      <c r="H77" s="161"/>
      <c r="I77" s="161"/>
      <c r="J77" s="161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</row>
    <row r="78" ht="12.75" customHeight="1">
      <c r="A78" s="159"/>
      <c r="B78" s="159"/>
      <c r="C78" s="159"/>
      <c r="D78" s="160"/>
      <c r="E78" s="160"/>
      <c r="F78" s="159"/>
      <c r="G78" s="161"/>
      <c r="H78" s="161"/>
      <c r="I78" s="161"/>
      <c r="J78" s="161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</row>
    <row r="79" ht="12.75" customHeight="1">
      <c r="A79" s="159"/>
      <c r="B79" s="159"/>
      <c r="C79" s="159"/>
      <c r="D79" s="160"/>
      <c r="E79" s="160"/>
      <c r="F79" s="159"/>
      <c r="G79" s="161"/>
      <c r="H79" s="161"/>
      <c r="I79" s="161"/>
      <c r="J79" s="161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</row>
    <row r="80" ht="12.75" customHeight="1">
      <c r="A80" s="159"/>
      <c r="B80" s="159"/>
      <c r="C80" s="159"/>
      <c r="D80" s="160"/>
      <c r="E80" s="160"/>
      <c r="F80" s="159"/>
      <c r="G80" s="161"/>
      <c r="H80" s="161"/>
      <c r="I80" s="161"/>
      <c r="J80" s="161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</row>
    <row r="81" ht="12.75" customHeight="1">
      <c r="A81" s="159"/>
      <c r="B81" s="159"/>
      <c r="C81" s="159"/>
      <c r="D81" s="160"/>
      <c r="E81" s="160"/>
      <c r="F81" s="159"/>
      <c r="G81" s="161"/>
      <c r="H81" s="161"/>
      <c r="I81" s="161"/>
      <c r="J81" s="161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</row>
    <row r="82" ht="12.75" customHeight="1">
      <c r="A82" s="159"/>
      <c r="B82" s="159"/>
      <c r="C82" s="159"/>
      <c r="D82" s="160"/>
      <c r="E82" s="160"/>
      <c r="F82" s="159"/>
      <c r="G82" s="161"/>
      <c r="H82" s="161"/>
      <c r="I82" s="161"/>
      <c r="J82" s="161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</row>
    <row r="83" ht="12.75" customHeight="1">
      <c r="A83" s="159"/>
      <c r="B83" s="159"/>
      <c r="C83" s="159"/>
      <c r="D83" s="160"/>
      <c r="E83" s="160"/>
      <c r="F83" s="159"/>
      <c r="G83" s="161"/>
      <c r="H83" s="161"/>
      <c r="I83" s="161"/>
      <c r="J83" s="161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</row>
    <row r="84" ht="12.75" customHeight="1">
      <c r="A84" s="159"/>
      <c r="B84" s="159"/>
      <c r="C84" s="159"/>
      <c r="D84" s="160"/>
      <c r="E84" s="160"/>
      <c r="F84" s="159"/>
      <c r="G84" s="161"/>
      <c r="H84" s="161"/>
      <c r="I84" s="161"/>
      <c r="J84" s="161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</row>
    <row r="85" ht="12.75" customHeight="1">
      <c r="A85" s="159"/>
      <c r="B85" s="159"/>
      <c r="C85" s="159"/>
      <c r="D85" s="160"/>
      <c r="E85" s="160"/>
      <c r="F85" s="159"/>
      <c r="G85" s="161"/>
      <c r="H85" s="161"/>
      <c r="I85" s="161"/>
      <c r="J85" s="161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</row>
    <row r="86" ht="12.75" customHeight="1">
      <c r="A86" s="159"/>
      <c r="B86" s="159"/>
      <c r="C86" s="159"/>
      <c r="D86" s="160"/>
      <c r="E86" s="160"/>
      <c r="F86" s="159"/>
      <c r="G86" s="161"/>
      <c r="H86" s="161"/>
      <c r="I86" s="161"/>
      <c r="J86" s="161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</row>
    <row r="87" ht="12.75" customHeight="1">
      <c r="A87" s="159"/>
      <c r="B87" s="159"/>
      <c r="C87" s="159"/>
      <c r="D87" s="160"/>
      <c r="E87" s="160"/>
      <c r="F87" s="159"/>
      <c r="G87" s="161"/>
      <c r="H87" s="161"/>
      <c r="I87" s="161"/>
      <c r="J87" s="161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</row>
    <row r="88" ht="12.75" customHeight="1">
      <c r="A88" s="159"/>
      <c r="B88" s="159"/>
      <c r="C88" s="159"/>
      <c r="D88" s="160"/>
      <c r="E88" s="160"/>
      <c r="F88" s="159"/>
      <c r="G88" s="161"/>
      <c r="H88" s="161"/>
      <c r="I88" s="161"/>
      <c r="J88" s="161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</row>
    <row r="89" ht="12.75" customHeight="1">
      <c r="A89" s="159"/>
      <c r="B89" s="159"/>
      <c r="C89" s="159"/>
      <c r="D89" s="160"/>
      <c r="E89" s="160"/>
      <c r="F89" s="159"/>
      <c r="G89" s="161"/>
      <c r="H89" s="161"/>
      <c r="I89" s="161"/>
      <c r="J89" s="161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</row>
    <row r="90" ht="12.75" customHeight="1">
      <c r="A90" s="159"/>
      <c r="B90" s="159"/>
      <c r="C90" s="159"/>
      <c r="D90" s="160"/>
      <c r="E90" s="160"/>
      <c r="F90" s="159"/>
      <c r="G90" s="161"/>
      <c r="H90" s="161"/>
      <c r="I90" s="161"/>
      <c r="J90" s="161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</row>
    <row r="91" ht="12.75" customHeight="1">
      <c r="A91" s="159"/>
      <c r="B91" s="159"/>
      <c r="C91" s="159"/>
      <c r="D91" s="160"/>
      <c r="E91" s="160"/>
      <c r="F91" s="159"/>
      <c r="G91" s="161"/>
      <c r="H91" s="161"/>
      <c r="I91" s="161"/>
      <c r="J91" s="161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</row>
    <row r="92" ht="12.75" customHeight="1">
      <c r="A92" s="159"/>
      <c r="B92" s="159"/>
      <c r="C92" s="159"/>
      <c r="D92" s="160"/>
      <c r="E92" s="160"/>
      <c r="F92" s="159"/>
      <c r="G92" s="161"/>
      <c r="H92" s="161"/>
      <c r="I92" s="161"/>
      <c r="J92" s="161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</row>
    <row r="93" ht="12.75" customHeight="1">
      <c r="A93" s="159"/>
      <c r="B93" s="159"/>
      <c r="C93" s="159"/>
      <c r="D93" s="160"/>
      <c r="E93" s="160"/>
      <c r="F93" s="159"/>
      <c r="G93" s="161"/>
      <c r="H93" s="161"/>
      <c r="I93" s="161"/>
      <c r="J93" s="161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</row>
    <row r="94" ht="12.75" customHeight="1">
      <c r="A94" s="159"/>
      <c r="B94" s="159"/>
      <c r="C94" s="159"/>
      <c r="D94" s="160"/>
      <c r="E94" s="160"/>
      <c r="F94" s="159"/>
      <c r="G94" s="161"/>
      <c r="H94" s="161"/>
      <c r="I94" s="161"/>
      <c r="J94" s="161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</row>
    <row r="95" ht="12.75" customHeight="1">
      <c r="A95" s="159"/>
      <c r="B95" s="159"/>
      <c r="C95" s="159"/>
      <c r="D95" s="160"/>
      <c r="E95" s="160"/>
      <c r="F95" s="159"/>
      <c r="G95" s="161"/>
      <c r="H95" s="161"/>
      <c r="I95" s="161"/>
      <c r="J95" s="161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</row>
    <row r="96" ht="12.75" customHeight="1">
      <c r="A96" s="159"/>
      <c r="B96" s="159"/>
      <c r="C96" s="159"/>
      <c r="D96" s="160"/>
      <c r="E96" s="160"/>
      <c r="F96" s="159"/>
      <c r="G96" s="161"/>
      <c r="H96" s="161"/>
      <c r="I96" s="161"/>
      <c r="J96" s="161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</row>
    <row r="97" ht="12.75" customHeight="1">
      <c r="A97" s="159"/>
      <c r="B97" s="159"/>
      <c r="C97" s="159"/>
      <c r="D97" s="160"/>
      <c r="E97" s="160"/>
      <c r="F97" s="159"/>
      <c r="G97" s="161"/>
      <c r="H97" s="161"/>
      <c r="I97" s="161"/>
      <c r="J97" s="161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</row>
    <row r="98" ht="12.75" customHeight="1">
      <c r="A98" s="159"/>
      <c r="B98" s="159"/>
      <c r="C98" s="159"/>
      <c r="D98" s="160"/>
      <c r="E98" s="160"/>
      <c r="F98" s="159"/>
      <c r="G98" s="161"/>
      <c r="H98" s="161"/>
      <c r="I98" s="161"/>
      <c r="J98" s="161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</row>
    <row r="99" ht="12.75" customHeight="1">
      <c r="A99" s="159"/>
      <c r="B99" s="159"/>
      <c r="C99" s="159"/>
      <c r="D99" s="160"/>
      <c r="E99" s="160"/>
      <c r="F99" s="159"/>
      <c r="G99" s="161"/>
      <c r="H99" s="161"/>
      <c r="I99" s="161"/>
      <c r="J99" s="161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</row>
    <row r="100" ht="12.75" customHeight="1">
      <c r="A100" s="159"/>
      <c r="B100" s="159"/>
      <c r="C100" s="159"/>
      <c r="D100" s="160"/>
      <c r="E100" s="160"/>
      <c r="F100" s="159"/>
      <c r="G100" s="161"/>
      <c r="H100" s="161"/>
      <c r="I100" s="161"/>
      <c r="J100" s="161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</row>
    <row r="101" ht="12.75" customHeight="1">
      <c r="A101" s="159"/>
      <c r="B101" s="159"/>
      <c r="C101" s="159"/>
      <c r="D101" s="160"/>
      <c r="E101" s="160"/>
      <c r="F101" s="159"/>
      <c r="G101" s="161"/>
      <c r="H101" s="161"/>
      <c r="I101" s="161"/>
      <c r="J101" s="161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</row>
    <row r="102" ht="12.75" customHeight="1">
      <c r="A102" s="159"/>
      <c r="B102" s="159"/>
      <c r="C102" s="159"/>
      <c r="D102" s="160"/>
      <c r="E102" s="160"/>
      <c r="F102" s="159"/>
      <c r="G102" s="161"/>
      <c r="H102" s="161"/>
      <c r="I102" s="161"/>
      <c r="J102" s="161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</row>
    <row r="103" ht="12.75" customHeight="1">
      <c r="A103" s="159"/>
      <c r="B103" s="159"/>
      <c r="C103" s="159"/>
      <c r="D103" s="160"/>
      <c r="E103" s="160"/>
      <c r="F103" s="159"/>
      <c r="G103" s="161"/>
      <c r="H103" s="161"/>
      <c r="I103" s="161"/>
      <c r="J103" s="161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</row>
    <row r="104" ht="12.75" customHeight="1">
      <c r="A104" s="159"/>
      <c r="B104" s="159"/>
      <c r="C104" s="159"/>
      <c r="D104" s="160"/>
      <c r="E104" s="160"/>
      <c r="F104" s="159"/>
      <c r="G104" s="161"/>
      <c r="H104" s="161"/>
      <c r="I104" s="161"/>
      <c r="J104" s="161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</row>
    <row r="105" ht="12.75" customHeight="1">
      <c r="A105" s="159"/>
      <c r="B105" s="159"/>
      <c r="C105" s="159"/>
      <c r="D105" s="160"/>
      <c r="E105" s="160"/>
      <c r="F105" s="159"/>
      <c r="G105" s="161"/>
      <c r="H105" s="161"/>
      <c r="I105" s="161"/>
      <c r="J105" s="161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</row>
    <row r="106" ht="12.75" customHeight="1">
      <c r="A106" s="159"/>
      <c r="B106" s="159"/>
      <c r="C106" s="159"/>
      <c r="D106" s="160"/>
      <c r="E106" s="160"/>
      <c r="F106" s="159"/>
      <c r="G106" s="161"/>
      <c r="H106" s="161"/>
      <c r="I106" s="161"/>
      <c r="J106" s="161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</row>
    <row r="107" ht="12.75" customHeight="1">
      <c r="A107" s="159"/>
      <c r="B107" s="159"/>
      <c r="C107" s="159"/>
      <c r="D107" s="160"/>
      <c r="E107" s="160"/>
      <c r="F107" s="159"/>
      <c r="G107" s="161"/>
      <c r="H107" s="161"/>
      <c r="I107" s="161"/>
      <c r="J107" s="161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</row>
    <row r="108" ht="12.75" customHeight="1">
      <c r="A108" s="159"/>
      <c r="B108" s="159"/>
      <c r="C108" s="159"/>
      <c r="D108" s="160"/>
      <c r="E108" s="160"/>
      <c r="F108" s="159"/>
      <c r="G108" s="161"/>
      <c r="H108" s="161"/>
      <c r="I108" s="161"/>
      <c r="J108" s="161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</row>
    <row r="109" ht="12.75" customHeight="1">
      <c r="A109" s="159"/>
      <c r="B109" s="159"/>
      <c r="C109" s="159"/>
      <c r="D109" s="160"/>
      <c r="E109" s="160"/>
      <c r="F109" s="159"/>
      <c r="G109" s="161"/>
      <c r="H109" s="161"/>
      <c r="I109" s="161"/>
      <c r="J109" s="161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</row>
    <row r="110" ht="12.75" customHeight="1">
      <c r="A110" s="159"/>
      <c r="B110" s="159"/>
      <c r="C110" s="159"/>
      <c r="D110" s="160"/>
      <c r="E110" s="160"/>
      <c r="F110" s="159"/>
      <c r="G110" s="161"/>
      <c r="H110" s="161"/>
      <c r="I110" s="161"/>
      <c r="J110" s="161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</row>
    <row r="111" ht="12.75" customHeight="1">
      <c r="A111" s="159"/>
      <c r="B111" s="159"/>
      <c r="C111" s="159"/>
      <c r="D111" s="160"/>
      <c r="E111" s="160"/>
      <c r="F111" s="159"/>
      <c r="G111" s="161"/>
      <c r="H111" s="161"/>
      <c r="I111" s="161"/>
      <c r="J111" s="161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</row>
    <row r="112" ht="12.75" customHeight="1">
      <c r="A112" s="159"/>
      <c r="B112" s="159"/>
      <c r="C112" s="159"/>
      <c r="D112" s="160"/>
      <c r="E112" s="160"/>
      <c r="F112" s="159"/>
      <c r="G112" s="161"/>
      <c r="H112" s="161"/>
      <c r="I112" s="161"/>
      <c r="J112" s="161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</row>
    <row r="113" ht="12.75" customHeight="1">
      <c r="A113" s="159"/>
      <c r="B113" s="159"/>
      <c r="C113" s="159"/>
      <c r="D113" s="160"/>
      <c r="E113" s="160"/>
      <c r="F113" s="159"/>
      <c r="G113" s="161"/>
      <c r="H113" s="161"/>
      <c r="I113" s="161"/>
      <c r="J113" s="161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</row>
    <row r="114" ht="12.75" customHeight="1">
      <c r="A114" s="159"/>
      <c r="B114" s="159"/>
      <c r="C114" s="159"/>
      <c r="D114" s="160"/>
      <c r="E114" s="160"/>
      <c r="F114" s="159"/>
      <c r="G114" s="161"/>
      <c r="H114" s="161"/>
      <c r="I114" s="161"/>
      <c r="J114" s="161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</row>
    <row r="115" ht="12.75" customHeight="1">
      <c r="A115" s="159"/>
      <c r="B115" s="159"/>
      <c r="C115" s="159"/>
      <c r="D115" s="160"/>
      <c r="E115" s="160"/>
      <c r="F115" s="159"/>
      <c r="G115" s="161"/>
      <c r="H115" s="161"/>
      <c r="I115" s="161"/>
      <c r="J115" s="161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</row>
    <row r="116" ht="12.75" customHeight="1">
      <c r="A116" s="159"/>
      <c r="B116" s="159"/>
      <c r="C116" s="159"/>
      <c r="D116" s="160"/>
      <c r="E116" s="160"/>
      <c r="F116" s="159"/>
      <c r="G116" s="161"/>
      <c r="H116" s="161"/>
      <c r="I116" s="161"/>
      <c r="J116" s="161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</row>
    <row r="117" ht="12.75" customHeight="1">
      <c r="A117" s="159"/>
      <c r="B117" s="159"/>
      <c r="C117" s="159"/>
      <c r="D117" s="160"/>
      <c r="E117" s="160"/>
      <c r="F117" s="159"/>
      <c r="G117" s="161"/>
      <c r="H117" s="161"/>
      <c r="I117" s="161"/>
      <c r="J117" s="161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</row>
    <row r="118" ht="12.75" customHeight="1">
      <c r="A118" s="159"/>
      <c r="B118" s="159"/>
      <c r="C118" s="159"/>
      <c r="D118" s="160"/>
      <c r="E118" s="160"/>
      <c r="F118" s="159"/>
      <c r="G118" s="161"/>
      <c r="H118" s="161"/>
      <c r="I118" s="161"/>
      <c r="J118" s="161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</row>
    <row r="119" ht="12.75" customHeight="1">
      <c r="A119" s="159"/>
      <c r="B119" s="159"/>
      <c r="C119" s="159"/>
      <c r="D119" s="160"/>
      <c r="E119" s="160"/>
      <c r="F119" s="159"/>
      <c r="G119" s="161"/>
      <c r="H119" s="161"/>
      <c r="I119" s="161"/>
      <c r="J119" s="161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</row>
    <row r="120" ht="12.75" customHeight="1">
      <c r="A120" s="159"/>
      <c r="B120" s="159"/>
      <c r="C120" s="159"/>
      <c r="D120" s="160"/>
      <c r="E120" s="160"/>
      <c r="F120" s="159"/>
      <c r="G120" s="161"/>
      <c r="H120" s="161"/>
      <c r="I120" s="161"/>
      <c r="J120" s="161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</row>
    <row r="121" ht="12.75" customHeight="1">
      <c r="A121" s="159"/>
      <c r="B121" s="159"/>
      <c r="C121" s="159"/>
      <c r="D121" s="160"/>
      <c r="E121" s="160"/>
      <c r="F121" s="159"/>
      <c r="G121" s="161"/>
      <c r="H121" s="161"/>
      <c r="I121" s="161"/>
      <c r="J121" s="161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</row>
    <row r="122" ht="12.75" customHeight="1">
      <c r="A122" s="159"/>
      <c r="B122" s="159"/>
      <c r="C122" s="159"/>
      <c r="D122" s="160"/>
      <c r="E122" s="160"/>
      <c r="F122" s="159"/>
      <c r="G122" s="161"/>
      <c r="H122" s="161"/>
      <c r="I122" s="161"/>
      <c r="J122" s="161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</row>
    <row r="123" ht="12.75" customHeight="1">
      <c r="A123" s="159"/>
      <c r="B123" s="159"/>
      <c r="C123" s="159"/>
      <c r="D123" s="160"/>
      <c r="E123" s="160"/>
      <c r="F123" s="159"/>
      <c r="G123" s="161"/>
      <c r="H123" s="161"/>
      <c r="I123" s="161"/>
      <c r="J123" s="161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</row>
    <row r="124" ht="12.75" customHeight="1">
      <c r="A124" s="159"/>
      <c r="B124" s="159"/>
      <c r="C124" s="159"/>
      <c r="D124" s="160"/>
      <c r="E124" s="160"/>
      <c r="F124" s="159"/>
      <c r="G124" s="161"/>
      <c r="H124" s="161"/>
      <c r="I124" s="161"/>
      <c r="J124" s="161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</row>
    <row r="125" ht="12.75" customHeight="1">
      <c r="A125" s="159"/>
      <c r="B125" s="159"/>
      <c r="C125" s="159"/>
      <c r="D125" s="160"/>
      <c r="E125" s="160"/>
      <c r="F125" s="159"/>
      <c r="G125" s="161"/>
      <c r="H125" s="161"/>
      <c r="I125" s="161"/>
      <c r="J125" s="161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</row>
    <row r="126" ht="12.75" customHeight="1">
      <c r="A126" s="159"/>
      <c r="B126" s="159"/>
      <c r="C126" s="159"/>
      <c r="D126" s="160"/>
      <c r="E126" s="160"/>
      <c r="F126" s="159"/>
      <c r="G126" s="161"/>
      <c r="H126" s="161"/>
      <c r="I126" s="161"/>
      <c r="J126" s="161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</row>
    <row r="127" ht="12.75" customHeight="1">
      <c r="A127" s="159"/>
      <c r="B127" s="159"/>
      <c r="C127" s="159"/>
      <c r="D127" s="160"/>
      <c r="E127" s="160"/>
      <c r="F127" s="159"/>
      <c r="G127" s="161"/>
      <c r="H127" s="161"/>
      <c r="I127" s="161"/>
      <c r="J127" s="161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</row>
    <row r="128" ht="12.75" customHeight="1">
      <c r="A128" s="159"/>
      <c r="B128" s="159"/>
      <c r="C128" s="159"/>
      <c r="D128" s="160"/>
      <c r="E128" s="160"/>
      <c r="F128" s="159"/>
      <c r="G128" s="161"/>
      <c r="H128" s="161"/>
      <c r="I128" s="161"/>
      <c r="J128" s="161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</row>
    <row r="129" ht="12.75" customHeight="1">
      <c r="A129" s="159"/>
      <c r="B129" s="159"/>
      <c r="C129" s="159"/>
      <c r="D129" s="160"/>
      <c r="E129" s="160"/>
      <c r="F129" s="159"/>
      <c r="G129" s="161"/>
      <c r="H129" s="161"/>
      <c r="I129" s="161"/>
      <c r="J129" s="161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</row>
    <row r="130" ht="12.75" customHeight="1">
      <c r="A130" s="159"/>
      <c r="B130" s="159"/>
      <c r="C130" s="159"/>
      <c r="D130" s="160"/>
      <c r="E130" s="160"/>
      <c r="F130" s="159"/>
      <c r="G130" s="161"/>
      <c r="H130" s="161"/>
      <c r="I130" s="161"/>
      <c r="J130" s="161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</row>
    <row r="131" ht="12.75" customHeight="1">
      <c r="A131" s="159"/>
      <c r="B131" s="159"/>
      <c r="C131" s="159"/>
      <c r="D131" s="160"/>
      <c r="E131" s="160"/>
      <c r="F131" s="159"/>
      <c r="G131" s="161"/>
      <c r="H131" s="161"/>
      <c r="I131" s="161"/>
      <c r="J131" s="161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</row>
    <row r="132" ht="12.75" customHeight="1">
      <c r="A132" s="159"/>
      <c r="B132" s="159"/>
      <c r="C132" s="159"/>
      <c r="D132" s="160"/>
      <c r="E132" s="160"/>
      <c r="F132" s="159"/>
      <c r="G132" s="161"/>
      <c r="H132" s="161"/>
      <c r="I132" s="161"/>
      <c r="J132" s="161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</row>
    <row r="133" ht="12.75" customHeight="1">
      <c r="A133" s="159"/>
      <c r="B133" s="159"/>
      <c r="C133" s="159"/>
      <c r="D133" s="160"/>
      <c r="E133" s="160"/>
      <c r="F133" s="159"/>
      <c r="G133" s="161"/>
      <c r="H133" s="161"/>
      <c r="I133" s="161"/>
      <c r="J133" s="161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</row>
    <row r="134" ht="12.75" customHeight="1">
      <c r="A134" s="159"/>
      <c r="B134" s="159"/>
      <c r="C134" s="159"/>
      <c r="D134" s="160"/>
      <c r="E134" s="160"/>
      <c r="F134" s="159"/>
      <c r="G134" s="161"/>
      <c r="H134" s="161"/>
      <c r="I134" s="161"/>
      <c r="J134" s="161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</row>
    <row r="135" ht="12.75" customHeight="1">
      <c r="A135" s="159"/>
      <c r="B135" s="159"/>
      <c r="C135" s="159"/>
      <c r="D135" s="160"/>
      <c r="E135" s="160"/>
      <c r="F135" s="159"/>
      <c r="G135" s="161"/>
      <c r="H135" s="161"/>
      <c r="I135" s="161"/>
      <c r="J135" s="161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</row>
    <row r="136" ht="12.75" customHeight="1">
      <c r="A136" s="159"/>
      <c r="B136" s="159"/>
      <c r="C136" s="159"/>
      <c r="D136" s="160"/>
      <c r="E136" s="160"/>
      <c r="F136" s="159"/>
      <c r="G136" s="161"/>
      <c r="H136" s="161"/>
      <c r="I136" s="161"/>
      <c r="J136" s="161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</row>
    <row r="137" ht="12.75" customHeight="1">
      <c r="A137" s="159"/>
      <c r="B137" s="159"/>
      <c r="C137" s="159"/>
      <c r="D137" s="160"/>
      <c r="E137" s="160"/>
      <c r="F137" s="159"/>
      <c r="G137" s="161"/>
      <c r="H137" s="161"/>
      <c r="I137" s="161"/>
      <c r="J137" s="161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</row>
    <row r="138" ht="12.75" customHeight="1">
      <c r="A138" s="159"/>
      <c r="B138" s="159"/>
      <c r="C138" s="159"/>
      <c r="D138" s="160"/>
      <c r="E138" s="160"/>
      <c r="F138" s="159"/>
      <c r="G138" s="161"/>
      <c r="H138" s="161"/>
      <c r="I138" s="161"/>
      <c r="J138" s="161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</row>
    <row r="139" ht="12.75" customHeight="1">
      <c r="A139" s="159"/>
      <c r="B139" s="159"/>
      <c r="C139" s="159"/>
      <c r="D139" s="160"/>
      <c r="E139" s="160"/>
      <c r="F139" s="159"/>
      <c r="G139" s="161"/>
      <c r="H139" s="161"/>
      <c r="I139" s="161"/>
      <c r="J139" s="161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</row>
    <row r="140" ht="12.75" customHeight="1">
      <c r="A140" s="159"/>
      <c r="B140" s="159"/>
      <c r="C140" s="159"/>
      <c r="D140" s="160"/>
      <c r="E140" s="160"/>
      <c r="F140" s="159"/>
      <c r="G140" s="161"/>
      <c r="H140" s="161"/>
      <c r="I140" s="161"/>
      <c r="J140" s="161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</row>
    <row r="141" ht="12.75" customHeight="1">
      <c r="A141" s="159"/>
      <c r="B141" s="159"/>
      <c r="C141" s="159"/>
      <c r="D141" s="160"/>
      <c r="E141" s="160"/>
      <c r="F141" s="159"/>
      <c r="G141" s="161"/>
      <c r="H141" s="161"/>
      <c r="I141" s="161"/>
      <c r="J141" s="161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</row>
    <row r="142" ht="12.75" customHeight="1">
      <c r="A142" s="159"/>
      <c r="B142" s="159"/>
      <c r="C142" s="159"/>
      <c r="D142" s="160"/>
      <c r="E142" s="160"/>
      <c r="F142" s="159"/>
      <c r="G142" s="161"/>
      <c r="H142" s="161"/>
      <c r="I142" s="161"/>
      <c r="J142" s="161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</row>
    <row r="143" ht="12.75" customHeight="1">
      <c r="A143" s="159"/>
      <c r="B143" s="159"/>
      <c r="C143" s="159"/>
      <c r="D143" s="160"/>
      <c r="E143" s="160"/>
      <c r="F143" s="159"/>
      <c r="G143" s="161"/>
      <c r="H143" s="161"/>
      <c r="I143" s="161"/>
      <c r="J143" s="161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</row>
    <row r="144" ht="12.75" customHeight="1">
      <c r="A144" s="159"/>
      <c r="B144" s="159"/>
      <c r="C144" s="159"/>
      <c r="D144" s="160"/>
      <c r="E144" s="160"/>
      <c r="F144" s="159"/>
      <c r="G144" s="161"/>
      <c r="H144" s="161"/>
      <c r="I144" s="161"/>
      <c r="J144" s="161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</row>
    <row r="145" ht="12.75" customHeight="1">
      <c r="A145" s="159"/>
      <c r="B145" s="159"/>
      <c r="C145" s="159"/>
      <c r="D145" s="160"/>
      <c r="E145" s="160"/>
      <c r="F145" s="159"/>
      <c r="G145" s="161"/>
      <c r="H145" s="161"/>
      <c r="I145" s="161"/>
      <c r="J145" s="161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</row>
    <row r="146" ht="12.75" customHeight="1">
      <c r="A146" s="159"/>
      <c r="B146" s="159"/>
      <c r="C146" s="159"/>
      <c r="D146" s="160"/>
      <c r="E146" s="160"/>
      <c r="F146" s="159"/>
      <c r="G146" s="161"/>
      <c r="H146" s="161"/>
      <c r="I146" s="161"/>
      <c r="J146" s="161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</row>
    <row r="147" ht="12.75" customHeight="1">
      <c r="A147" s="159"/>
      <c r="B147" s="159"/>
      <c r="C147" s="159"/>
      <c r="D147" s="160"/>
      <c r="E147" s="160"/>
      <c r="F147" s="159"/>
      <c r="G147" s="161"/>
      <c r="H147" s="161"/>
      <c r="I147" s="161"/>
      <c r="J147" s="161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</row>
    <row r="148" ht="12.75" customHeight="1">
      <c r="A148" s="159"/>
      <c r="B148" s="159"/>
      <c r="C148" s="159"/>
      <c r="D148" s="160"/>
      <c r="E148" s="160"/>
      <c r="F148" s="159"/>
      <c r="G148" s="161"/>
      <c r="H148" s="161"/>
      <c r="I148" s="161"/>
      <c r="J148" s="161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</row>
    <row r="149" ht="12.75" customHeight="1">
      <c r="A149" s="159"/>
      <c r="B149" s="159"/>
      <c r="C149" s="159"/>
      <c r="D149" s="160"/>
      <c r="E149" s="160"/>
      <c r="F149" s="159"/>
      <c r="G149" s="161"/>
      <c r="H149" s="161"/>
      <c r="I149" s="161"/>
      <c r="J149" s="161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</row>
    <row r="150" ht="12.75" customHeight="1">
      <c r="A150" s="159"/>
      <c r="B150" s="159"/>
      <c r="C150" s="159"/>
      <c r="D150" s="160"/>
      <c r="E150" s="160"/>
      <c r="F150" s="159"/>
      <c r="G150" s="161"/>
      <c r="H150" s="161"/>
      <c r="I150" s="161"/>
      <c r="J150" s="161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</row>
    <row r="151" ht="12.75" customHeight="1">
      <c r="A151" s="159"/>
      <c r="B151" s="159"/>
      <c r="C151" s="159"/>
      <c r="D151" s="160"/>
      <c r="E151" s="160"/>
      <c r="F151" s="159"/>
      <c r="G151" s="161"/>
      <c r="H151" s="161"/>
      <c r="I151" s="161"/>
      <c r="J151" s="161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</row>
    <row r="152" ht="12.75" customHeight="1">
      <c r="A152" s="159"/>
      <c r="B152" s="159"/>
      <c r="C152" s="159"/>
      <c r="D152" s="160"/>
      <c r="E152" s="160"/>
      <c r="F152" s="159"/>
      <c r="G152" s="161"/>
      <c r="H152" s="161"/>
      <c r="I152" s="161"/>
      <c r="J152" s="161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</row>
    <row r="153" ht="12.75" customHeight="1">
      <c r="A153" s="159"/>
      <c r="B153" s="159"/>
      <c r="C153" s="159"/>
      <c r="D153" s="160"/>
      <c r="E153" s="160"/>
      <c r="F153" s="159"/>
      <c r="G153" s="161"/>
      <c r="H153" s="161"/>
      <c r="I153" s="161"/>
      <c r="J153" s="161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</row>
    <row r="154" ht="12.75" customHeight="1">
      <c r="A154" s="159"/>
      <c r="B154" s="159"/>
      <c r="C154" s="159"/>
      <c r="D154" s="160"/>
      <c r="E154" s="160"/>
      <c r="F154" s="159"/>
      <c r="G154" s="161"/>
      <c r="H154" s="161"/>
      <c r="I154" s="161"/>
      <c r="J154" s="161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</row>
    <row r="155" ht="12.75" customHeight="1">
      <c r="A155" s="159"/>
      <c r="B155" s="159"/>
      <c r="C155" s="159"/>
      <c r="D155" s="160"/>
      <c r="E155" s="160"/>
      <c r="F155" s="159"/>
      <c r="G155" s="161"/>
      <c r="H155" s="161"/>
      <c r="I155" s="161"/>
      <c r="J155" s="161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</row>
    <row r="156" ht="12.75" customHeight="1">
      <c r="A156" s="159"/>
      <c r="B156" s="159"/>
      <c r="C156" s="159"/>
      <c r="D156" s="160"/>
      <c r="E156" s="160"/>
      <c r="F156" s="159"/>
      <c r="G156" s="161"/>
      <c r="H156" s="161"/>
      <c r="I156" s="161"/>
      <c r="J156" s="161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</row>
    <row r="157" ht="12.75" customHeight="1">
      <c r="A157" s="159"/>
      <c r="B157" s="159"/>
      <c r="C157" s="159"/>
      <c r="D157" s="160"/>
      <c r="E157" s="160"/>
      <c r="F157" s="159"/>
      <c r="G157" s="161"/>
      <c r="H157" s="161"/>
      <c r="I157" s="161"/>
      <c r="J157" s="161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</row>
    <row r="158" ht="12.75" customHeight="1">
      <c r="A158" s="159"/>
      <c r="B158" s="159"/>
      <c r="C158" s="159"/>
      <c r="D158" s="160"/>
      <c r="E158" s="160"/>
      <c r="F158" s="159"/>
      <c r="G158" s="161"/>
      <c r="H158" s="161"/>
      <c r="I158" s="161"/>
      <c r="J158" s="161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</row>
    <row r="159" ht="12.75" customHeight="1">
      <c r="A159" s="159"/>
      <c r="B159" s="159"/>
      <c r="C159" s="159"/>
      <c r="D159" s="160"/>
      <c r="E159" s="160"/>
      <c r="F159" s="159"/>
      <c r="G159" s="161"/>
      <c r="H159" s="161"/>
      <c r="I159" s="161"/>
      <c r="J159" s="161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</row>
    <row r="160" ht="12.75" customHeight="1">
      <c r="A160" s="159"/>
      <c r="B160" s="159"/>
      <c r="C160" s="159"/>
      <c r="D160" s="160"/>
      <c r="E160" s="160"/>
      <c r="F160" s="159"/>
      <c r="G160" s="161"/>
      <c r="H160" s="161"/>
      <c r="I160" s="161"/>
      <c r="J160" s="161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</row>
    <row r="161" ht="12.75" customHeight="1">
      <c r="A161" s="159"/>
      <c r="B161" s="159"/>
      <c r="C161" s="159"/>
      <c r="D161" s="160"/>
      <c r="E161" s="160"/>
      <c r="F161" s="159"/>
      <c r="G161" s="161"/>
      <c r="H161" s="161"/>
      <c r="I161" s="161"/>
      <c r="J161" s="161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</row>
    <row r="162" ht="12.75" customHeight="1">
      <c r="A162" s="159"/>
      <c r="B162" s="159"/>
      <c r="C162" s="159"/>
      <c r="D162" s="160"/>
      <c r="E162" s="160"/>
      <c r="F162" s="159"/>
      <c r="G162" s="161"/>
      <c r="H162" s="161"/>
      <c r="I162" s="161"/>
      <c r="J162" s="161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</row>
    <row r="163" ht="12.75" customHeight="1">
      <c r="A163" s="159"/>
      <c r="B163" s="159"/>
      <c r="C163" s="159"/>
      <c r="D163" s="160"/>
      <c r="E163" s="160"/>
      <c r="F163" s="159"/>
      <c r="G163" s="161"/>
      <c r="H163" s="161"/>
      <c r="I163" s="161"/>
      <c r="J163" s="161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</row>
    <row r="164" ht="12.75" customHeight="1">
      <c r="A164" s="159"/>
      <c r="B164" s="159"/>
      <c r="C164" s="159"/>
      <c r="D164" s="160"/>
      <c r="E164" s="160"/>
      <c r="F164" s="159"/>
      <c r="G164" s="161"/>
      <c r="H164" s="161"/>
      <c r="I164" s="161"/>
      <c r="J164" s="161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</row>
    <row r="165" ht="12.75" customHeight="1">
      <c r="A165" s="159"/>
      <c r="B165" s="159"/>
      <c r="C165" s="159"/>
      <c r="D165" s="160"/>
      <c r="E165" s="160"/>
      <c r="F165" s="159"/>
      <c r="G165" s="161"/>
      <c r="H165" s="161"/>
      <c r="I165" s="161"/>
      <c r="J165" s="161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</row>
    <row r="166" ht="12.75" customHeight="1">
      <c r="A166" s="159"/>
      <c r="B166" s="159"/>
      <c r="C166" s="159"/>
      <c r="D166" s="160"/>
      <c r="E166" s="160"/>
      <c r="F166" s="159"/>
      <c r="G166" s="161"/>
      <c r="H166" s="161"/>
      <c r="I166" s="161"/>
      <c r="J166" s="161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</row>
    <row r="167" ht="12.75" customHeight="1">
      <c r="A167" s="159"/>
      <c r="B167" s="159"/>
      <c r="C167" s="159"/>
      <c r="D167" s="160"/>
      <c r="E167" s="160"/>
      <c r="F167" s="159"/>
      <c r="G167" s="161"/>
      <c r="H167" s="161"/>
      <c r="I167" s="161"/>
      <c r="J167" s="161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</row>
    <row r="168" ht="12.75" customHeight="1">
      <c r="A168" s="159"/>
      <c r="B168" s="159"/>
      <c r="C168" s="159"/>
      <c r="D168" s="160"/>
      <c r="E168" s="160"/>
      <c r="F168" s="159"/>
      <c r="G168" s="161"/>
      <c r="H168" s="161"/>
      <c r="I168" s="161"/>
      <c r="J168" s="161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</row>
    <row r="169" ht="12.75" customHeight="1">
      <c r="A169" s="159"/>
      <c r="B169" s="159"/>
      <c r="C169" s="159"/>
      <c r="D169" s="160"/>
      <c r="E169" s="160"/>
      <c r="F169" s="159"/>
      <c r="G169" s="161"/>
      <c r="H169" s="161"/>
      <c r="I169" s="161"/>
      <c r="J169" s="161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</row>
    <row r="170" ht="12.75" customHeight="1">
      <c r="A170" s="159"/>
      <c r="B170" s="159"/>
      <c r="C170" s="159"/>
      <c r="D170" s="160"/>
      <c r="E170" s="160"/>
      <c r="F170" s="159"/>
      <c r="G170" s="161"/>
      <c r="H170" s="161"/>
      <c r="I170" s="161"/>
      <c r="J170" s="161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</row>
    <row r="171" ht="12.75" customHeight="1">
      <c r="A171" s="159"/>
      <c r="B171" s="159"/>
      <c r="C171" s="159"/>
      <c r="D171" s="160"/>
      <c r="E171" s="160"/>
      <c r="F171" s="159"/>
      <c r="G171" s="161"/>
      <c r="H171" s="161"/>
      <c r="I171" s="161"/>
      <c r="J171" s="161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</row>
    <row r="172" ht="12.75" customHeight="1">
      <c r="A172" s="159"/>
      <c r="B172" s="159"/>
      <c r="C172" s="159"/>
      <c r="D172" s="160"/>
      <c r="E172" s="160"/>
      <c r="F172" s="159"/>
      <c r="G172" s="161"/>
      <c r="H172" s="161"/>
      <c r="I172" s="161"/>
      <c r="J172" s="161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</row>
    <row r="173" ht="12.75" customHeight="1">
      <c r="A173" s="159"/>
      <c r="B173" s="159"/>
      <c r="C173" s="159"/>
      <c r="D173" s="160"/>
      <c r="E173" s="160"/>
      <c r="F173" s="159"/>
      <c r="G173" s="161"/>
      <c r="H173" s="161"/>
      <c r="I173" s="161"/>
      <c r="J173" s="161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</row>
    <row r="174" ht="12.75" customHeight="1">
      <c r="A174" s="159"/>
      <c r="B174" s="159"/>
      <c r="C174" s="159"/>
      <c r="D174" s="160"/>
      <c r="E174" s="160"/>
      <c r="F174" s="159"/>
      <c r="G174" s="161"/>
      <c r="H174" s="161"/>
      <c r="I174" s="161"/>
      <c r="J174" s="161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</row>
    <row r="175" ht="12.75" customHeight="1">
      <c r="A175" s="159"/>
      <c r="B175" s="159"/>
      <c r="C175" s="159"/>
      <c r="D175" s="160"/>
      <c r="E175" s="160"/>
      <c r="F175" s="159"/>
      <c r="G175" s="161"/>
      <c r="H175" s="161"/>
      <c r="I175" s="161"/>
      <c r="J175" s="161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</row>
    <row r="176" ht="12.75" customHeight="1">
      <c r="A176" s="159"/>
      <c r="B176" s="159"/>
      <c r="C176" s="159"/>
      <c r="D176" s="160"/>
      <c r="E176" s="160"/>
      <c r="F176" s="159"/>
      <c r="G176" s="161"/>
      <c r="H176" s="161"/>
      <c r="I176" s="161"/>
      <c r="J176" s="161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</row>
    <row r="177" ht="12.75" customHeight="1">
      <c r="A177" s="159"/>
      <c r="B177" s="159"/>
      <c r="C177" s="159"/>
      <c r="D177" s="160"/>
      <c r="E177" s="160"/>
      <c r="F177" s="159"/>
      <c r="G177" s="161"/>
      <c r="H177" s="161"/>
      <c r="I177" s="161"/>
      <c r="J177" s="161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</row>
    <row r="178" ht="12.75" customHeight="1">
      <c r="A178" s="159"/>
      <c r="B178" s="159"/>
      <c r="C178" s="159"/>
      <c r="D178" s="160"/>
      <c r="E178" s="160"/>
      <c r="F178" s="159"/>
      <c r="G178" s="161"/>
      <c r="H178" s="161"/>
      <c r="I178" s="161"/>
      <c r="J178" s="161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</row>
    <row r="179" ht="12.75" customHeight="1">
      <c r="A179" s="159"/>
      <c r="B179" s="159"/>
      <c r="C179" s="159"/>
      <c r="D179" s="160"/>
      <c r="E179" s="160"/>
      <c r="F179" s="159"/>
      <c r="G179" s="161"/>
      <c r="H179" s="161"/>
      <c r="I179" s="161"/>
      <c r="J179" s="161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</row>
    <row r="180" ht="12.75" customHeight="1">
      <c r="A180" s="159"/>
      <c r="B180" s="159"/>
      <c r="C180" s="159"/>
      <c r="D180" s="160"/>
      <c r="E180" s="160"/>
      <c r="F180" s="159"/>
      <c r="G180" s="161"/>
      <c r="H180" s="161"/>
      <c r="I180" s="161"/>
      <c r="J180" s="161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</row>
    <row r="181" ht="12.75" customHeight="1">
      <c r="A181" s="159"/>
      <c r="B181" s="159"/>
      <c r="C181" s="159"/>
      <c r="D181" s="160"/>
      <c r="E181" s="160"/>
      <c r="F181" s="159"/>
      <c r="G181" s="161"/>
      <c r="H181" s="161"/>
      <c r="I181" s="161"/>
      <c r="J181" s="161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</row>
    <row r="182" ht="12.75" customHeight="1">
      <c r="A182" s="159"/>
      <c r="B182" s="159"/>
      <c r="C182" s="159"/>
      <c r="D182" s="160"/>
      <c r="E182" s="160"/>
      <c r="F182" s="159"/>
      <c r="G182" s="161"/>
      <c r="H182" s="161"/>
      <c r="I182" s="161"/>
      <c r="J182" s="161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</row>
    <row r="183" ht="12.75" customHeight="1">
      <c r="A183" s="159"/>
      <c r="B183" s="159"/>
      <c r="C183" s="159"/>
      <c r="D183" s="160"/>
      <c r="E183" s="160"/>
      <c r="F183" s="159"/>
      <c r="G183" s="161"/>
      <c r="H183" s="161"/>
      <c r="I183" s="161"/>
      <c r="J183" s="161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</row>
    <row r="184" ht="12.75" customHeight="1">
      <c r="A184" s="159"/>
      <c r="B184" s="159"/>
      <c r="C184" s="159"/>
      <c r="D184" s="160"/>
      <c r="E184" s="160"/>
      <c r="F184" s="159"/>
      <c r="G184" s="161"/>
      <c r="H184" s="161"/>
      <c r="I184" s="161"/>
      <c r="J184" s="161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</row>
    <row r="185" ht="12.75" customHeight="1">
      <c r="A185" s="159"/>
      <c r="B185" s="159"/>
      <c r="C185" s="159"/>
      <c r="D185" s="160"/>
      <c r="E185" s="160"/>
      <c r="F185" s="159"/>
      <c r="G185" s="161"/>
      <c r="H185" s="161"/>
      <c r="I185" s="161"/>
      <c r="J185" s="161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</row>
    <row r="186" ht="12.75" customHeight="1">
      <c r="A186" s="159"/>
      <c r="B186" s="159"/>
      <c r="C186" s="159"/>
      <c r="D186" s="160"/>
      <c r="E186" s="160"/>
      <c r="F186" s="159"/>
      <c r="G186" s="161"/>
      <c r="H186" s="161"/>
      <c r="I186" s="161"/>
      <c r="J186" s="161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</row>
    <row r="187" ht="12.75" customHeight="1">
      <c r="A187" s="159"/>
      <c r="B187" s="159"/>
      <c r="C187" s="159"/>
      <c r="D187" s="160"/>
      <c r="E187" s="160"/>
      <c r="F187" s="159"/>
      <c r="G187" s="161"/>
      <c r="H187" s="161"/>
      <c r="I187" s="161"/>
      <c r="J187" s="161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</row>
    <row r="188" ht="12.75" customHeight="1">
      <c r="A188" s="159"/>
      <c r="B188" s="159"/>
      <c r="C188" s="159"/>
      <c r="D188" s="160"/>
      <c r="E188" s="160"/>
      <c r="F188" s="159"/>
      <c r="G188" s="161"/>
      <c r="H188" s="161"/>
      <c r="I188" s="161"/>
      <c r="J188" s="161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</row>
    <row r="189" ht="12.75" customHeight="1">
      <c r="A189" s="159"/>
      <c r="B189" s="159"/>
      <c r="C189" s="159"/>
      <c r="D189" s="160"/>
      <c r="E189" s="160"/>
      <c r="F189" s="159"/>
      <c r="G189" s="161"/>
      <c r="H189" s="161"/>
      <c r="I189" s="161"/>
      <c r="J189" s="161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</row>
    <row r="190" ht="12.75" customHeight="1">
      <c r="A190" s="159"/>
      <c r="B190" s="159"/>
      <c r="C190" s="159"/>
      <c r="D190" s="160"/>
      <c r="E190" s="160"/>
      <c r="F190" s="159"/>
      <c r="G190" s="161"/>
      <c r="H190" s="161"/>
      <c r="I190" s="161"/>
      <c r="J190" s="161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</row>
    <row r="191" ht="12.75" customHeight="1">
      <c r="A191" s="159"/>
      <c r="B191" s="159"/>
      <c r="C191" s="159"/>
      <c r="D191" s="160"/>
      <c r="E191" s="160"/>
      <c r="F191" s="159"/>
      <c r="G191" s="161"/>
      <c r="H191" s="161"/>
      <c r="I191" s="161"/>
      <c r="J191" s="161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</row>
    <row r="192" ht="12.75" customHeight="1">
      <c r="A192" s="159"/>
      <c r="B192" s="159"/>
      <c r="C192" s="159"/>
      <c r="D192" s="160"/>
      <c r="E192" s="160"/>
      <c r="F192" s="159"/>
      <c r="G192" s="161"/>
      <c r="H192" s="161"/>
      <c r="I192" s="161"/>
      <c r="J192" s="161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</row>
    <row r="193" ht="12.75" customHeight="1">
      <c r="A193" s="159"/>
      <c r="B193" s="159"/>
      <c r="C193" s="159"/>
      <c r="D193" s="160"/>
      <c r="E193" s="160"/>
      <c r="F193" s="159"/>
      <c r="G193" s="161"/>
      <c r="H193" s="161"/>
      <c r="I193" s="161"/>
      <c r="J193" s="161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</row>
    <row r="194" ht="12.75" customHeight="1">
      <c r="A194" s="159"/>
      <c r="B194" s="159"/>
      <c r="C194" s="159"/>
      <c r="D194" s="160"/>
      <c r="E194" s="160"/>
      <c r="F194" s="159"/>
      <c r="G194" s="161"/>
      <c r="H194" s="161"/>
      <c r="I194" s="161"/>
      <c r="J194" s="161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</row>
    <row r="195" ht="12.75" customHeight="1">
      <c r="A195" s="159"/>
      <c r="B195" s="159"/>
      <c r="C195" s="159"/>
      <c r="D195" s="160"/>
      <c r="E195" s="160"/>
      <c r="F195" s="159"/>
      <c r="G195" s="161"/>
      <c r="H195" s="161"/>
      <c r="I195" s="161"/>
      <c r="J195" s="161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</row>
    <row r="196" ht="12.75" customHeight="1">
      <c r="A196" s="159"/>
      <c r="B196" s="159"/>
      <c r="C196" s="159"/>
      <c r="D196" s="160"/>
      <c r="E196" s="160"/>
      <c r="F196" s="159"/>
      <c r="G196" s="161"/>
      <c r="H196" s="161"/>
      <c r="I196" s="161"/>
      <c r="J196" s="161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</row>
    <row r="197" ht="12.75" customHeight="1">
      <c r="A197" s="159"/>
      <c r="B197" s="159"/>
      <c r="C197" s="159"/>
      <c r="D197" s="160"/>
      <c r="E197" s="160"/>
      <c r="F197" s="159"/>
      <c r="G197" s="161"/>
      <c r="H197" s="161"/>
      <c r="I197" s="161"/>
      <c r="J197" s="161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</row>
    <row r="198" ht="12.75" customHeight="1">
      <c r="A198" s="159"/>
      <c r="B198" s="159"/>
      <c r="C198" s="159"/>
      <c r="D198" s="160"/>
      <c r="E198" s="160"/>
      <c r="F198" s="159"/>
      <c r="G198" s="161"/>
      <c r="H198" s="161"/>
      <c r="I198" s="161"/>
      <c r="J198" s="161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</row>
    <row r="199" ht="12.75" customHeight="1">
      <c r="A199" s="159"/>
      <c r="B199" s="159"/>
      <c r="C199" s="159"/>
      <c r="D199" s="160"/>
      <c r="E199" s="160"/>
      <c r="F199" s="159"/>
      <c r="G199" s="161"/>
      <c r="H199" s="161"/>
      <c r="I199" s="161"/>
      <c r="J199" s="161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</row>
    <row r="200" ht="12.75" customHeight="1">
      <c r="A200" s="159"/>
      <c r="B200" s="159"/>
      <c r="C200" s="159"/>
      <c r="D200" s="160"/>
      <c r="E200" s="160"/>
      <c r="F200" s="159"/>
      <c r="G200" s="161"/>
      <c r="H200" s="161"/>
      <c r="I200" s="161"/>
      <c r="J200" s="161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</row>
    <row r="201" ht="12.75" customHeight="1">
      <c r="A201" s="159"/>
      <c r="B201" s="159"/>
      <c r="C201" s="159"/>
      <c r="D201" s="160"/>
      <c r="E201" s="160"/>
      <c r="F201" s="159"/>
      <c r="G201" s="161"/>
      <c r="H201" s="161"/>
      <c r="I201" s="161"/>
      <c r="J201" s="161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</row>
    <row r="202" ht="12.75" customHeight="1">
      <c r="A202" s="159"/>
      <c r="B202" s="159"/>
      <c r="C202" s="159"/>
      <c r="D202" s="160"/>
      <c r="E202" s="160"/>
      <c r="F202" s="159"/>
      <c r="G202" s="161"/>
      <c r="H202" s="161"/>
      <c r="I202" s="161"/>
      <c r="J202" s="161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</row>
    <row r="203" ht="12.75" customHeight="1">
      <c r="A203" s="159"/>
      <c r="B203" s="159"/>
      <c r="C203" s="159"/>
      <c r="D203" s="160"/>
      <c r="E203" s="160"/>
      <c r="F203" s="159"/>
      <c r="G203" s="161"/>
      <c r="H203" s="161"/>
      <c r="I203" s="161"/>
      <c r="J203" s="161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</row>
    <row r="204" ht="12.75" customHeight="1">
      <c r="A204" s="159"/>
      <c r="B204" s="159"/>
      <c r="C204" s="159"/>
      <c r="D204" s="160"/>
      <c r="E204" s="160"/>
      <c r="F204" s="159"/>
      <c r="G204" s="161"/>
      <c r="H204" s="161"/>
      <c r="I204" s="161"/>
      <c r="J204" s="161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</row>
    <row r="205" ht="12.75" customHeight="1">
      <c r="A205" s="159"/>
      <c r="B205" s="159"/>
      <c r="C205" s="159"/>
      <c r="D205" s="160"/>
      <c r="E205" s="160"/>
      <c r="F205" s="159"/>
      <c r="G205" s="161"/>
      <c r="H205" s="161"/>
      <c r="I205" s="161"/>
      <c r="J205" s="161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</row>
    <row r="206" ht="12.75" customHeight="1">
      <c r="A206" s="159"/>
      <c r="B206" s="159"/>
      <c r="C206" s="159"/>
      <c r="D206" s="160"/>
      <c r="E206" s="160"/>
      <c r="F206" s="159"/>
      <c r="G206" s="161"/>
      <c r="H206" s="161"/>
      <c r="I206" s="161"/>
      <c r="J206" s="161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</row>
    <row r="207" ht="12.75" customHeight="1">
      <c r="A207" s="159"/>
      <c r="B207" s="159"/>
      <c r="C207" s="159"/>
      <c r="D207" s="160"/>
      <c r="E207" s="160"/>
      <c r="F207" s="159"/>
      <c r="G207" s="161"/>
      <c r="H207" s="161"/>
      <c r="I207" s="161"/>
      <c r="J207" s="161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</row>
    <row r="208" ht="12.75" customHeight="1">
      <c r="A208" s="159"/>
      <c r="B208" s="159"/>
      <c r="C208" s="159"/>
      <c r="D208" s="160"/>
      <c r="E208" s="160"/>
      <c r="F208" s="159"/>
      <c r="G208" s="161"/>
      <c r="H208" s="161"/>
      <c r="I208" s="161"/>
      <c r="J208" s="161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</row>
    <row r="209" ht="12.75" customHeight="1">
      <c r="A209" s="159"/>
      <c r="B209" s="159"/>
      <c r="C209" s="159"/>
      <c r="D209" s="160"/>
      <c r="E209" s="160"/>
      <c r="F209" s="159"/>
      <c r="G209" s="161"/>
      <c r="H209" s="161"/>
      <c r="I209" s="161"/>
      <c r="J209" s="161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</row>
    <row r="210" ht="12.75" customHeight="1">
      <c r="A210" s="159"/>
      <c r="B210" s="159"/>
      <c r="C210" s="159"/>
      <c r="D210" s="160"/>
      <c r="E210" s="160"/>
      <c r="F210" s="159"/>
      <c r="G210" s="161"/>
      <c r="H210" s="161"/>
      <c r="I210" s="161"/>
      <c r="J210" s="161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</row>
    <row r="211" ht="12.75" customHeight="1">
      <c r="A211" s="159"/>
      <c r="B211" s="159"/>
      <c r="C211" s="159"/>
      <c r="D211" s="160"/>
      <c r="E211" s="160"/>
      <c r="F211" s="159"/>
      <c r="G211" s="161"/>
      <c r="H211" s="161"/>
      <c r="I211" s="161"/>
      <c r="J211" s="161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</row>
    <row r="212" ht="12.75" customHeight="1">
      <c r="A212" s="159"/>
      <c r="B212" s="159"/>
      <c r="C212" s="159"/>
      <c r="D212" s="160"/>
      <c r="E212" s="160"/>
      <c r="F212" s="159"/>
      <c r="G212" s="161"/>
      <c r="H212" s="161"/>
      <c r="I212" s="161"/>
      <c r="J212" s="161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</row>
    <row r="213" ht="12.75" customHeight="1">
      <c r="A213" s="159"/>
      <c r="B213" s="159"/>
      <c r="C213" s="159"/>
      <c r="D213" s="160"/>
      <c r="E213" s="160"/>
      <c r="F213" s="159"/>
      <c r="G213" s="161"/>
      <c r="H213" s="161"/>
      <c r="I213" s="161"/>
      <c r="J213" s="161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</row>
    <row r="214" ht="12.75" customHeight="1">
      <c r="A214" s="159"/>
      <c r="B214" s="159"/>
      <c r="C214" s="159"/>
      <c r="D214" s="160"/>
      <c r="E214" s="160"/>
      <c r="F214" s="159"/>
      <c r="G214" s="161"/>
      <c r="H214" s="161"/>
      <c r="I214" s="161"/>
      <c r="J214" s="161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</row>
    <row r="215" ht="12.75" customHeight="1">
      <c r="A215" s="159"/>
      <c r="B215" s="159"/>
      <c r="C215" s="159"/>
      <c r="D215" s="160"/>
      <c r="E215" s="160"/>
      <c r="F215" s="159"/>
      <c r="G215" s="161"/>
      <c r="H215" s="161"/>
      <c r="I215" s="161"/>
      <c r="J215" s="161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</row>
    <row r="216" ht="12.75" customHeight="1">
      <c r="A216" s="159"/>
      <c r="B216" s="159"/>
      <c r="C216" s="159"/>
      <c r="D216" s="160"/>
      <c r="E216" s="160"/>
      <c r="F216" s="159"/>
      <c r="G216" s="161"/>
      <c r="H216" s="161"/>
      <c r="I216" s="161"/>
      <c r="J216" s="161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</row>
    <row r="217" ht="12.75" customHeight="1">
      <c r="A217" s="159"/>
      <c r="B217" s="159"/>
      <c r="C217" s="159"/>
      <c r="D217" s="160"/>
      <c r="E217" s="160"/>
      <c r="F217" s="159"/>
      <c r="G217" s="161"/>
      <c r="H217" s="161"/>
      <c r="I217" s="161"/>
      <c r="J217" s="161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</row>
    <row r="218" ht="12.75" customHeight="1">
      <c r="A218" s="159"/>
      <c r="B218" s="159"/>
      <c r="C218" s="159"/>
      <c r="D218" s="160"/>
      <c r="E218" s="160"/>
      <c r="F218" s="159"/>
      <c r="G218" s="161"/>
      <c r="H218" s="161"/>
      <c r="I218" s="161"/>
      <c r="J218" s="161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</row>
    <row r="219" ht="12.75" customHeight="1">
      <c r="A219" s="159"/>
      <c r="B219" s="159"/>
      <c r="C219" s="159"/>
      <c r="D219" s="160"/>
      <c r="E219" s="160"/>
      <c r="F219" s="159"/>
      <c r="G219" s="161"/>
      <c r="H219" s="161"/>
      <c r="I219" s="161"/>
      <c r="J219" s="161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</row>
    <row r="220" ht="12.75" customHeight="1">
      <c r="A220" s="159"/>
      <c r="B220" s="159"/>
      <c r="C220" s="159"/>
      <c r="D220" s="160"/>
      <c r="E220" s="160"/>
      <c r="F220" s="159"/>
      <c r="G220" s="161"/>
      <c r="H220" s="161"/>
      <c r="I220" s="161"/>
      <c r="J220" s="161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</row>
    <row r="221" ht="12.75" customHeight="1">
      <c r="A221" s="159"/>
      <c r="B221" s="159"/>
      <c r="C221" s="159"/>
      <c r="D221" s="160"/>
      <c r="E221" s="160"/>
      <c r="F221" s="159"/>
      <c r="G221" s="161"/>
      <c r="H221" s="161"/>
      <c r="I221" s="161"/>
      <c r="J221" s="161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</row>
    <row r="222" ht="12.75" customHeight="1">
      <c r="A222" s="159"/>
      <c r="B222" s="159"/>
      <c r="C222" s="159"/>
      <c r="D222" s="160"/>
      <c r="E222" s="160"/>
      <c r="F222" s="159"/>
      <c r="G222" s="161"/>
      <c r="H222" s="161"/>
      <c r="I222" s="161"/>
      <c r="J222" s="161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</row>
    <row r="223" ht="12.75" customHeight="1">
      <c r="A223" s="159"/>
      <c r="B223" s="159"/>
      <c r="C223" s="159"/>
      <c r="D223" s="160"/>
      <c r="E223" s="160"/>
      <c r="F223" s="159"/>
      <c r="G223" s="161"/>
      <c r="H223" s="161"/>
      <c r="I223" s="161"/>
      <c r="J223" s="161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</row>
    <row r="224" ht="12.75" customHeight="1">
      <c r="A224" s="159"/>
      <c r="B224" s="159"/>
      <c r="C224" s="159"/>
      <c r="D224" s="160"/>
      <c r="E224" s="160"/>
      <c r="F224" s="159"/>
      <c r="G224" s="161"/>
      <c r="H224" s="161"/>
      <c r="I224" s="161"/>
      <c r="J224" s="161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</row>
    <row r="225" ht="12.75" customHeight="1">
      <c r="A225" s="159"/>
      <c r="B225" s="159"/>
      <c r="C225" s="159"/>
      <c r="D225" s="160"/>
      <c r="E225" s="160"/>
      <c r="F225" s="159"/>
      <c r="G225" s="161"/>
      <c r="H225" s="161"/>
      <c r="I225" s="161"/>
      <c r="J225" s="161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</row>
    <row r="226" ht="12.75" customHeight="1">
      <c r="A226" s="159"/>
      <c r="B226" s="159"/>
      <c r="C226" s="159"/>
      <c r="D226" s="160"/>
      <c r="E226" s="160"/>
      <c r="F226" s="159"/>
      <c r="G226" s="161"/>
      <c r="H226" s="161"/>
      <c r="I226" s="161"/>
      <c r="J226" s="161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</row>
    <row r="227" ht="12.75" customHeight="1">
      <c r="A227" s="159"/>
      <c r="B227" s="159"/>
      <c r="C227" s="159"/>
      <c r="D227" s="160"/>
      <c r="E227" s="160"/>
      <c r="F227" s="159"/>
      <c r="G227" s="161"/>
      <c r="H227" s="161"/>
      <c r="I227" s="161"/>
      <c r="J227" s="161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</row>
    <row r="228" ht="12.75" customHeight="1">
      <c r="A228" s="159"/>
      <c r="B228" s="159"/>
      <c r="C228" s="159"/>
      <c r="D228" s="160"/>
      <c r="E228" s="160"/>
      <c r="F228" s="159"/>
      <c r="G228" s="161"/>
      <c r="H228" s="161"/>
      <c r="I228" s="161"/>
      <c r="J228" s="161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</row>
    <row r="229" ht="12.75" customHeight="1">
      <c r="A229" s="159"/>
      <c r="B229" s="159"/>
      <c r="C229" s="159"/>
      <c r="D229" s="160"/>
      <c r="E229" s="160"/>
      <c r="F229" s="159"/>
      <c r="G229" s="161"/>
      <c r="H229" s="161"/>
      <c r="I229" s="161"/>
      <c r="J229" s="161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</row>
    <row r="230" ht="12.75" customHeight="1">
      <c r="A230" s="159"/>
      <c r="B230" s="159"/>
      <c r="C230" s="159"/>
      <c r="D230" s="160"/>
      <c r="E230" s="160"/>
      <c r="F230" s="159"/>
      <c r="G230" s="161"/>
      <c r="H230" s="161"/>
      <c r="I230" s="161"/>
      <c r="J230" s="161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</row>
    <row r="231" ht="12.75" customHeight="1">
      <c r="A231" s="159"/>
      <c r="B231" s="159"/>
      <c r="C231" s="159"/>
      <c r="D231" s="160"/>
      <c r="E231" s="160"/>
      <c r="F231" s="159"/>
      <c r="G231" s="161"/>
      <c r="H231" s="161"/>
      <c r="I231" s="161"/>
      <c r="J231" s="161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</row>
    <row r="232" ht="12.75" customHeight="1">
      <c r="A232" s="159"/>
      <c r="B232" s="159"/>
      <c r="C232" s="159"/>
      <c r="D232" s="160"/>
      <c r="E232" s="160"/>
      <c r="F232" s="159"/>
      <c r="G232" s="161"/>
      <c r="H232" s="161"/>
      <c r="I232" s="161"/>
      <c r="J232" s="161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</row>
    <row r="233" ht="12.75" customHeight="1">
      <c r="A233" s="159"/>
      <c r="B233" s="159"/>
      <c r="C233" s="159"/>
      <c r="D233" s="160"/>
      <c r="E233" s="160"/>
      <c r="F233" s="159"/>
      <c r="G233" s="161"/>
      <c r="H233" s="161"/>
      <c r="I233" s="161"/>
      <c r="J233" s="161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</row>
    <row r="234" ht="12.75" customHeight="1">
      <c r="A234" s="159"/>
      <c r="B234" s="159"/>
      <c r="C234" s="159"/>
      <c r="D234" s="160"/>
      <c r="E234" s="160"/>
      <c r="F234" s="159"/>
      <c r="G234" s="161"/>
      <c r="H234" s="161"/>
      <c r="I234" s="161"/>
      <c r="J234" s="161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</row>
    <row r="235" ht="13.5" customHeight="1">
      <c r="A235" s="159"/>
      <c r="B235" s="159"/>
      <c r="C235" s="159"/>
      <c r="D235" s="160"/>
      <c r="E235" s="160"/>
      <c r="F235" s="159"/>
      <c r="G235" s="161"/>
      <c r="H235" s="161"/>
      <c r="I235" s="161"/>
      <c r="J235" s="161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</row>
    <row r="236" ht="13.5" customHeight="1">
      <c r="A236" s="159"/>
      <c r="B236" s="159"/>
      <c r="C236" s="159"/>
      <c r="D236" s="160"/>
      <c r="E236" s="160"/>
      <c r="F236" s="159"/>
      <c r="G236" s="161"/>
      <c r="H236" s="161"/>
      <c r="I236" s="161"/>
      <c r="J236" s="161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</row>
    <row r="237" ht="13.5" customHeight="1">
      <c r="A237" s="159"/>
      <c r="B237" s="159"/>
      <c r="C237" s="159"/>
      <c r="D237" s="160"/>
      <c r="E237" s="160"/>
      <c r="F237" s="159"/>
      <c r="G237" s="161"/>
      <c r="H237" s="161"/>
      <c r="I237" s="161"/>
      <c r="J237" s="161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</row>
    <row r="238" ht="13.5" customHeight="1">
      <c r="A238" s="159"/>
      <c r="B238" s="159"/>
      <c r="C238" s="159"/>
      <c r="D238" s="160"/>
      <c r="E238" s="160"/>
      <c r="F238" s="159"/>
      <c r="G238" s="161"/>
      <c r="H238" s="161"/>
      <c r="I238" s="161"/>
      <c r="J238" s="161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</row>
    <row r="239" ht="13.5" customHeight="1">
      <c r="A239" s="159"/>
      <c r="B239" s="159"/>
      <c r="C239" s="159"/>
      <c r="D239" s="160"/>
      <c r="E239" s="160"/>
      <c r="F239" s="159"/>
      <c r="G239" s="161"/>
      <c r="H239" s="161"/>
      <c r="I239" s="161"/>
      <c r="J239" s="161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</row>
    <row r="240" ht="13.5" customHeight="1">
      <c r="A240" s="159"/>
      <c r="B240" s="159"/>
      <c r="C240" s="159"/>
      <c r="D240" s="160"/>
      <c r="E240" s="160"/>
      <c r="F240" s="159"/>
      <c r="G240" s="161"/>
      <c r="H240" s="161"/>
      <c r="I240" s="161"/>
      <c r="J240" s="161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</row>
    <row r="241" ht="13.5" customHeight="1">
      <c r="A241" s="159"/>
      <c r="B241" s="159"/>
      <c r="C241" s="159"/>
      <c r="D241" s="160"/>
      <c r="E241" s="160"/>
      <c r="F241" s="159"/>
      <c r="G241" s="161"/>
      <c r="H241" s="161"/>
      <c r="I241" s="161"/>
      <c r="J241" s="161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</row>
    <row r="242" ht="13.5" customHeight="1">
      <c r="A242" s="159"/>
      <c r="B242" s="159"/>
      <c r="C242" s="159"/>
      <c r="D242" s="160"/>
      <c r="E242" s="160"/>
      <c r="F242" s="159"/>
      <c r="G242" s="161"/>
      <c r="H242" s="161"/>
      <c r="I242" s="161"/>
      <c r="J242" s="161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</row>
    <row r="243" ht="13.5" customHeight="1">
      <c r="A243" s="159"/>
      <c r="B243" s="159"/>
      <c r="C243" s="159"/>
      <c r="D243" s="160"/>
      <c r="E243" s="160"/>
      <c r="F243" s="159"/>
      <c r="G243" s="161"/>
      <c r="H243" s="161"/>
      <c r="I243" s="161"/>
      <c r="J243" s="161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</row>
    <row r="244" ht="13.5" customHeight="1">
      <c r="A244" s="159"/>
      <c r="B244" s="159"/>
      <c r="C244" s="159"/>
      <c r="D244" s="160"/>
      <c r="E244" s="160"/>
      <c r="F244" s="159"/>
      <c r="G244" s="161"/>
      <c r="H244" s="161"/>
      <c r="I244" s="161"/>
      <c r="J244" s="161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</row>
    <row r="245" ht="13.5" customHeight="1">
      <c r="A245" s="159"/>
      <c r="B245" s="159"/>
      <c r="C245" s="159"/>
      <c r="D245" s="160"/>
      <c r="E245" s="160"/>
      <c r="F245" s="159"/>
      <c r="G245" s="161"/>
      <c r="H245" s="161"/>
      <c r="I245" s="161"/>
      <c r="J245" s="161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</row>
    <row r="246" ht="13.5" customHeight="1">
      <c r="A246" s="159"/>
      <c r="B246" s="159"/>
      <c r="C246" s="159"/>
      <c r="D246" s="160"/>
      <c r="E246" s="160"/>
      <c r="F246" s="159"/>
      <c r="G246" s="161"/>
      <c r="H246" s="161"/>
      <c r="I246" s="161"/>
      <c r="J246" s="161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</row>
    <row r="247" ht="13.5" customHeight="1">
      <c r="A247" s="159"/>
      <c r="B247" s="159"/>
      <c r="C247" s="159"/>
      <c r="D247" s="160"/>
      <c r="E247" s="160"/>
      <c r="F247" s="159"/>
      <c r="G247" s="161"/>
      <c r="H247" s="161"/>
      <c r="I247" s="161"/>
      <c r="J247" s="161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</row>
    <row r="248" ht="13.5" customHeight="1">
      <c r="A248" s="159"/>
      <c r="B248" s="159"/>
      <c r="C248" s="159"/>
      <c r="D248" s="160"/>
      <c r="E248" s="160"/>
      <c r="F248" s="159"/>
      <c r="G248" s="161"/>
      <c r="H248" s="161"/>
      <c r="I248" s="161"/>
      <c r="J248" s="161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</row>
    <row r="249" ht="13.5" customHeight="1">
      <c r="A249" s="159"/>
      <c r="B249" s="159"/>
      <c r="C249" s="159"/>
      <c r="D249" s="160"/>
      <c r="E249" s="160"/>
      <c r="F249" s="159"/>
      <c r="G249" s="161"/>
      <c r="H249" s="161"/>
      <c r="I249" s="161"/>
      <c r="J249" s="161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</row>
    <row r="250" ht="13.5" customHeight="1">
      <c r="A250" s="159"/>
      <c r="B250" s="159"/>
      <c r="C250" s="159"/>
      <c r="D250" s="160"/>
      <c r="E250" s="160"/>
      <c r="F250" s="159"/>
      <c r="G250" s="161"/>
      <c r="H250" s="161"/>
      <c r="I250" s="161"/>
      <c r="J250" s="161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</row>
    <row r="251" ht="13.5" customHeight="1">
      <c r="A251" s="159"/>
      <c r="B251" s="159"/>
      <c r="C251" s="159"/>
      <c r="D251" s="160"/>
      <c r="E251" s="160"/>
      <c r="F251" s="159"/>
      <c r="G251" s="161"/>
      <c r="H251" s="161"/>
      <c r="I251" s="161"/>
      <c r="J251" s="161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</row>
    <row r="252" ht="13.5" customHeight="1">
      <c r="A252" s="159"/>
      <c r="B252" s="159"/>
      <c r="C252" s="159"/>
      <c r="D252" s="160"/>
      <c r="E252" s="160"/>
      <c r="F252" s="159"/>
      <c r="G252" s="161"/>
      <c r="H252" s="161"/>
      <c r="I252" s="161"/>
      <c r="J252" s="161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</row>
    <row r="253" ht="13.5" customHeight="1">
      <c r="A253" s="159"/>
      <c r="B253" s="159"/>
      <c r="C253" s="159"/>
      <c r="D253" s="160"/>
      <c r="E253" s="160"/>
      <c r="F253" s="159"/>
      <c r="G253" s="161"/>
      <c r="H253" s="161"/>
      <c r="I253" s="161"/>
      <c r="J253" s="161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</row>
    <row r="254" ht="13.5" customHeight="1">
      <c r="A254" s="159"/>
      <c r="B254" s="159"/>
      <c r="C254" s="159"/>
      <c r="D254" s="160"/>
      <c r="E254" s="160"/>
      <c r="F254" s="159"/>
      <c r="G254" s="161"/>
      <c r="H254" s="161"/>
      <c r="I254" s="161"/>
      <c r="J254" s="161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</row>
    <row r="255" ht="13.5" customHeight="1">
      <c r="A255" s="159"/>
      <c r="B255" s="159"/>
      <c r="C255" s="159"/>
      <c r="D255" s="160"/>
      <c r="E255" s="160"/>
      <c r="F255" s="159"/>
      <c r="G255" s="161"/>
      <c r="H255" s="161"/>
      <c r="I255" s="161"/>
      <c r="J255" s="161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</row>
    <row r="256" ht="13.5" customHeight="1">
      <c r="A256" s="159"/>
      <c r="B256" s="159"/>
      <c r="C256" s="159"/>
      <c r="D256" s="160"/>
      <c r="E256" s="160"/>
      <c r="F256" s="159"/>
      <c r="G256" s="161"/>
      <c r="H256" s="161"/>
      <c r="I256" s="161"/>
      <c r="J256" s="161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</row>
    <row r="257" ht="13.5" customHeight="1">
      <c r="A257" s="159"/>
      <c r="B257" s="159"/>
      <c r="C257" s="159"/>
      <c r="D257" s="160"/>
      <c r="E257" s="160"/>
      <c r="F257" s="159"/>
      <c r="G257" s="161"/>
      <c r="H257" s="161"/>
      <c r="I257" s="161"/>
      <c r="J257" s="161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</row>
    <row r="258" ht="13.5" customHeight="1">
      <c r="A258" s="159"/>
      <c r="B258" s="159"/>
      <c r="C258" s="159"/>
      <c r="D258" s="160"/>
      <c r="E258" s="160"/>
      <c r="F258" s="159"/>
      <c r="G258" s="161"/>
      <c r="H258" s="161"/>
      <c r="I258" s="161"/>
      <c r="J258" s="161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</row>
    <row r="259" ht="13.5" customHeight="1">
      <c r="A259" s="159"/>
      <c r="B259" s="159"/>
      <c r="C259" s="159"/>
      <c r="D259" s="160"/>
      <c r="E259" s="160"/>
      <c r="F259" s="159"/>
      <c r="G259" s="161"/>
      <c r="H259" s="161"/>
      <c r="I259" s="161"/>
      <c r="J259" s="161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</row>
    <row r="260" ht="13.5" customHeight="1">
      <c r="A260" s="159"/>
      <c r="B260" s="159"/>
      <c r="C260" s="159"/>
      <c r="D260" s="160"/>
      <c r="E260" s="160"/>
      <c r="F260" s="159"/>
      <c r="G260" s="161"/>
      <c r="H260" s="161"/>
      <c r="I260" s="161"/>
      <c r="J260" s="161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</row>
    <row r="261" ht="13.5" customHeight="1">
      <c r="A261" s="159"/>
      <c r="B261" s="159"/>
      <c r="C261" s="159"/>
      <c r="D261" s="160"/>
      <c r="E261" s="160"/>
      <c r="F261" s="159"/>
      <c r="G261" s="161"/>
      <c r="H261" s="161"/>
      <c r="I261" s="161"/>
      <c r="J261" s="161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</row>
    <row r="262" ht="13.5" customHeight="1">
      <c r="A262" s="159"/>
      <c r="B262" s="159"/>
      <c r="C262" s="159"/>
      <c r="D262" s="160"/>
      <c r="E262" s="160"/>
      <c r="F262" s="159"/>
      <c r="G262" s="161"/>
      <c r="H262" s="161"/>
      <c r="I262" s="161"/>
      <c r="J262" s="161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</row>
    <row r="263" ht="13.5" customHeight="1">
      <c r="A263" s="159"/>
      <c r="B263" s="159"/>
      <c r="C263" s="159"/>
      <c r="D263" s="160"/>
      <c r="E263" s="160"/>
      <c r="F263" s="159"/>
      <c r="G263" s="161"/>
      <c r="H263" s="161"/>
      <c r="I263" s="161"/>
      <c r="J263" s="161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</row>
    <row r="264" ht="13.5" customHeight="1">
      <c r="A264" s="159"/>
      <c r="B264" s="159"/>
      <c r="C264" s="159"/>
      <c r="D264" s="160"/>
      <c r="E264" s="160"/>
      <c r="F264" s="159"/>
      <c r="G264" s="161"/>
      <c r="H264" s="161"/>
      <c r="I264" s="161"/>
      <c r="J264" s="161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</row>
    <row r="265" ht="13.5" customHeight="1">
      <c r="A265" s="159"/>
      <c r="B265" s="159"/>
      <c r="C265" s="159"/>
      <c r="D265" s="160"/>
      <c r="E265" s="160"/>
      <c r="F265" s="159"/>
      <c r="G265" s="161"/>
      <c r="H265" s="161"/>
      <c r="I265" s="161"/>
      <c r="J265" s="161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</row>
    <row r="266" ht="13.5" customHeight="1">
      <c r="A266" s="159"/>
      <c r="B266" s="159"/>
      <c r="C266" s="159"/>
      <c r="D266" s="160"/>
      <c r="E266" s="160"/>
      <c r="F266" s="159"/>
      <c r="G266" s="161"/>
      <c r="H266" s="161"/>
      <c r="I266" s="161"/>
      <c r="J266" s="161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</row>
    <row r="267" ht="13.5" customHeight="1">
      <c r="A267" s="159"/>
      <c r="B267" s="159"/>
      <c r="C267" s="159"/>
      <c r="D267" s="160"/>
      <c r="E267" s="160"/>
      <c r="F267" s="159"/>
      <c r="G267" s="161"/>
      <c r="H267" s="161"/>
      <c r="I267" s="161"/>
      <c r="J267" s="161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</row>
    <row r="268" ht="13.5" customHeight="1">
      <c r="A268" s="159"/>
      <c r="B268" s="159"/>
      <c r="C268" s="159"/>
      <c r="D268" s="160"/>
      <c r="E268" s="160"/>
      <c r="F268" s="159"/>
      <c r="G268" s="161"/>
      <c r="H268" s="161"/>
      <c r="I268" s="161"/>
      <c r="J268" s="161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</row>
    <row r="269" ht="13.5" customHeight="1">
      <c r="A269" s="159"/>
      <c r="B269" s="159"/>
      <c r="C269" s="159"/>
      <c r="D269" s="160"/>
      <c r="E269" s="160"/>
      <c r="F269" s="159"/>
      <c r="G269" s="161"/>
      <c r="H269" s="161"/>
      <c r="I269" s="161"/>
      <c r="J269" s="161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</row>
    <row r="270" ht="13.5" customHeight="1">
      <c r="A270" s="159"/>
      <c r="B270" s="159"/>
      <c r="C270" s="159"/>
      <c r="D270" s="160"/>
      <c r="E270" s="160"/>
      <c r="F270" s="159"/>
      <c r="G270" s="161"/>
      <c r="H270" s="161"/>
      <c r="I270" s="161"/>
      <c r="J270" s="161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</row>
    <row r="271" ht="13.5" customHeight="1">
      <c r="A271" s="159"/>
      <c r="B271" s="159"/>
      <c r="C271" s="159"/>
      <c r="D271" s="160"/>
      <c r="E271" s="160"/>
      <c r="F271" s="159"/>
      <c r="G271" s="161"/>
      <c r="H271" s="161"/>
      <c r="I271" s="161"/>
      <c r="J271" s="161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</row>
    <row r="272" ht="13.5" customHeight="1">
      <c r="A272" s="159"/>
      <c r="B272" s="159"/>
      <c r="C272" s="159"/>
      <c r="D272" s="160"/>
      <c r="E272" s="160"/>
      <c r="F272" s="159"/>
      <c r="G272" s="161"/>
      <c r="H272" s="161"/>
      <c r="I272" s="161"/>
      <c r="J272" s="161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</row>
    <row r="273" ht="13.5" customHeight="1">
      <c r="A273" s="159"/>
      <c r="B273" s="159"/>
      <c r="C273" s="159"/>
      <c r="D273" s="160"/>
      <c r="E273" s="160"/>
      <c r="F273" s="159"/>
      <c r="G273" s="161"/>
      <c r="H273" s="161"/>
      <c r="I273" s="161"/>
      <c r="J273" s="161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</row>
    <row r="274" ht="13.5" customHeight="1">
      <c r="A274" s="159"/>
      <c r="B274" s="159"/>
      <c r="C274" s="159"/>
      <c r="D274" s="160"/>
      <c r="E274" s="160"/>
      <c r="F274" s="159"/>
      <c r="G274" s="161"/>
      <c r="H274" s="161"/>
      <c r="I274" s="161"/>
      <c r="J274" s="161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</row>
    <row r="275" ht="13.5" customHeight="1">
      <c r="A275" s="159"/>
      <c r="B275" s="159"/>
      <c r="C275" s="159"/>
      <c r="D275" s="160"/>
      <c r="E275" s="160"/>
      <c r="F275" s="159"/>
      <c r="G275" s="161"/>
      <c r="H275" s="161"/>
      <c r="I275" s="161"/>
      <c r="J275" s="161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</row>
    <row r="276" ht="13.5" customHeight="1">
      <c r="A276" s="159"/>
      <c r="B276" s="159"/>
      <c r="C276" s="159"/>
      <c r="D276" s="160"/>
      <c r="E276" s="160"/>
      <c r="F276" s="159"/>
      <c r="G276" s="161"/>
      <c r="H276" s="161"/>
      <c r="I276" s="161"/>
      <c r="J276" s="161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</row>
    <row r="277" ht="13.5" customHeight="1">
      <c r="A277" s="159"/>
      <c r="B277" s="159"/>
      <c r="C277" s="159"/>
      <c r="D277" s="160"/>
      <c r="E277" s="160"/>
      <c r="F277" s="159"/>
      <c r="G277" s="161"/>
      <c r="H277" s="161"/>
      <c r="I277" s="161"/>
      <c r="J277" s="161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</row>
    <row r="278" ht="13.5" customHeight="1">
      <c r="A278" s="159"/>
      <c r="B278" s="159"/>
      <c r="C278" s="159"/>
      <c r="D278" s="160"/>
      <c r="E278" s="160"/>
      <c r="F278" s="159"/>
      <c r="G278" s="161"/>
      <c r="H278" s="161"/>
      <c r="I278" s="161"/>
      <c r="J278" s="161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</row>
    <row r="279" ht="13.5" customHeight="1">
      <c r="A279" s="159"/>
      <c r="B279" s="159"/>
      <c r="C279" s="159"/>
      <c r="D279" s="160"/>
      <c r="E279" s="160"/>
      <c r="F279" s="159"/>
      <c r="G279" s="161"/>
      <c r="H279" s="161"/>
      <c r="I279" s="161"/>
      <c r="J279" s="161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</row>
    <row r="280" ht="13.5" customHeight="1">
      <c r="A280" s="159"/>
      <c r="B280" s="159"/>
      <c r="C280" s="159"/>
      <c r="D280" s="160"/>
      <c r="E280" s="160"/>
      <c r="F280" s="159"/>
      <c r="G280" s="161"/>
      <c r="H280" s="161"/>
      <c r="I280" s="161"/>
      <c r="J280" s="161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</row>
    <row r="281" ht="13.5" customHeight="1">
      <c r="A281" s="159"/>
      <c r="B281" s="159"/>
      <c r="C281" s="159"/>
      <c r="D281" s="160"/>
      <c r="E281" s="160"/>
      <c r="F281" s="159"/>
      <c r="G281" s="161"/>
      <c r="H281" s="161"/>
      <c r="I281" s="161"/>
      <c r="J281" s="161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</row>
    <row r="282" ht="13.5" customHeight="1">
      <c r="A282" s="159"/>
      <c r="B282" s="159"/>
      <c r="C282" s="159"/>
      <c r="D282" s="160"/>
      <c r="E282" s="160"/>
      <c r="F282" s="159"/>
      <c r="G282" s="161"/>
      <c r="H282" s="161"/>
      <c r="I282" s="161"/>
      <c r="J282" s="161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</row>
    <row r="283" ht="13.5" customHeight="1">
      <c r="A283" s="159"/>
      <c r="B283" s="159"/>
      <c r="C283" s="159"/>
      <c r="D283" s="160"/>
      <c r="E283" s="160"/>
      <c r="F283" s="159"/>
      <c r="G283" s="161"/>
      <c r="H283" s="161"/>
      <c r="I283" s="161"/>
      <c r="J283" s="161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</row>
    <row r="284" ht="13.5" customHeight="1">
      <c r="A284" s="159"/>
      <c r="B284" s="159"/>
      <c r="C284" s="159"/>
      <c r="D284" s="160"/>
      <c r="E284" s="160"/>
      <c r="F284" s="159"/>
      <c r="G284" s="161"/>
      <c r="H284" s="161"/>
      <c r="I284" s="161"/>
      <c r="J284" s="161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</row>
    <row r="285" ht="13.5" customHeight="1">
      <c r="A285" s="159"/>
      <c r="B285" s="159"/>
      <c r="C285" s="159"/>
      <c r="D285" s="160"/>
      <c r="E285" s="160"/>
      <c r="F285" s="159"/>
      <c r="G285" s="161"/>
      <c r="H285" s="161"/>
      <c r="I285" s="161"/>
      <c r="J285" s="161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</row>
    <row r="286" ht="13.5" customHeight="1">
      <c r="A286" s="159"/>
      <c r="B286" s="159"/>
      <c r="C286" s="159"/>
      <c r="D286" s="160"/>
      <c r="E286" s="160"/>
      <c r="F286" s="159"/>
      <c r="G286" s="161"/>
      <c r="H286" s="161"/>
      <c r="I286" s="161"/>
      <c r="J286" s="161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</row>
    <row r="287" ht="13.5" customHeight="1">
      <c r="A287" s="159"/>
      <c r="B287" s="159"/>
      <c r="C287" s="159"/>
      <c r="D287" s="160"/>
      <c r="E287" s="160"/>
      <c r="F287" s="159"/>
      <c r="G287" s="161"/>
      <c r="H287" s="161"/>
      <c r="I287" s="161"/>
      <c r="J287" s="161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</row>
    <row r="288" ht="13.5" customHeight="1">
      <c r="A288" s="159"/>
      <c r="B288" s="159"/>
      <c r="C288" s="159"/>
      <c r="D288" s="160"/>
      <c r="E288" s="160"/>
      <c r="F288" s="159"/>
      <c r="G288" s="161"/>
      <c r="H288" s="161"/>
      <c r="I288" s="161"/>
      <c r="J288" s="161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</row>
    <row r="289" ht="13.5" customHeight="1">
      <c r="A289" s="159"/>
      <c r="B289" s="159"/>
      <c r="C289" s="159"/>
      <c r="D289" s="160"/>
      <c r="E289" s="160"/>
      <c r="F289" s="159"/>
      <c r="G289" s="161"/>
      <c r="H289" s="161"/>
      <c r="I289" s="161"/>
      <c r="J289" s="161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</row>
    <row r="290" ht="13.5" customHeight="1">
      <c r="A290" s="159"/>
      <c r="B290" s="159"/>
      <c r="C290" s="159"/>
      <c r="D290" s="160"/>
      <c r="E290" s="160"/>
      <c r="F290" s="159"/>
      <c r="G290" s="161"/>
      <c r="H290" s="161"/>
      <c r="I290" s="161"/>
      <c r="J290" s="161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</row>
    <row r="291" ht="13.5" customHeight="1">
      <c r="A291" s="159"/>
      <c r="B291" s="159"/>
      <c r="C291" s="159"/>
      <c r="D291" s="160"/>
      <c r="E291" s="160"/>
      <c r="F291" s="159"/>
      <c r="G291" s="161"/>
      <c r="H291" s="161"/>
      <c r="I291" s="161"/>
      <c r="J291" s="161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</row>
    <row r="292" ht="13.5" customHeight="1">
      <c r="A292" s="159"/>
      <c r="B292" s="159"/>
      <c r="C292" s="159"/>
      <c r="D292" s="160"/>
      <c r="E292" s="160"/>
      <c r="F292" s="159"/>
      <c r="G292" s="161"/>
      <c r="H292" s="161"/>
      <c r="I292" s="161"/>
      <c r="J292" s="161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</row>
    <row r="293" ht="13.5" customHeight="1">
      <c r="A293" s="159"/>
      <c r="B293" s="159"/>
      <c r="C293" s="159"/>
      <c r="D293" s="160"/>
      <c r="E293" s="160"/>
      <c r="F293" s="159"/>
      <c r="G293" s="161"/>
      <c r="H293" s="161"/>
      <c r="I293" s="161"/>
      <c r="J293" s="161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</row>
    <row r="294" ht="13.5" customHeight="1">
      <c r="A294" s="159"/>
      <c r="B294" s="159"/>
      <c r="C294" s="159"/>
      <c r="D294" s="160"/>
      <c r="E294" s="160"/>
      <c r="F294" s="159"/>
      <c r="G294" s="161"/>
      <c r="H294" s="161"/>
      <c r="I294" s="161"/>
      <c r="J294" s="161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</row>
    <row r="295" ht="13.5" customHeight="1">
      <c r="A295" s="159"/>
      <c r="B295" s="159"/>
      <c r="C295" s="159"/>
      <c r="D295" s="160"/>
      <c r="E295" s="160"/>
      <c r="F295" s="159"/>
      <c r="G295" s="161"/>
      <c r="H295" s="161"/>
      <c r="I295" s="161"/>
      <c r="J295" s="161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</row>
    <row r="296" ht="13.5" customHeight="1">
      <c r="A296" s="159"/>
      <c r="B296" s="159"/>
      <c r="C296" s="159"/>
      <c r="D296" s="160"/>
      <c r="E296" s="160"/>
      <c r="F296" s="159"/>
      <c r="G296" s="161"/>
      <c r="H296" s="161"/>
      <c r="I296" s="161"/>
      <c r="J296" s="161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</row>
    <row r="297" ht="13.5" customHeight="1">
      <c r="A297" s="159"/>
      <c r="B297" s="159"/>
      <c r="C297" s="159"/>
      <c r="D297" s="160"/>
      <c r="E297" s="160"/>
      <c r="F297" s="159"/>
      <c r="G297" s="161"/>
      <c r="H297" s="161"/>
      <c r="I297" s="161"/>
      <c r="J297" s="161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</row>
    <row r="298" ht="13.5" customHeight="1">
      <c r="A298" s="159"/>
      <c r="B298" s="159"/>
      <c r="C298" s="159"/>
      <c r="D298" s="160"/>
      <c r="E298" s="160"/>
      <c r="F298" s="159"/>
      <c r="G298" s="161"/>
      <c r="H298" s="161"/>
      <c r="I298" s="161"/>
      <c r="J298" s="161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</row>
    <row r="299" ht="13.5" customHeight="1">
      <c r="A299" s="159"/>
      <c r="B299" s="159"/>
      <c r="C299" s="159"/>
      <c r="D299" s="160"/>
      <c r="E299" s="160"/>
      <c r="F299" s="159"/>
      <c r="G299" s="161"/>
      <c r="H299" s="161"/>
      <c r="I299" s="161"/>
      <c r="J299" s="161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</row>
    <row r="300" ht="13.5" customHeight="1">
      <c r="A300" s="159"/>
      <c r="B300" s="159"/>
      <c r="C300" s="159"/>
      <c r="D300" s="160"/>
      <c r="E300" s="160"/>
      <c r="F300" s="159"/>
      <c r="G300" s="161"/>
      <c r="H300" s="161"/>
      <c r="I300" s="161"/>
      <c r="J300" s="161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</row>
    <row r="301" ht="13.5" customHeight="1">
      <c r="A301" s="159"/>
      <c r="B301" s="159"/>
      <c r="C301" s="159"/>
      <c r="D301" s="160"/>
      <c r="E301" s="160"/>
      <c r="F301" s="159"/>
      <c r="G301" s="161"/>
      <c r="H301" s="161"/>
      <c r="I301" s="161"/>
      <c r="J301" s="161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</row>
    <row r="302" ht="13.5" customHeight="1">
      <c r="A302" s="159"/>
      <c r="B302" s="159"/>
      <c r="C302" s="159"/>
      <c r="D302" s="160"/>
      <c r="E302" s="160"/>
      <c r="F302" s="159"/>
      <c r="G302" s="161"/>
      <c r="H302" s="161"/>
      <c r="I302" s="161"/>
      <c r="J302" s="161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</row>
    <row r="303" ht="13.5" customHeight="1">
      <c r="A303" s="159"/>
      <c r="B303" s="159"/>
      <c r="C303" s="159"/>
      <c r="D303" s="160"/>
      <c r="E303" s="160"/>
      <c r="F303" s="159"/>
      <c r="G303" s="161"/>
      <c r="H303" s="161"/>
      <c r="I303" s="161"/>
      <c r="J303" s="161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</row>
    <row r="304" ht="13.5" customHeight="1">
      <c r="A304" s="159"/>
      <c r="B304" s="159"/>
      <c r="C304" s="159"/>
      <c r="D304" s="160"/>
      <c r="E304" s="160"/>
      <c r="F304" s="159"/>
      <c r="G304" s="161"/>
      <c r="H304" s="161"/>
      <c r="I304" s="161"/>
      <c r="J304" s="161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</row>
    <row r="305" ht="13.5" customHeight="1">
      <c r="A305" s="159"/>
      <c r="B305" s="159"/>
      <c r="C305" s="159"/>
      <c r="D305" s="160"/>
      <c r="E305" s="160"/>
      <c r="F305" s="159"/>
      <c r="G305" s="161"/>
      <c r="H305" s="161"/>
      <c r="I305" s="161"/>
      <c r="J305" s="161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</row>
    <row r="306" ht="13.5" customHeight="1">
      <c r="A306" s="159"/>
      <c r="B306" s="159"/>
      <c r="C306" s="159"/>
      <c r="D306" s="160"/>
      <c r="E306" s="160"/>
      <c r="F306" s="159"/>
      <c r="G306" s="161"/>
      <c r="H306" s="161"/>
      <c r="I306" s="161"/>
      <c r="J306" s="161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</row>
    <row r="307" ht="13.5" customHeight="1">
      <c r="A307" s="159"/>
      <c r="B307" s="159"/>
      <c r="C307" s="159"/>
      <c r="D307" s="160"/>
      <c r="E307" s="160"/>
      <c r="F307" s="159"/>
      <c r="G307" s="161"/>
      <c r="H307" s="161"/>
      <c r="I307" s="161"/>
      <c r="J307" s="161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</row>
    <row r="308" ht="13.5" customHeight="1">
      <c r="A308" s="159"/>
      <c r="B308" s="159"/>
      <c r="C308" s="159"/>
      <c r="D308" s="160"/>
      <c r="E308" s="160"/>
      <c r="F308" s="159"/>
      <c r="G308" s="161"/>
      <c r="H308" s="161"/>
      <c r="I308" s="161"/>
      <c r="J308" s="161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</row>
    <row r="309" ht="13.5" customHeight="1">
      <c r="A309" s="159"/>
      <c r="B309" s="159"/>
      <c r="C309" s="159"/>
      <c r="D309" s="160"/>
      <c r="E309" s="160"/>
      <c r="F309" s="159"/>
      <c r="G309" s="161"/>
      <c r="H309" s="161"/>
      <c r="I309" s="161"/>
      <c r="J309" s="161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</row>
    <row r="310" ht="13.5" customHeight="1">
      <c r="A310" s="159"/>
      <c r="B310" s="159"/>
      <c r="C310" s="159"/>
      <c r="D310" s="160"/>
      <c r="E310" s="160"/>
      <c r="F310" s="159"/>
      <c r="G310" s="161"/>
      <c r="H310" s="161"/>
      <c r="I310" s="161"/>
      <c r="J310" s="161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</row>
    <row r="311" ht="13.5" customHeight="1">
      <c r="A311" s="159"/>
      <c r="B311" s="159"/>
      <c r="C311" s="159"/>
      <c r="D311" s="160"/>
      <c r="E311" s="160"/>
      <c r="F311" s="159"/>
      <c r="G311" s="161"/>
      <c r="H311" s="161"/>
      <c r="I311" s="161"/>
      <c r="J311" s="161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</row>
    <row r="312" ht="13.5" customHeight="1">
      <c r="A312" s="159"/>
      <c r="B312" s="159"/>
      <c r="C312" s="159"/>
      <c r="D312" s="160"/>
      <c r="E312" s="160"/>
      <c r="F312" s="159"/>
      <c r="G312" s="161"/>
      <c r="H312" s="161"/>
      <c r="I312" s="161"/>
      <c r="J312" s="161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</row>
    <row r="313" ht="13.5" customHeight="1">
      <c r="A313" s="159"/>
      <c r="B313" s="159"/>
      <c r="C313" s="159"/>
      <c r="D313" s="160"/>
      <c r="E313" s="160"/>
      <c r="F313" s="159"/>
      <c r="G313" s="161"/>
      <c r="H313" s="161"/>
      <c r="I313" s="161"/>
      <c r="J313" s="161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</row>
    <row r="314" ht="13.5" customHeight="1">
      <c r="A314" s="159"/>
      <c r="B314" s="159"/>
      <c r="C314" s="159"/>
      <c r="D314" s="160"/>
      <c r="E314" s="160"/>
      <c r="F314" s="159"/>
      <c r="G314" s="161"/>
      <c r="H314" s="161"/>
      <c r="I314" s="161"/>
      <c r="J314" s="161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</row>
    <row r="315" ht="13.5" customHeight="1">
      <c r="A315" s="159"/>
      <c r="B315" s="159"/>
      <c r="C315" s="159"/>
      <c r="D315" s="160"/>
      <c r="E315" s="160"/>
      <c r="F315" s="159"/>
      <c r="G315" s="161"/>
      <c r="H315" s="161"/>
      <c r="I315" s="161"/>
      <c r="J315" s="161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</row>
    <row r="316" ht="13.5" customHeight="1">
      <c r="A316" s="159"/>
      <c r="B316" s="159"/>
      <c r="C316" s="159"/>
      <c r="D316" s="160"/>
      <c r="E316" s="160"/>
      <c r="F316" s="159"/>
      <c r="G316" s="161"/>
      <c r="H316" s="161"/>
      <c r="I316" s="161"/>
      <c r="J316" s="161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</row>
    <row r="317" ht="13.5" customHeight="1">
      <c r="A317" s="159"/>
      <c r="B317" s="159"/>
      <c r="C317" s="159"/>
      <c r="D317" s="160"/>
      <c r="E317" s="160"/>
      <c r="F317" s="159"/>
      <c r="G317" s="161"/>
      <c r="H317" s="161"/>
      <c r="I317" s="161"/>
      <c r="J317" s="161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</row>
    <row r="318" ht="13.5" customHeight="1">
      <c r="A318" s="159"/>
      <c r="B318" s="159"/>
      <c r="C318" s="159"/>
      <c r="D318" s="160"/>
      <c r="E318" s="160"/>
      <c r="F318" s="159"/>
      <c r="G318" s="161"/>
      <c r="H318" s="161"/>
      <c r="I318" s="161"/>
      <c r="J318" s="161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</row>
    <row r="319" ht="13.5" customHeight="1">
      <c r="A319" s="159"/>
      <c r="B319" s="159"/>
      <c r="C319" s="159"/>
      <c r="D319" s="160"/>
      <c r="E319" s="160"/>
      <c r="F319" s="159"/>
      <c r="G319" s="161"/>
      <c r="H319" s="161"/>
      <c r="I319" s="161"/>
      <c r="J319" s="161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</row>
    <row r="320" ht="13.5" customHeight="1">
      <c r="A320" s="159"/>
      <c r="B320" s="159"/>
      <c r="C320" s="159"/>
      <c r="D320" s="160"/>
      <c r="E320" s="160"/>
      <c r="F320" s="159"/>
      <c r="G320" s="161"/>
      <c r="H320" s="161"/>
      <c r="I320" s="161"/>
      <c r="J320" s="161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</row>
    <row r="321" ht="13.5" customHeight="1">
      <c r="A321" s="159"/>
      <c r="B321" s="159"/>
      <c r="C321" s="159"/>
      <c r="D321" s="160"/>
      <c r="E321" s="160"/>
      <c r="F321" s="159"/>
      <c r="G321" s="161"/>
      <c r="H321" s="161"/>
      <c r="I321" s="161"/>
      <c r="J321" s="161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</row>
    <row r="322" ht="13.5" customHeight="1">
      <c r="A322" s="159"/>
      <c r="B322" s="159"/>
      <c r="C322" s="159"/>
      <c r="D322" s="160"/>
      <c r="E322" s="160"/>
      <c r="F322" s="159"/>
      <c r="G322" s="161"/>
      <c r="H322" s="161"/>
      <c r="I322" s="161"/>
      <c r="J322" s="161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</row>
    <row r="323" ht="13.5" customHeight="1">
      <c r="A323" s="159"/>
      <c r="B323" s="159"/>
      <c r="C323" s="159"/>
      <c r="D323" s="160"/>
      <c r="E323" s="160"/>
      <c r="F323" s="159"/>
      <c r="G323" s="161"/>
      <c r="H323" s="161"/>
      <c r="I323" s="161"/>
      <c r="J323" s="161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</row>
    <row r="324" ht="13.5" customHeight="1">
      <c r="A324" s="159"/>
      <c r="B324" s="159"/>
      <c r="C324" s="159"/>
      <c r="D324" s="160"/>
      <c r="E324" s="160"/>
      <c r="F324" s="159"/>
      <c r="G324" s="161"/>
      <c r="H324" s="161"/>
      <c r="I324" s="161"/>
      <c r="J324" s="161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</row>
    <row r="325" ht="13.5" customHeight="1">
      <c r="A325" s="159"/>
      <c r="B325" s="159"/>
      <c r="C325" s="159"/>
      <c r="D325" s="160"/>
      <c r="E325" s="160"/>
      <c r="F325" s="159"/>
      <c r="G325" s="161"/>
      <c r="H325" s="161"/>
      <c r="I325" s="161"/>
      <c r="J325" s="161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</row>
    <row r="326" ht="13.5" customHeight="1">
      <c r="A326" s="159"/>
      <c r="B326" s="159"/>
      <c r="C326" s="159"/>
      <c r="D326" s="160"/>
      <c r="E326" s="160"/>
      <c r="F326" s="159"/>
      <c r="G326" s="161"/>
      <c r="H326" s="161"/>
      <c r="I326" s="161"/>
      <c r="J326" s="161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</row>
    <row r="327" ht="13.5" customHeight="1">
      <c r="A327" s="159"/>
      <c r="B327" s="159"/>
      <c r="C327" s="159"/>
      <c r="D327" s="160"/>
      <c r="E327" s="160"/>
      <c r="F327" s="159"/>
      <c r="G327" s="161"/>
      <c r="H327" s="161"/>
      <c r="I327" s="161"/>
      <c r="J327" s="161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</row>
    <row r="328" ht="13.5" customHeight="1">
      <c r="A328" s="159"/>
      <c r="B328" s="159"/>
      <c r="C328" s="159"/>
      <c r="D328" s="160"/>
      <c r="E328" s="160"/>
      <c r="F328" s="159"/>
      <c r="G328" s="161"/>
      <c r="H328" s="161"/>
      <c r="I328" s="161"/>
      <c r="J328" s="161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</row>
    <row r="329" ht="13.5" customHeight="1">
      <c r="A329" s="159"/>
      <c r="B329" s="159"/>
      <c r="C329" s="159"/>
      <c r="D329" s="160"/>
      <c r="E329" s="160"/>
      <c r="F329" s="159"/>
      <c r="G329" s="161"/>
      <c r="H329" s="161"/>
      <c r="I329" s="161"/>
      <c r="J329" s="161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</row>
    <row r="330" ht="13.5" customHeight="1">
      <c r="A330" s="159"/>
      <c r="B330" s="159"/>
      <c r="C330" s="159"/>
      <c r="D330" s="160"/>
      <c r="E330" s="160"/>
      <c r="F330" s="159"/>
      <c r="G330" s="161"/>
      <c r="H330" s="161"/>
      <c r="I330" s="161"/>
      <c r="J330" s="161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</row>
    <row r="331" ht="13.5" customHeight="1">
      <c r="A331" s="159"/>
      <c r="B331" s="159"/>
      <c r="C331" s="159"/>
      <c r="D331" s="160"/>
      <c r="E331" s="160"/>
      <c r="F331" s="159"/>
      <c r="G331" s="161"/>
      <c r="H331" s="161"/>
      <c r="I331" s="161"/>
      <c r="J331" s="161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</row>
    <row r="332" ht="13.5" customHeight="1">
      <c r="A332" s="159"/>
      <c r="B332" s="159"/>
      <c r="C332" s="159"/>
      <c r="D332" s="160"/>
      <c r="E332" s="160"/>
      <c r="F332" s="159"/>
      <c r="G332" s="161"/>
      <c r="H332" s="161"/>
      <c r="I332" s="161"/>
      <c r="J332" s="161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</row>
    <row r="333" ht="13.5" customHeight="1">
      <c r="A333" s="159"/>
      <c r="B333" s="159"/>
      <c r="C333" s="159"/>
      <c r="D333" s="160"/>
      <c r="E333" s="160"/>
      <c r="F333" s="159"/>
      <c r="G333" s="161"/>
      <c r="H333" s="161"/>
      <c r="I333" s="161"/>
      <c r="J333" s="161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</row>
    <row r="334" ht="13.5" customHeight="1">
      <c r="A334" s="159"/>
      <c r="B334" s="159"/>
      <c r="C334" s="159"/>
      <c r="D334" s="160"/>
      <c r="E334" s="160"/>
      <c r="F334" s="159"/>
      <c r="G334" s="161"/>
      <c r="H334" s="161"/>
      <c r="I334" s="161"/>
      <c r="J334" s="161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</row>
    <row r="335" ht="13.5" customHeight="1">
      <c r="A335" s="159"/>
      <c r="B335" s="159"/>
      <c r="C335" s="159"/>
      <c r="D335" s="160"/>
      <c r="E335" s="160"/>
      <c r="F335" s="159"/>
      <c r="G335" s="161"/>
      <c r="H335" s="161"/>
      <c r="I335" s="161"/>
      <c r="J335" s="161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</row>
    <row r="336" ht="13.5" customHeight="1">
      <c r="A336" s="159"/>
      <c r="B336" s="159"/>
      <c r="C336" s="159"/>
      <c r="D336" s="160"/>
      <c r="E336" s="160"/>
      <c r="F336" s="159"/>
      <c r="G336" s="161"/>
      <c r="H336" s="161"/>
      <c r="I336" s="161"/>
      <c r="J336" s="161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</row>
    <row r="337" ht="13.5" customHeight="1">
      <c r="A337" s="159"/>
      <c r="B337" s="159"/>
      <c r="C337" s="159"/>
      <c r="D337" s="160"/>
      <c r="E337" s="160"/>
      <c r="F337" s="159"/>
      <c r="G337" s="161"/>
      <c r="H337" s="161"/>
      <c r="I337" s="161"/>
      <c r="J337" s="161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</row>
    <row r="338" ht="13.5" customHeight="1">
      <c r="A338" s="159"/>
      <c r="B338" s="159"/>
      <c r="C338" s="159"/>
      <c r="D338" s="160"/>
      <c r="E338" s="160"/>
      <c r="F338" s="159"/>
      <c r="G338" s="161"/>
      <c r="H338" s="161"/>
      <c r="I338" s="161"/>
      <c r="J338" s="161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</row>
    <row r="339" ht="13.5" customHeight="1">
      <c r="A339" s="159"/>
      <c r="B339" s="159"/>
      <c r="C339" s="159"/>
      <c r="D339" s="160"/>
      <c r="E339" s="160"/>
      <c r="F339" s="159"/>
      <c r="G339" s="161"/>
      <c r="H339" s="161"/>
      <c r="I339" s="161"/>
      <c r="J339" s="161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</row>
    <row r="340" ht="13.5" customHeight="1">
      <c r="A340" s="159"/>
      <c r="B340" s="159"/>
      <c r="C340" s="159"/>
      <c r="D340" s="160"/>
      <c r="E340" s="160"/>
      <c r="F340" s="159"/>
      <c r="G340" s="161"/>
      <c r="H340" s="161"/>
      <c r="I340" s="161"/>
      <c r="J340" s="161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</row>
    <row r="341" ht="13.5" customHeight="1">
      <c r="A341" s="159"/>
      <c r="B341" s="159"/>
      <c r="C341" s="159"/>
      <c r="D341" s="160"/>
      <c r="E341" s="160"/>
      <c r="F341" s="159"/>
      <c r="G341" s="161"/>
      <c r="H341" s="161"/>
      <c r="I341" s="161"/>
      <c r="J341" s="161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</row>
    <row r="342" ht="13.5" customHeight="1">
      <c r="A342" s="159"/>
      <c r="B342" s="159"/>
      <c r="C342" s="159"/>
      <c r="D342" s="160"/>
      <c r="E342" s="160"/>
      <c r="F342" s="159"/>
      <c r="G342" s="161"/>
      <c r="H342" s="161"/>
      <c r="I342" s="161"/>
      <c r="J342" s="161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</row>
    <row r="343" ht="13.5" customHeight="1">
      <c r="A343" s="159"/>
      <c r="B343" s="159"/>
      <c r="C343" s="159"/>
      <c r="D343" s="160"/>
      <c r="E343" s="160"/>
      <c r="F343" s="159"/>
      <c r="G343" s="161"/>
      <c r="H343" s="161"/>
      <c r="I343" s="161"/>
      <c r="J343" s="161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</row>
    <row r="344" ht="13.5" customHeight="1">
      <c r="A344" s="159"/>
      <c r="B344" s="159"/>
      <c r="C344" s="159"/>
      <c r="D344" s="160"/>
      <c r="E344" s="160"/>
      <c r="F344" s="159"/>
      <c r="G344" s="161"/>
      <c r="H344" s="161"/>
      <c r="I344" s="161"/>
      <c r="J344" s="161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</row>
    <row r="345" ht="13.5" customHeight="1">
      <c r="A345" s="159"/>
      <c r="B345" s="159"/>
      <c r="C345" s="159"/>
      <c r="D345" s="160"/>
      <c r="E345" s="160"/>
      <c r="F345" s="159"/>
      <c r="G345" s="161"/>
      <c r="H345" s="161"/>
      <c r="I345" s="161"/>
      <c r="J345" s="161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</row>
    <row r="346" ht="13.5" customHeight="1">
      <c r="A346" s="159"/>
      <c r="B346" s="159"/>
      <c r="C346" s="159"/>
      <c r="D346" s="160"/>
      <c r="E346" s="160"/>
      <c r="F346" s="159"/>
      <c r="G346" s="161"/>
      <c r="H346" s="161"/>
      <c r="I346" s="161"/>
      <c r="J346" s="161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</row>
    <row r="347" ht="13.5" customHeight="1">
      <c r="A347" s="159"/>
      <c r="B347" s="159"/>
      <c r="C347" s="159"/>
      <c r="D347" s="160"/>
      <c r="E347" s="160"/>
      <c r="F347" s="159"/>
      <c r="G347" s="161"/>
      <c r="H347" s="161"/>
      <c r="I347" s="161"/>
      <c r="J347" s="161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</row>
    <row r="348" ht="13.5" customHeight="1">
      <c r="A348" s="159"/>
      <c r="B348" s="159"/>
      <c r="C348" s="159"/>
      <c r="D348" s="160"/>
      <c r="E348" s="160"/>
      <c r="F348" s="159"/>
      <c r="G348" s="161"/>
      <c r="H348" s="161"/>
      <c r="I348" s="161"/>
      <c r="J348" s="161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</row>
    <row r="349" ht="13.5" customHeight="1">
      <c r="A349" s="159"/>
      <c r="B349" s="159"/>
      <c r="C349" s="159"/>
      <c r="D349" s="160"/>
      <c r="E349" s="160"/>
      <c r="F349" s="159"/>
      <c r="G349" s="161"/>
      <c r="H349" s="161"/>
      <c r="I349" s="161"/>
      <c r="J349" s="161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</row>
    <row r="350" ht="13.5" customHeight="1">
      <c r="A350" s="159"/>
      <c r="B350" s="159"/>
      <c r="C350" s="159"/>
      <c r="D350" s="160"/>
      <c r="E350" s="160"/>
      <c r="F350" s="159"/>
      <c r="G350" s="161"/>
      <c r="H350" s="161"/>
      <c r="I350" s="161"/>
      <c r="J350" s="161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</row>
    <row r="351" ht="13.5" customHeight="1">
      <c r="A351" s="159"/>
      <c r="B351" s="159"/>
      <c r="C351" s="159"/>
      <c r="D351" s="160"/>
      <c r="E351" s="160"/>
      <c r="F351" s="159"/>
      <c r="G351" s="161"/>
      <c r="H351" s="161"/>
      <c r="I351" s="161"/>
      <c r="J351" s="161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</row>
    <row r="352" ht="13.5" customHeight="1">
      <c r="A352" s="159"/>
      <c r="B352" s="159"/>
      <c r="C352" s="159"/>
      <c r="D352" s="160"/>
      <c r="E352" s="160"/>
      <c r="F352" s="159"/>
      <c r="G352" s="161"/>
      <c r="H352" s="161"/>
      <c r="I352" s="161"/>
      <c r="J352" s="161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</row>
    <row r="353" ht="13.5" customHeight="1">
      <c r="A353" s="159"/>
      <c r="B353" s="159"/>
      <c r="C353" s="159"/>
      <c r="D353" s="160"/>
      <c r="E353" s="160"/>
      <c r="F353" s="159"/>
      <c r="G353" s="161"/>
      <c r="H353" s="161"/>
      <c r="I353" s="161"/>
      <c r="J353" s="161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</row>
    <row r="354" ht="13.5" customHeight="1">
      <c r="A354" s="159"/>
      <c r="B354" s="159"/>
      <c r="C354" s="159"/>
      <c r="D354" s="160"/>
      <c r="E354" s="160"/>
      <c r="F354" s="159"/>
      <c r="G354" s="161"/>
      <c r="H354" s="161"/>
      <c r="I354" s="161"/>
      <c r="J354" s="161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</row>
    <row r="355" ht="13.5" customHeight="1">
      <c r="A355" s="159"/>
      <c r="B355" s="159"/>
      <c r="C355" s="159"/>
      <c r="D355" s="160"/>
      <c r="E355" s="160"/>
      <c r="F355" s="159"/>
      <c r="G355" s="161"/>
      <c r="H355" s="161"/>
      <c r="I355" s="161"/>
      <c r="J355" s="161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</row>
    <row r="356" ht="13.5" customHeight="1">
      <c r="A356" s="159"/>
      <c r="B356" s="159"/>
      <c r="C356" s="159"/>
      <c r="D356" s="160"/>
      <c r="E356" s="160"/>
      <c r="F356" s="159"/>
      <c r="G356" s="161"/>
      <c r="H356" s="161"/>
      <c r="I356" s="161"/>
      <c r="J356" s="161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</row>
    <row r="357" ht="13.5" customHeight="1">
      <c r="A357" s="159"/>
      <c r="B357" s="159"/>
      <c r="C357" s="159"/>
      <c r="D357" s="160"/>
      <c r="E357" s="160"/>
      <c r="F357" s="159"/>
      <c r="G357" s="161"/>
      <c r="H357" s="161"/>
      <c r="I357" s="161"/>
      <c r="J357" s="161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</row>
    <row r="358" ht="13.5" customHeight="1">
      <c r="A358" s="159"/>
      <c r="B358" s="159"/>
      <c r="C358" s="159"/>
      <c r="D358" s="160"/>
      <c r="E358" s="160"/>
      <c r="F358" s="159"/>
      <c r="G358" s="161"/>
      <c r="H358" s="161"/>
      <c r="I358" s="161"/>
      <c r="J358" s="161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</row>
    <row r="359" ht="13.5" customHeight="1">
      <c r="A359" s="159"/>
      <c r="B359" s="159"/>
      <c r="C359" s="159"/>
      <c r="D359" s="160"/>
      <c r="E359" s="160"/>
      <c r="F359" s="159"/>
      <c r="G359" s="161"/>
      <c r="H359" s="161"/>
      <c r="I359" s="161"/>
      <c r="J359" s="161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</row>
    <row r="360" ht="13.5" customHeight="1">
      <c r="A360" s="159"/>
      <c r="B360" s="159"/>
      <c r="C360" s="159"/>
      <c r="D360" s="160"/>
      <c r="E360" s="160"/>
      <c r="F360" s="159"/>
      <c r="G360" s="161"/>
      <c r="H360" s="161"/>
      <c r="I360" s="161"/>
      <c r="J360" s="161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</row>
    <row r="361" ht="13.5" customHeight="1">
      <c r="A361" s="159"/>
      <c r="B361" s="159"/>
      <c r="C361" s="159"/>
      <c r="D361" s="160"/>
      <c r="E361" s="160"/>
      <c r="F361" s="159"/>
      <c r="G361" s="161"/>
      <c r="H361" s="161"/>
      <c r="I361" s="161"/>
      <c r="J361" s="161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</row>
    <row r="362" ht="13.5" customHeight="1">
      <c r="A362" s="159"/>
      <c r="B362" s="159"/>
      <c r="C362" s="159"/>
      <c r="D362" s="160"/>
      <c r="E362" s="160"/>
      <c r="F362" s="159"/>
      <c r="G362" s="161"/>
      <c r="H362" s="161"/>
      <c r="I362" s="161"/>
      <c r="J362" s="161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</row>
    <row r="363" ht="13.5" customHeight="1">
      <c r="A363" s="159"/>
      <c r="B363" s="159"/>
      <c r="C363" s="159"/>
      <c r="D363" s="160"/>
      <c r="E363" s="160"/>
      <c r="F363" s="159"/>
      <c r="G363" s="161"/>
      <c r="H363" s="161"/>
      <c r="I363" s="161"/>
      <c r="J363" s="161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</row>
    <row r="364" ht="13.5" customHeight="1">
      <c r="A364" s="159"/>
      <c r="B364" s="159"/>
      <c r="C364" s="159"/>
      <c r="D364" s="160"/>
      <c r="E364" s="160"/>
      <c r="F364" s="159"/>
      <c r="G364" s="161"/>
      <c r="H364" s="161"/>
      <c r="I364" s="161"/>
      <c r="J364" s="161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</row>
    <row r="365" ht="13.5" customHeight="1">
      <c r="A365" s="159"/>
      <c r="B365" s="159"/>
      <c r="C365" s="159"/>
      <c r="D365" s="160"/>
      <c r="E365" s="160"/>
      <c r="F365" s="159"/>
      <c r="G365" s="161"/>
      <c r="H365" s="161"/>
      <c r="I365" s="161"/>
      <c r="J365" s="161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</row>
    <row r="366" ht="13.5" customHeight="1">
      <c r="A366" s="159"/>
      <c r="B366" s="159"/>
      <c r="C366" s="159"/>
      <c r="D366" s="160"/>
      <c r="E366" s="160"/>
      <c r="F366" s="159"/>
      <c r="G366" s="161"/>
      <c r="H366" s="161"/>
      <c r="I366" s="161"/>
      <c r="J366" s="161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</row>
    <row r="367" ht="13.5" customHeight="1">
      <c r="A367" s="159"/>
      <c r="B367" s="159"/>
      <c r="C367" s="159"/>
      <c r="D367" s="160"/>
      <c r="E367" s="160"/>
      <c r="F367" s="159"/>
      <c r="G367" s="161"/>
      <c r="H367" s="161"/>
      <c r="I367" s="161"/>
      <c r="J367" s="161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</row>
    <row r="368" ht="13.5" customHeight="1">
      <c r="A368" s="159"/>
      <c r="B368" s="159"/>
      <c r="C368" s="159"/>
      <c r="D368" s="160"/>
      <c r="E368" s="160"/>
      <c r="F368" s="159"/>
      <c r="G368" s="161"/>
      <c r="H368" s="161"/>
      <c r="I368" s="161"/>
      <c r="J368" s="161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</row>
    <row r="369" ht="13.5" customHeight="1">
      <c r="A369" s="159"/>
      <c r="B369" s="159"/>
      <c r="C369" s="159"/>
      <c r="D369" s="160"/>
      <c r="E369" s="160"/>
      <c r="F369" s="159"/>
      <c r="G369" s="161"/>
      <c r="H369" s="161"/>
      <c r="I369" s="161"/>
      <c r="J369" s="161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</row>
    <row r="370" ht="13.5" customHeight="1">
      <c r="A370" s="159"/>
      <c r="B370" s="159"/>
      <c r="C370" s="159"/>
      <c r="D370" s="160"/>
      <c r="E370" s="160"/>
      <c r="F370" s="159"/>
      <c r="G370" s="161"/>
      <c r="H370" s="161"/>
      <c r="I370" s="161"/>
      <c r="J370" s="161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</row>
    <row r="371" ht="13.5" customHeight="1">
      <c r="A371" s="159"/>
      <c r="B371" s="159"/>
      <c r="C371" s="159"/>
      <c r="D371" s="160"/>
      <c r="E371" s="160"/>
      <c r="F371" s="159"/>
      <c r="G371" s="161"/>
      <c r="H371" s="161"/>
      <c r="I371" s="161"/>
      <c r="J371" s="161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</row>
    <row r="372" ht="13.5" customHeight="1">
      <c r="A372" s="159"/>
      <c r="B372" s="159"/>
      <c r="C372" s="159"/>
      <c r="D372" s="160"/>
      <c r="E372" s="160"/>
      <c r="F372" s="159"/>
      <c r="G372" s="161"/>
      <c r="H372" s="161"/>
      <c r="I372" s="161"/>
      <c r="J372" s="161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</row>
    <row r="373" ht="13.5" customHeight="1">
      <c r="A373" s="159"/>
      <c r="B373" s="159"/>
      <c r="C373" s="159"/>
      <c r="D373" s="160"/>
      <c r="E373" s="160"/>
      <c r="F373" s="159"/>
      <c r="G373" s="161"/>
      <c r="H373" s="161"/>
      <c r="I373" s="161"/>
      <c r="J373" s="161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</row>
    <row r="374" ht="13.5" customHeight="1">
      <c r="A374" s="159"/>
      <c r="B374" s="159"/>
      <c r="C374" s="159"/>
      <c r="D374" s="160"/>
      <c r="E374" s="160"/>
      <c r="F374" s="159"/>
      <c r="G374" s="161"/>
      <c r="H374" s="161"/>
      <c r="I374" s="161"/>
      <c r="J374" s="161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</row>
    <row r="375" ht="13.5" customHeight="1">
      <c r="A375" s="159"/>
      <c r="B375" s="159"/>
      <c r="C375" s="159"/>
      <c r="D375" s="160"/>
      <c r="E375" s="160"/>
      <c r="F375" s="159"/>
      <c r="G375" s="161"/>
      <c r="H375" s="161"/>
      <c r="I375" s="161"/>
      <c r="J375" s="161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</row>
    <row r="376" ht="13.5" customHeight="1">
      <c r="A376" s="159"/>
      <c r="B376" s="159"/>
      <c r="C376" s="159"/>
      <c r="D376" s="160"/>
      <c r="E376" s="160"/>
      <c r="F376" s="159"/>
      <c r="G376" s="161"/>
      <c r="H376" s="161"/>
      <c r="I376" s="161"/>
      <c r="J376" s="161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</row>
    <row r="377" ht="13.5" customHeight="1">
      <c r="A377" s="159"/>
      <c r="B377" s="159"/>
      <c r="C377" s="159"/>
      <c r="D377" s="160"/>
      <c r="E377" s="160"/>
      <c r="F377" s="159"/>
      <c r="G377" s="161"/>
      <c r="H377" s="161"/>
      <c r="I377" s="161"/>
      <c r="J377" s="161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</row>
    <row r="378" ht="13.5" customHeight="1">
      <c r="A378" s="159"/>
      <c r="B378" s="159"/>
      <c r="C378" s="159"/>
      <c r="D378" s="160"/>
      <c r="E378" s="160"/>
      <c r="F378" s="159"/>
      <c r="G378" s="161"/>
      <c r="H378" s="161"/>
      <c r="I378" s="161"/>
      <c r="J378" s="161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</row>
    <row r="379" ht="13.5" customHeight="1">
      <c r="A379" s="159"/>
      <c r="B379" s="159"/>
      <c r="C379" s="159"/>
      <c r="D379" s="160"/>
      <c r="E379" s="160"/>
      <c r="F379" s="159"/>
      <c r="G379" s="161"/>
      <c r="H379" s="161"/>
      <c r="I379" s="161"/>
      <c r="J379" s="161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</row>
    <row r="380" ht="13.5" customHeight="1">
      <c r="A380" s="159"/>
      <c r="B380" s="159"/>
      <c r="C380" s="159"/>
      <c r="D380" s="160"/>
      <c r="E380" s="160"/>
      <c r="F380" s="159"/>
      <c r="G380" s="161"/>
      <c r="H380" s="161"/>
      <c r="I380" s="161"/>
      <c r="J380" s="161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</row>
    <row r="381" ht="13.5" customHeight="1">
      <c r="A381" s="159"/>
      <c r="B381" s="159"/>
      <c r="C381" s="159"/>
      <c r="D381" s="160"/>
      <c r="E381" s="160"/>
      <c r="F381" s="159"/>
      <c r="G381" s="161"/>
      <c r="H381" s="161"/>
      <c r="I381" s="161"/>
      <c r="J381" s="161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</row>
    <row r="382" ht="13.5" customHeight="1">
      <c r="A382" s="159"/>
      <c r="B382" s="159"/>
      <c r="C382" s="159"/>
      <c r="D382" s="160"/>
      <c r="E382" s="160"/>
      <c r="F382" s="159"/>
      <c r="G382" s="161"/>
      <c r="H382" s="161"/>
      <c r="I382" s="161"/>
      <c r="J382" s="161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</row>
    <row r="383" ht="13.5" customHeight="1">
      <c r="A383" s="159"/>
      <c r="B383" s="159"/>
      <c r="C383" s="159"/>
      <c r="D383" s="160"/>
      <c r="E383" s="160"/>
      <c r="F383" s="159"/>
      <c r="G383" s="161"/>
      <c r="H383" s="161"/>
      <c r="I383" s="161"/>
      <c r="J383" s="161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</row>
    <row r="384" ht="13.5" customHeight="1">
      <c r="A384" s="159"/>
      <c r="B384" s="159"/>
      <c r="C384" s="159"/>
      <c r="D384" s="160"/>
      <c r="E384" s="160"/>
      <c r="F384" s="159"/>
      <c r="G384" s="161"/>
      <c r="H384" s="161"/>
      <c r="I384" s="161"/>
      <c r="J384" s="161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</row>
    <row r="385" ht="13.5" customHeight="1">
      <c r="A385" s="159"/>
      <c r="B385" s="159"/>
      <c r="C385" s="159"/>
      <c r="D385" s="160"/>
      <c r="E385" s="160"/>
      <c r="F385" s="159"/>
      <c r="G385" s="161"/>
      <c r="H385" s="161"/>
      <c r="I385" s="161"/>
      <c r="J385" s="161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</row>
    <row r="386" ht="13.5" customHeight="1">
      <c r="A386" s="159"/>
      <c r="B386" s="159"/>
      <c r="C386" s="159"/>
      <c r="D386" s="160"/>
      <c r="E386" s="160"/>
      <c r="F386" s="159"/>
      <c r="G386" s="161"/>
      <c r="H386" s="161"/>
      <c r="I386" s="161"/>
      <c r="J386" s="161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</row>
    <row r="387" ht="13.5" customHeight="1">
      <c r="A387" s="159"/>
      <c r="B387" s="159"/>
      <c r="C387" s="159"/>
      <c r="D387" s="160"/>
      <c r="E387" s="160"/>
      <c r="F387" s="159"/>
      <c r="G387" s="161"/>
      <c r="H387" s="161"/>
      <c r="I387" s="161"/>
      <c r="J387" s="161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</row>
    <row r="388" ht="13.5" customHeight="1">
      <c r="A388" s="159"/>
      <c r="B388" s="159"/>
      <c r="C388" s="159"/>
      <c r="D388" s="160"/>
      <c r="E388" s="160"/>
      <c r="F388" s="159"/>
      <c r="G388" s="161"/>
      <c r="H388" s="161"/>
      <c r="I388" s="161"/>
      <c r="J388" s="161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</row>
    <row r="389" ht="13.5" customHeight="1">
      <c r="A389" s="159"/>
      <c r="B389" s="159"/>
      <c r="C389" s="159"/>
      <c r="D389" s="160"/>
      <c r="E389" s="160"/>
      <c r="F389" s="159"/>
      <c r="G389" s="161"/>
      <c r="H389" s="161"/>
      <c r="I389" s="161"/>
      <c r="J389" s="161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</row>
    <row r="390" ht="13.5" customHeight="1">
      <c r="A390" s="159"/>
      <c r="B390" s="159"/>
      <c r="C390" s="159"/>
      <c r="D390" s="160"/>
      <c r="E390" s="160"/>
      <c r="F390" s="159"/>
      <c r="G390" s="161"/>
      <c r="H390" s="161"/>
      <c r="I390" s="161"/>
      <c r="J390" s="161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</row>
    <row r="391" ht="13.5" customHeight="1">
      <c r="A391" s="159"/>
      <c r="B391" s="159"/>
      <c r="C391" s="159"/>
      <c r="D391" s="160"/>
      <c r="E391" s="160"/>
      <c r="F391" s="159"/>
      <c r="G391" s="161"/>
      <c r="H391" s="161"/>
      <c r="I391" s="161"/>
      <c r="J391" s="161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</row>
    <row r="392" ht="13.5" customHeight="1">
      <c r="A392" s="159"/>
      <c r="B392" s="159"/>
      <c r="C392" s="159"/>
      <c r="D392" s="160"/>
      <c r="E392" s="160"/>
      <c r="F392" s="159"/>
      <c r="G392" s="161"/>
      <c r="H392" s="161"/>
      <c r="I392" s="161"/>
      <c r="J392" s="161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</row>
    <row r="393" ht="13.5" customHeight="1">
      <c r="A393" s="159"/>
      <c r="B393" s="159"/>
      <c r="C393" s="159"/>
      <c r="D393" s="160"/>
      <c r="E393" s="160"/>
      <c r="F393" s="159"/>
      <c r="G393" s="161"/>
      <c r="H393" s="161"/>
      <c r="I393" s="161"/>
      <c r="J393" s="161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</row>
    <row r="394" ht="13.5" customHeight="1">
      <c r="A394" s="159"/>
      <c r="B394" s="159"/>
      <c r="C394" s="159"/>
      <c r="D394" s="160"/>
      <c r="E394" s="160"/>
      <c r="F394" s="159"/>
      <c r="G394" s="161"/>
      <c r="H394" s="161"/>
      <c r="I394" s="161"/>
      <c r="J394" s="161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</row>
    <row r="395" ht="13.5" customHeight="1">
      <c r="A395" s="159"/>
      <c r="B395" s="159"/>
      <c r="C395" s="159"/>
      <c r="D395" s="160"/>
      <c r="E395" s="160"/>
      <c r="F395" s="159"/>
      <c r="G395" s="161"/>
      <c r="H395" s="161"/>
      <c r="I395" s="161"/>
      <c r="J395" s="161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</row>
    <row r="396" ht="13.5" customHeight="1">
      <c r="A396" s="159"/>
      <c r="B396" s="159"/>
      <c r="C396" s="159"/>
      <c r="D396" s="160"/>
      <c r="E396" s="160"/>
      <c r="F396" s="159"/>
      <c r="G396" s="161"/>
      <c r="H396" s="161"/>
      <c r="I396" s="161"/>
      <c r="J396" s="161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</row>
    <row r="397" ht="13.5" customHeight="1">
      <c r="A397" s="159"/>
      <c r="B397" s="159"/>
      <c r="C397" s="159"/>
      <c r="D397" s="160"/>
      <c r="E397" s="160"/>
      <c r="F397" s="159"/>
      <c r="G397" s="161"/>
      <c r="H397" s="161"/>
      <c r="I397" s="161"/>
      <c r="J397" s="161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</row>
    <row r="398" ht="13.5" customHeight="1">
      <c r="A398" s="159"/>
      <c r="B398" s="159"/>
      <c r="C398" s="159"/>
      <c r="D398" s="160"/>
      <c r="E398" s="160"/>
      <c r="F398" s="159"/>
      <c r="G398" s="161"/>
      <c r="H398" s="161"/>
      <c r="I398" s="161"/>
      <c r="J398" s="161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</row>
    <row r="399" ht="13.5" customHeight="1">
      <c r="A399" s="159"/>
      <c r="B399" s="159"/>
      <c r="C399" s="159"/>
      <c r="D399" s="160"/>
      <c r="E399" s="160"/>
      <c r="F399" s="159"/>
      <c r="G399" s="161"/>
      <c r="H399" s="161"/>
      <c r="I399" s="161"/>
      <c r="J399" s="161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</row>
    <row r="400" ht="13.5" customHeight="1">
      <c r="A400" s="159"/>
      <c r="B400" s="159"/>
      <c r="C400" s="159"/>
      <c r="D400" s="160"/>
      <c r="E400" s="160"/>
      <c r="F400" s="159"/>
      <c r="G400" s="161"/>
      <c r="H400" s="161"/>
      <c r="I400" s="161"/>
      <c r="J400" s="161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</row>
    <row r="401" ht="13.5" customHeight="1">
      <c r="A401" s="159"/>
      <c r="B401" s="159"/>
      <c r="C401" s="159"/>
      <c r="D401" s="160"/>
      <c r="E401" s="160"/>
      <c r="F401" s="159"/>
      <c r="G401" s="161"/>
      <c r="H401" s="161"/>
      <c r="I401" s="161"/>
      <c r="J401" s="161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</row>
    <row r="402" ht="13.5" customHeight="1">
      <c r="A402" s="159"/>
      <c r="B402" s="159"/>
      <c r="C402" s="159"/>
      <c r="D402" s="160"/>
      <c r="E402" s="160"/>
      <c r="F402" s="159"/>
      <c r="G402" s="161"/>
      <c r="H402" s="161"/>
      <c r="I402" s="161"/>
      <c r="J402" s="161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</row>
    <row r="403" ht="13.5" customHeight="1">
      <c r="A403" s="159"/>
      <c r="B403" s="159"/>
      <c r="C403" s="159"/>
      <c r="D403" s="160"/>
      <c r="E403" s="160"/>
      <c r="F403" s="159"/>
      <c r="G403" s="161"/>
      <c r="H403" s="161"/>
      <c r="I403" s="161"/>
      <c r="J403" s="161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</row>
    <row r="404" ht="13.5" customHeight="1">
      <c r="A404" s="159"/>
      <c r="B404" s="159"/>
      <c r="C404" s="159"/>
      <c r="D404" s="160"/>
      <c r="E404" s="160"/>
      <c r="F404" s="159"/>
      <c r="G404" s="161"/>
      <c r="H404" s="161"/>
      <c r="I404" s="161"/>
      <c r="J404" s="161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</row>
    <row r="405" ht="13.5" customHeight="1">
      <c r="A405" s="159"/>
      <c r="B405" s="159"/>
      <c r="C405" s="159"/>
      <c r="D405" s="160"/>
      <c r="E405" s="160"/>
      <c r="F405" s="159"/>
      <c r="G405" s="161"/>
      <c r="H405" s="161"/>
      <c r="I405" s="161"/>
      <c r="J405" s="161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</row>
    <row r="406" ht="13.5" customHeight="1">
      <c r="A406" s="159"/>
      <c r="B406" s="159"/>
      <c r="C406" s="159"/>
      <c r="D406" s="160"/>
      <c r="E406" s="160"/>
      <c r="F406" s="159"/>
      <c r="G406" s="161"/>
      <c r="H406" s="161"/>
      <c r="I406" s="161"/>
      <c r="J406" s="161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</row>
    <row r="407" ht="13.5" customHeight="1">
      <c r="A407" s="159"/>
      <c r="B407" s="159"/>
      <c r="C407" s="159"/>
      <c r="D407" s="160"/>
      <c r="E407" s="160"/>
      <c r="F407" s="159"/>
      <c r="G407" s="161"/>
      <c r="H407" s="161"/>
      <c r="I407" s="161"/>
      <c r="J407" s="161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</row>
    <row r="408" ht="13.5" customHeight="1">
      <c r="A408" s="159"/>
      <c r="B408" s="159"/>
      <c r="C408" s="159"/>
      <c r="D408" s="160"/>
      <c r="E408" s="160"/>
      <c r="F408" s="159"/>
      <c r="G408" s="161"/>
      <c r="H408" s="161"/>
      <c r="I408" s="161"/>
      <c r="J408" s="161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</row>
    <row r="409" ht="13.5" customHeight="1">
      <c r="A409" s="159"/>
      <c r="B409" s="159"/>
      <c r="C409" s="159"/>
      <c r="D409" s="160"/>
      <c r="E409" s="160"/>
      <c r="F409" s="159"/>
      <c r="G409" s="161"/>
      <c r="H409" s="161"/>
      <c r="I409" s="161"/>
      <c r="J409" s="161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</row>
    <row r="410" ht="13.5" customHeight="1">
      <c r="A410" s="159"/>
      <c r="B410" s="159"/>
      <c r="C410" s="159"/>
      <c r="D410" s="160"/>
      <c r="E410" s="160"/>
      <c r="F410" s="159"/>
      <c r="G410" s="161"/>
      <c r="H410" s="161"/>
      <c r="I410" s="161"/>
      <c r="J410" s="161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</row>
    <row r="411" ht="13.5" customHeight="1">
      <c r="A411" s="159"/>
      <c r="B411" s="159"/>
      <c r="C411" s="159"/>
      <c r="D411" s="160"/>
      <c r="E411" s="160"/>
      <c r="F411" s="159"/>
      <c r="G411" s="161"/>
      <c r="H411" s="161"/>
      <c r="I411" s="161"/>
      <c r="J411" s="161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</row>
    <row r="412" ht="13.5" customHeight="1">
      <c r="A412" s="159"/>
      <c r="B412" s="159"/>
      <c r="C412" s="159"/>
      <c r="D412" s="160"/>
      <c r="E412" s="160"/>
      <c r="F412" s="159"/>
      <c r="G412" s="161"/>
      <c r="H412" s="161"/>
      <c r="I412" s="161"/>
      <c r="J412" s="161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</row>
    <row r="413" ht="13.5" customHeight="1">
      <c r="A413" s="159"/>
      <c r="B413" s="159"/>
      <c r="C413" s="159"/>
      <c r="D413" s="160"/>
      <c r="E413" s="160"/>
      <c r="F413" s="159"/>
      <c r="G413" s="161"/>
      <c r="H413" s="161"/>
      <c r="I413" s="161"/>
      <c r="J413" s="161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</row>
    <row r="414" ht="13.5" customHeight="1">
      <c r="A414" s="159"/>
      <c r="B414" s="159"/>
      <c r="C414" s="159"/>
      <c r="D414" s="160"/>
      <c r="E414" s="160"/>
      <c r="F414" s="159"/>
      <c r="G414" s="161"/>
      <c r="H414" s="161"/>
      <c r="I414" s="161"/>
      <c r="J414" s="161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</row>
    <row r="415" ht="13.5" customHeight="1">
      <c r="A415" s="159"/>
      <c r="B415" s="159"/>
      <c r="C415" s="159"/>
      <c r="D415" s="160"/>
      <c r="E415" s="160"/>
      <c r="F415" s="159"/>
      <c r="G415" s="161"/>
      <c r="H415" s="161"/>
      <c r="I415" s="161"/>
      <c r="J415" s="161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</row>
    <row r="416" ht="13.5" customHeight="1">
      <c r="A416" s="159"/>
      <c r="B416" s="159"/>
      <c r="C416" s="159"/>
      <c r="D416" s="160"/>
      <c r="E416" s="160"/>
      <c r="F416" s="159"/>
      <c r="G416" s="161"/>
      <c r="H416" s="161"/>
      <c r="I416" s="161"/>
      <c r="J416" s="161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</row>
    <row r="417" ht="13.5" customHeight="1">
      <c r="A417" s="159"/>
      <c r="B417" s="159"/>
      <c r="C417" s="159"/>
      <c r="D417" s="160"/>
      <c r="E417" s="160"/>
      <c r="F417" s="159"/>
      <c r="G417" s="161"/>
      <c r="H417" s="161"/>
      <c r="I417" s="161"/>
      <c r="J417" s="161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</row>
    <row r="418" ht="13.5" customHeight="1">
      <c r="A418" s="159"/>
      <c r="B418" s="159"/>
      <c r="C418" s="159"/>
      <c r="D418" s="160"/>
      <c r="E418" s="160"/>
      <c r="F418" s="159"/>
      <c r="G418" s="161"/>
      <c r="H418" s="161"/>
      <c r="I418" s="161"/>
      <c r="J418" s="161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</row>
    <row r="419" ht="13.5" customHeight="1">
      <c r="A419" s="159"/>
      <c r="B419" s="159"/>
      <c r="C419" s="159"/>
      <c r="D419" s="160"/>
      <c r="E419" s="160"/>
      <c r="F419" s="159"/>
      <c r="G419" s="161"/>
      <c r="H419" s="161"/>
      <c r="I419" s="161"/>
      <c r="J419" s="161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</row>
    <row r="420" ht="13.5" customHeight="1">
      <c r="A420" s="159"/>
      <c r="B420" s="159"/>
      <c r="C420" s="159"/>
      <c r="D420" s="160"/>
      <c r="E420" s="160"/>
      <c r="F420" s="159"/>
      <c r="G420" s="161"/>
      <c r="H420" s="161"/>
      <c r="I420" s="161"/>
      <c r="J420" s="161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</row>
    <row r="421" ht="13.5" customHeight="1">
      <c r="A421" s="159"/>
      <c r="B421" s="159"/>
      <c r="C421" s="159"/>
      <c r="D421" s="160"/>
      <c r="E421" s="160"/>
      <c r="F421" s="159"/>
      <c r="G421" s="161"/>
      <c r="H421" s="161"/>
      <c r="I421" s="161"/>
      <c r="J421" s="161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</row>
    <row r="422" ht="13.5" customHeight="1">
      <c r="A422" s="159"/>
      <c r="B422" s="159"/>
      <c r="C422" s="159"/>
      <c r="D422" s="160"/>
      <c r="E422" s="160"/>
      <c r="F422" s="159"/>
      <c r="G422" s="161"/>
      <c r="H422" s="161"/>
      <c r="I422" s="161"/>
      <c r="J422" s="161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</row>
    <row r="423" ht="13.5" customHeight="1">
      <c r="A423" s="159"/>
      <c r="B423" s="159"/>
      <c r="C423" s="159"/>
      <c r="D423" s="160"/>
      <c r="E423" s="160"/>
      <c r="F423" s="159"/>
      <c r="G423" s="161"/>
      <c r="H423" s="161"/>
      <c r="I423" s="161"/>
      <c r="J423" s="161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</row>
    <row r="424" ht="13.5" customHeight="1">
      <c r="A424" s="159"/>
      <c r="B424" s="159"/>
      <c r="C424" s="159"/>
      <c r="D424" s="160"/>
      <c r="E424" s="160"/>
      <c r="F424" s="159"/>
      <c r="G424" s="161"/>
      <c r="H424" s="161"/>
      <c r="I424" s="161"/>
      <c r="J424" s="161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</row>
    <row r="425" ht="13.5" customHeight="1">
      <c r="A425" s="159"/>
      <c r="B425" s="159"/>
      <c r="C425" s="159"/>
      <c r="D425" s="160"/>
      <c r="E425" s="160"/>
      <c r="F425" s="159"/>
      <c r="G425" s="161"/>
      <c r="H425" s="161"/>
      <c r="I425" s="161"/>
      <c r="J425" s="161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</row>
    <row r="426" ht="13.5" customHeight="1">
      <c r="A426" s="159"/>
      <c r="B426" s="159"/>
      <c r="C426" s="159"/>
      <c r="D426" s="160"/>
      <c r="E426" s="160"/>
      <c r="F426" s="159"/>
      <c r="G426" s="161"/>
      <c r="H426" s="161"/>
      <c r="I426" s="161"/>
      <c r="J426" s="161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</row>
    <row r="427" ht="13.5" customHeight="1">
      <c r="A427" s="159"/>
      <c r="B427" s="159"/>
      <c r="C427" s="159"/>
      <c r="D427" s="160"/>
      <c r="E427" s="160"/>
      <c r="F427" s="159"/>
      <c r="G427" s="161"/>
      <c r="H427" s="161"/>
      <c r="I427" s="161"/>
      <c r="J427" s="161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</row>
    <row r="428" ht="13.5" customHeight="1">
      <c r="A428" s="159"/>
      <c r="B428" s="159"/>
      <c r="C428" s="159"/>
      <c r="D428" s="160"/>
      <c r="E428" s="160"/>
      <c r="F428" s="159"/>
      <c r="G428" s="161"/>
      <c r="H428" s="161"/>
      <c r="I428" s="161"/>
      <c r="J428" s="161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</row>
    <row r="429" ht="13.5" customHeight="1">
      <c r="A429" s="159"/>
      <c r="B429" s="159"/>
      <c r="C429" s="159"/>
      <c r="D429" s="160"/>
      <c r="E429" s="160"/>
      <c r="F429" s="159"/>
      <c r="G429" s="161"/>
      <c r="H429" s="161"/>
      <c r="I429" s="161"/>
      <c r="J429" s="161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</row>
    <row r="430" ht="13.5" customHeight="1">
      <c r="A430" s="159"/>
      <c r="B430" s="159"/>
      <c r="C430" s="159"/>
      <c r="D430" s="160"/>
      <c r="E430" s="160"/>
      <c r="F430" s="159"/>
      <c r="G430" s="161"/>
      <c r="H430" s="161"/>
      <c r="I430" s="161"/>
      <c r="J430" s="161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</row>
    <row r="431" ht="13.5" customHeight="1">
      <c r="A431" s="159"/>
      <c r="B431" s="159"/>
      <c r="C431" s="159"/>
      <c r="D431" s="160"/>
      <c r="E431" s="160"/>
      <c r="F431" s="159"/>
      <c r="G431" s="161"/>
      <c r="H431" s="161"/>
      <c r="I431" s="161"/>
      <c r="J431" s="161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</row>
    <row r="432" ht="13.5" customHeight="1">
      <c r="A432" s="159"/>
      <c r="B432" s="159"/>
      <c r="C432" s="159"/>
      <c r="D432" s="160"/>
      <c r="E432" s="160"/>
      <c r="F432" s="159"/>
      <c r="G432" s="161"/>
      <c r="H432" s="161"/>
      <c r="I432" s="161"/>
      <c r="J432" s="161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</row>
    <row r="433" ht="13.5" customHeight="1">
      <c r="A433" s="159"/>
      <c r="B433" s="159"/>
      <c r="C433" s="159"/>
      <c r="D433" s="160"/>
      <c r="E433" s="160"/>
      <c r="F433" s="159"/>
      <c r="G433" s="161"/>
      <c r="H433" s="161"/>
      <c r="I433" s="161"/>
      <c r="J433" s="161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</row>
    <row r="434" ht="13.5" customHeight="1">
      <c r="A434" s="159"/>
      <c r="B434" s="159"/>
      <c r="C434" s="159"/>
      <c r="D434" s="160"/>
      <c r="E434" s="160"/>
      <c r="F434" s="159"/>
      <c r="G434" s="161"/>
      <c r="H434" s="161"/>
      <c r="I434" s="161"/>
      <c r="J434" s="161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</row>
    <row r="435" ht="13.5" customHeight="1">
      <c r="A435" s="159"/>
      <c r="B435" s="159"/>
      <c r="C435" s="159"/>
      <c r="D435" s="160"/>
      <c r="E435" s="160"/>
      <c r="F435" s="159"/>
      <c r="G435" s="161"/>
      <c r="H435" s="161"/>
      <c r="I435" s="161"/>
      <c r="J435" s="161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</row>
    <row r="436" ht="13.5" customHeight="1">
      <c r="A436" s="159"/>
      <c r="B436" s="159"/>
      <c r="C436" s="159"/>
      <c r="D436" s="160"/>
      <c r="E436" s="160"/>
      <c r="F436" s="159"/>
      <c r="G436" s="161"/>
      <c r="H436" s="161"/>
      <c r="I436" s="161"/>
      <c r="J436" s="161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</row>
    <row r="437" ht="13.5" customHeight="1">
      <c r="A437" s="159"/>
      <c r="B437" s="159"/>
      <c r="C437" s="159"/>
      <c r="D437" s="160"/>
      <c r="E437" s="160"/>
      <c r="F437" s="159"/>
      <c r="G437" s="161"/>
      <c r="H437" s="161"/>
      <c r="I437" s="161"/>
      <c r="J437" s="161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</row>
    <row r="438" ht="13.5" customHeight="1">
      <c r="A438" s="159"/>
      <c r="B438" s="159"/>
      <c r="C438" s="159"/>
      <c r="D438" s="160"/>
      <c r="E438" s="160"/>
      <c r="F438" s="159"/>
      <c r="G438" s="161"/>
      <c r="H438" s="161"/>
      <c r="I438" s="161"/>
      <c r="J438" s="161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</row>
    <row r="439" ht="13.5" customHeight="1">
      <c r="A439" s="159"/>
      <c r="B439" s="159"/>
      <c r="C439" s="159"/>
      <c r="D439" s="160"/>
      <c r="E439" s="160"/>
      <c r="F439" s="159"/>
      <c r="G439" s="161"/>
      <c r="H439" s="161"/>
      <c r="I439" s="161"/>
      <c r="J439" s="161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</row>
    <row r="440" ht="13.5" customHeight="1">
      <c r="A440" s="159"/>
      <c r="B440" s="159"/>
      <c r="C440" s="159"/>
      <c r="D440" s="160"/>
      <c r="E440" s="160"/>
      <c r="F440" s="159"/>
      <c r="G440" s="161"/>
      <c r="H440" s="161"/>
      <c r="I440" s="161"/>
      <c r="J440" s="161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</row>
    <row r="441" ht="13.5" customHeight="1">
      <c r="A441" s="159"/>
      <c r="B441" s="159"/>
      <c r="C441" s="159"/>
      <c r="D441" s="160"/>
      <c r="E441" s="160"/>
      <c r="F441" s="159"/>
      <c r="G441" s="161"/>
      <c r="H441" s="161"/>
      <c r="I441" s="161"/>
      <c r="J441" s="161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</row>
    <row r="442" ht="13.5" customHeight="1">
      <c r="A442" s="159"/>
      <c r="B442" s="159"/>
      <c r="C442" s="159"/>
      <c r="D442" s="160"/>
      <c r="E442" s="160"/>
      <c r="F442" s="159"/>
      <c r="G442" s="161"/>
      <c r="H442" s="161"/>
      <c r="I442" s="161"/>
      <c r="J442" s="161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</row>
    <row r="443" ht="13.5" customHeight="1">
      <c r="A443" s="159"/>
      <c r="B443" s="159"/>
      <c r="C443" s="159"/>
      <c r="D443" s="160"/>
      <c r="E443" s="160"/>
      <c r="F443" s="159"/>
      <c r="G443" s="161"/>
      <c r="H443" s="161"/>
      <c r="I443" s="161"/>
      <c r="J443" s="161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</row>
    <row r="444" ht="13.5" customHeight="1">
      <c r="A444" s="159"/>
      <c r="B444" s="159"/>
      <c r="C444" s="159"/>
      <c r="D444" s="160"/>
      <c r="E444" s="160"/>
      <c r="F444" s="159"/>
      <c r="G444" s="161"/>
      <c r="H444" s="161"/>
      <c r="I444" s="161"/>
      <c r="J444" s="161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</row>
    <row r="445" ht="13.5" customHeight="1">
      <c r="A445" s="159"/>
      <c r="B445" s="159"/>
      <c r="C445" s="159"/>
      <c r="D445" s="160"/>
      <c r="E445" s="160"/>
      <c r="F445" s="159"/>
      <c r="G445" s="161"/>
      <c r="H445" s="161"/>
      <c r="I445" s="161"/>
      <c r="J445" s="161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</row>
    <row r="446" ht="13.5" customHeight="1">
      <c r="A446" s="159"/>
      <c r="B446" s="159"/>
      <c r="C446" s="159"/>
      <c r="D446" s="160"/>
      <c r="E446" s="160"/>
      <c r="F446" s="159"/>
      <c r="G446" s="161"/>
      <c r="H446" s="161"/>
      <c r="I446" s="161"/>
      <c r="J446" s="161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</row>
    <row r="447" ht="13.5" customHeight="1">
      <c r="A447" s="159"/>
      <c r="B447" s="159"/>
      <c r="C447" s="159"/>
      <c r="D447" s="160"/>
      <c r="E447" s="160"/>
      <c r="F447" s="159"/>
      <c r="G447" s="161"/>
      <c r="H447" s="161"/>
      <c r="I447" s="161"/>
      <c r="J447" s="161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</row>
    <row r="448" ht="13.5" customHeight="1">
      <c r="A448" s="159"/>
      <c r="B448" s="159"/>
      <c r="C448" s="159"/>
      <c r="D448" s="160"/>
      <c r="E448" s="160"/>
      <c r="F448" s="159"/>
      <c r="G448" s="161"/>
      <c r="H448" s="161"/>
      <c r="I448" s="161"/>
      <c r="J448" s="161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</row>
    <row r="449" ht="13.5" customHeight="1">
      <c r="A449" s="159"/>
      <c r="B449" s="159"/>
      <c r="C449" s="159"/>
      <c r="D449" s="160"/>
      <c r="E449" s="160"/>
      <c r="F449" s="159"/>
      <c r="G449" s="161"/>
      <c r="H449" s="161"/>
      <c r="I449" s="161"/>
      <c r="J449" s="161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</row>
    <row r="450" ht="13.5" customHeight="1">
      <c r="A450" s="159"/>
      <c r="B450" s="159"/>
      <c r="C450" s="159"/>
      <c r="D450" s="160"/>
      <c r="E450" s="160"/>
      <c r="F450" s="159"/>
      <c r="G450" s="161"/>
      <c r="H450" s="161"/>
      <c r="I450" s="161"/>
      <c r="J450" s="161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</row>
    <row r="451" ht="13.5" customHeight="1">
      <c r="A451" s="159"/>
      <c r="B451" s="159"/>
      <c r="C451" s="159"/>
      <c r="D451" s="160"/>
      <c r="E451" s="160"/>
      <c r="F451" s="159"/>
      <c r="G451" s="161"/>
      <c r="H451" s="161"/>
      <c r="I451" s="161"/>
      <c r="J451" s="161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</row>
    <row r="452" ht="13.5" customHeight="1">
      <c r="A452" s="159"/>
      <c r="B452" s="159"/>
      <c r="C452" s="159"/>
      <c r="D452" s="160"/>
      <c r="E452" s="160"/>
      <c r="F452" s="159"/>
      <c r="G452" s="161"/>
      <c r="H452" s="161"/>
      <c r="I452" s="161"/>
      <c r="J452" s="161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</row>
    <row r="453" ht="13.5" customHeight="1">
      <c r="A453" s="159"/>
      <c r="B453" s="159"/>
      <c r="C453" s="159"/>
      <c r="D453" s="160"/>
      <c r="E453" s="160"/>
      <c r="F453" s="159"/>
      <c r="G453" s="161"/>
      <c r="H453" s="161"/>
      <c r="I453" s="161"/>
      <c r="J453" s="161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</row>
    <row r="454" ht="13.5" customHeight="1">
      <c r="A454" s="159"/>
      <c r="B454" s="159"/>
      <c r="C454" s="159"/>
      <c r="D454" s="160"/>
      <c r="E454" s="160"/>
      <c r="F454" s="159"/>
      <c r="G454" s="161"/>
      <c r="H454" s="161"/>
      <c r="I454" s="161"/>
      <c r="J454" s="161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</row>
    <row r="455" ht="13.5" customHeight="1">
      <c r="A455" s="159"/>
      <c r="B455" s="159"/>
      <c r="C455" s="159"/>
      <c r="D455" s="160"/>
      <c r="E455" s="160"/>
      <c r="F455" s="159"/>
      <c r="G455" s="161"/>
      <c r="H455" s="161"/>
      <c r="I455" s="161"/>
      <c r="J455" s="161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</row>
    <row r="456" ht="13.5" customHeight="1">
      <c r="A456" s="159"/>
      <c r="B456" s="159"/>
      <c r="C456" s="159"/>
      <c r="D456" s="160"/>
      <c r="E456" s="160"/>
      <c r="F456" s="159"/>
      <c r="G456" s="161"/>
      <c r="H456" s="161"/>
      <c r="I456" s="161"/>
      <c r="J456" s="161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</row>
    <row r="457" ht="13.5" customHeight="1">
      <c r="A457" s="159"/>
      <c r="B457" s="159"/>
      <c r="C457" s="159"/>
      <c r="D457" s="160"/>
      <c r="E457" s="160"/>
      <c r="F457" s="159"/>
      <c r="G457" s="161"/>
      <c r="H457" s="161"/>
      <c r="I457" s="161"/>
      <c r="J457" s="161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</row>
    <row r="458" ht="13.5" customHeight="1">
      <c r="A458" s="159"/>
      <c r="B458" s="159"/>
      <c r="C458" s="159"/>
      <c r="D458" s="160"/>
      <c r="E458" s="160"/>
      <c r="F458" s="159"/>
      <c r="G458" s="161"/>
      <c r="H458" s="161"/>
      <c r="I458" s="161"/>
      <c r="J458" s="161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</row>
    <row r="459" ht="13.5" customHeight="1">
      <c r="A459" s="159"/>
      <c r="B459" s="159"/>
      <c r="C459" s="159"/>
      <c r="D459" s="160"/>
      <c r="E459" s="160"/>
      <c r="F459" s="159"/>
      <c r="G459" s="161"/>
      <c r="H459" s="161"/>
      <c r="I459" s="161"/>
      <c r="J459" s="161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</row>
    <row r="460" ht="13.5" customHeight="1">
      <c r="A460" s="159"/>
      <c r="B460" s="159"/>
      <c r="C460" s="159"/>
      <c r="D460" s="160"/>
      <c r="E460" s="160"/>
      <c r="F460" s="159"/>
      <c r="G460" s="161"/>
      <c r="H460" s="161"/>
      <c r="I460" s="161"/>
      <c r="J460" s="161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</row>
    <row r="461" ht="13.5" customHeight="1">
      <c r="A461" s="159"/>
      <c r="B461" s="159"/>
      <c r="C461" s="159"/>
      <c r="D461" s="160"/>
      <c r="E461" s="160"/>
      <c r="F461" s="159"/>
      <c r="G461" s="161"/>
      <c r="H461" s="161"/>
      <c r="I461" s="161"/>
      <c r="J461" s="161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</row>
    <row r="462" ht="13.5" customHeight="1">
      <c r="A462" s="159"/>
      <c r="B462" s="159"/>
      <c r="C462" s="159"/>
      <c r="D462" s="160"/>
      <c r="E462" s="160"/>
      <c r="F462" s="159"/>
      <c r="G462" s="161"/>
      <c r="H462" s="161"/>
      <c r="I462" s="161"/>
      <c r="J462" s="161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</row>
    <row r="463" ht="13.5" customHeight="1">
      <c r="A463" s="159"/>
      <c r="B463" s="159"/>
      <c r="C463" s="159"/>
      <c r="D463" s="160"/>
      <c r="E463" s="160"/>
      <c r="F463" s="159"/>
      <c r="G463" s="161"/>
      <c r="H463" s="161"/>
      <c r="I463" s="161"/>
      <c r="J463" s="161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</row>
    <row r="464" ht="13.5" customHeight="1">
      <c r="A464" s="159"/>
      <c r="B464" s="159"/>
      <c r="C464" s="159"/>
      <c r="D464" s="160"/>
      <c r="E464" s="160"/>
      <c r="F464" s="159"/>
      <c r="G464" s="161"/>
      <c r="H464" s="161"/>
      <c r="I464" s="161"/>
      <c r="J464" s="161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</row>
    <row r="465" ht="13.5" customHeight="1">
      <c r="A465" s="159"/>
      <c r="B465" s="159"/>
      <c r="C465" s="159"/>
      <c r="D465" s="160"/>
      <c r="E465" s="160"/>
      <c r="F465" s="159"/>
      <c r="G465" s="161"/>
      <c r="H465" s="161"/>
      <c r="I465" s="161"/>
      <c r="J465" s="161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</row>
    <row r="466" ht="13.5" customHeight="1">
      <c r="A466" s="159"/>
      <c r="B466" s="159"/>
      <c r="C466" s="159"/>
      <c r="D466" s="160"/>
      <c r="E466" s="160"/>
      <c r="F466" s="159"/>
      <c r="G466" s="161"/>
      <c r="H466" s="161"/>
      <c r="I466" s="161"/>
      <c r="J466" s="161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</row>
    <row r="467" ht="13.5" customHeight="1">
      <c r="A467" s="159"/>
      <c r="B467" s="159"/>
      <c r="C467" s="159"/>
      <c r="D467" s="160"/>
      <c r="E467" s="160"/>
      <c r="F467" s="159"/>
      <c r="G467" s="161"/>
      <c r="H467" s="161"/>
      <c r="I467" s="161"/>
      <c r="J467" s="161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</row>
    <row r="468" ht="13.5" customHeight="1">
      <c r="A468" s="159"/>
      <c r="B468" s="159"/>
      <c r="C468" s="159"/>
      <c r="D468" s="160"/>
      <c r="E468" s="160"/>
      <c r="F468" s="159"/>
      <c r="G468" s="161"/>
      <c r="H468" s="161"/>
      <c r="I468" s="161"/>
      <c r="J468" s="161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</row>
    <row r="469" ht="13.5" customHeight="1">
      <c r="A469" s="159"/>
      <c r="B469" s="159"/>
      <c r="C469" s="159"/>
      <c r="D469" s="160"/>
      <c r="E469" s="160"/>
      <c r="F469" s="159"/>
      <c r="G469" s="161"/>
      <c r="H469" s="161"/>
      <c r="I469" s="161"/>
      <c r="J469" s="161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</row>
    <row r="470" ht="13.5" customHeight="1">
      <c r="A470" s="159"/>
      <c r="B470" s="159"/>
      <c r="C470" s="159"/>
      <c r="D470" s="160"/>
      <c r="E470" s="160"/>
      <c r="F470" s="159"/>
      <c r="G470" s="161"/>
      <c r="H470" s="161"/>
      <c r="I470" s="161"/>
      <c r="J470" s="161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</row>
    <row r="471" ht="13.5" customHeight="1">
      <c r="A471" s="159"/>
      <c r="B471" s="159"/>
      <c r="C471" s="159"/>
      <c r="D471" s="160"/>
      <c r="E471" s="160"/>
      <c r="F471" s="159"/>
      <c r="G471" s="161"/>
      <c r="H471" s="161"/>
      <c r="I471" s="161"/>
      <c r="J471" s="161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</row>
    <row r="472" ht="13.5" customHeight="1">
      <c r="A472" s="159"/>
      <c r="B472" s="159"/>
      <c r="C472" s="159"/>
      <c r="D472" s="160"/>
      <c r="E472" s="160"/>
      <c r="F472" s="159"/>
      <c r="G472" s="161"/>
      <c r="H472" s="161"/>
      <c r="I472" s="161"/>
      <c r="J472" s="161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</row>
    <row r="473" ht="13.5" customHeight="1">
      <c r="A473" s="159"/>
      <c r="B473" s="159"/>
      <c r="C473" s="159"/>
      <c r="D473" s="160"/>
      <c r="E473" s="160"/>
      <c r="F473" s="159"/>
      <c r="G473" s="161"/>
      <c r="H473" s="161"/>
      <c r="I473" s="161"/>
      <c r="J473" s="161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</row>
    <row r="474" ht="13.5" customHeight="1">
      <c r="A474" s="159"/>
      <c r="B474" s="159"/>
      <c r="C474" s="159"/>
      <c r="D474" s="160"/>
      <c r="E474" s="160"/>
      <c r="F474" s="159"/>
      <c r="G474" s="161"/>
      <c r="H474" s="161"/>
      <c r="I474" s="161"/>
      <c r="J474" s="161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</row>
    <row r="475" ht="13.5" customHeight="1">
      <c r="A475" s="159"/>
      <c r="B475" s="159"/>
      <c r="C475" s="159"/>
      <c r="D475" s="160"/>
      <c r="E475" s="160"/>
      <c r="F475" s="159"/>
      <c r="G475" s="161"/>
      <c r="H475" s="161"/>
      <c r="I475" s="161"/>
      <c r="J475" s="161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</row>
    <row r="476" ht="13.5" customHeight="1">
      <c r="A476" s="159"/>
      <c r="B476" s="159"/>
      <c r="C476" s="159"/>
      <c r="D476" s="160"/>
      <c r="E476" s="160"/>
      <c r="F476" s="159"/>
      <c r="G476" s="161"/>
      <c r="H476" s="161"/>
      <c r="I476" s="161"/>
      <c r="J476" s="161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</row>
    <row r="477" ht="13.5" customHeight="1">
      <c r="A477" s="159"/>
      <c r="B477" s="159"/>
      <c r="C477" s="159"/>
      <c r="D477" s="160"/>
      <c r="E477" s="160"/>
      <c r="F477" s="159"/>
      <c r="G477" s="161"/>
      <c r="H477" s="161"/>
      <c r="I477" s="161"/>
      <c r="J477" s="161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</row>
    <row r="478" ht="13.5" customHeight="1">
      <c r="A478" s="159"/>
      <c r="B478" s="159"/>
      <c r="C478" s="159"/>
      <c r="D478" s="160"/>
      <c r="E478" s="160"/>
      <c r="F478" s="159"/>
      <c r="G478" s="161"/>
      <c r="H478" s="161"/>
      <c r="I478" s="161"/>
      <c r="J478" s="161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</row>
    <row r="479" ht="13.5" customHeight="1">
      <c r="A479" s="159"/>
      <c r="B479" s="159"/>
      <c r="C479" s="159"/>
      <c r="D479" s="160"/>
      <c r="E479" s="160"/>
      <c r="F479" s="159"/>
      <c r="G479" s="161"/>
      <c r="H479" s="161"/>
      <c r="I479" s="161"/>
      <c r="J479" s="161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</row>
    <row r="480" ht="13.5" customHeight="1">
      <c r="A480" s="159"/>
      <c r="B480" s="159"/>
      <c r="C480" s="159"/>
      <c r="D480" s="160"/>
      <c r="E480" s="160"/>
      <c r="F480" s="159"/>
      <c r="G480" s="161"/>
      <c r="H480" s="161"/>
      <c r="I480" s="161"/>
      <c r="J480" s="161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</row>
    <row r="481" ht="13.5" customHeight="1">
      <c r="A481" s="159"/>
      <c r="B481" s="159"/>
      <c r="C481" s="159"/>
      <c r="D481" s="160"/>
      <c r="E481" s="160"/>
      <c r="F481" s="159"/>
      <c r="G481" s="161"/>
      <c r="H481" s="161"/>
      <c r="I481" s="161"/>
      <c r="J481" s="161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</row>
    <row r="482" ht="13.5" customHeight="1">
      <c r="A482" s="159"/>
      <c r="B482" s="159"/>
      <c r="C482" s="159"/>
      <c r="D482" s="160"/>
      <c r="E482" s="160"/>
      <c r="F482" s="159"/>
      <c r="G482" s="161"/>
      <c r="H482" s="161"/>
      <c r="I482" s="161"/>
      <c r="J482" s="161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</row>
    <row r="483" ht="13.5" customHeight="1">
      <c r="A483" s="159"/>
      <c r="B483" s="159"/>
      <c r="C483" s="159"/>
      <c r="D483" s="160"/>
      <c r="E483" s="160"/>
      <c r="F483" s="159"/>
      <c r="G483" s="161"/>
      <c r="H483" s="161"/>
      <c r="I483" s="161"/>
      <c r="J483" s="161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</row>
    <row r="484" ht="13.5" customHeight="1">
      <c r="A484" s="159"/>
      <c r="B484" s="159"/>
      <c r="C484" s="159"/>
      <c r="D484" s="160"/>
      <c r="E484" s="160"/>
      <c r="F484" s="159"/>
      <c r="G484" s="161"/>
      <c r="H484" s="161"/>
      <c r="I484" s="161"/>
      <c r="J484" s="161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</row>
    <row r="485" ht="13.5" customHeight="1">
      <c r="A485" s="159"/>
      <c r="B485" s="159"/>
      <c r="C485" s="159"/>
      <c r="D485" s="160"/>
      <c r="E485" s="160"/>
      <c r="F485" s="159"/>
      <c r="G485" s="161"/>
      <c r="H485" s="161"/>
      <c r="I485" s="161"/>
      <c r="J485" s="161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</row>
    <row r="486" ht="13.5" customHeight="1">
      <c r="A486" s="159"/>
      <c r="B486" s="159"/>
      <c r="C486" s="159"/>
      <c r="D486" s="160"/>
      <c r="E486" s="160"/>
      <c r="F486" s="159"/>
      <c r="G486" s="161"/>
      <c r="H486" s="161"/>
      <c r="I486" s="161"/>
      <c r="J486" s="161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</row>
    <row r="487" ht="13.5" customHeight="1">
      <c r="A487" s="159"/>
      <c r="B487" s="159"/>
      <c r="C487" s="159"/>
      <c r="D487" s="160"/>
      <c r="E487" s="160"/>
      <c r="F487" s="159"/>
      <c r="G487" s="161"/>
      <c r="H487" s="161"/>
      <c r="I487" s="161"/>
      <c r="J487" s="161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</row>
    <row r="488" ht="13.5" customHeight="1">
      <c r="A488" s="159"/>
      <c r="B488" s="159"/>
      <c r="C488" s="159"/>
      <c r="D488" s="160"/>
      <c r="E488" s="160"/>
      <c r="F488" s="159"/>
      <c r="G488" s="161"/>
      <c r="H488" s="161"/>
      <c r="I488" s="161"/>
      <c r="J488" s="161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</row>
    <row r="489" ht="13.5" customHeight="1">
      <c r="A489" s="159"/>
      <c r="B489" s="159"/>
      <c r="C489" s="159"/>
      <c r="D489" s="160"/>
      <c r="E489" s="160"/>
      <c r="F489" s="159"/>
      <c r="G489" s="161"/>
      <c r="H489" s="161"/>
      <c r="I489" s="161"/>
      <c r="J489" s="161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</row>
    <row r="490" ht="13.5" customHeight="1">
      <c r="A490" s="159"/>
      <c r="B490" s="159"/>
      <c r="C490" s="159"/>
      <c r="D490" s="160"/>
      <c r="E490" s="160"/>
      <c r="F490" s="159"/>
      <c r="G490" s="161"/>
      <c r="H490" s="161"/>
      <c r="I490" s="161"/>
      <c r="J490" s="161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</row>
    <row r="491" ht="13.5" customHeight="1">
      <c r="A491" s="159"/>
      <c r="B491" s="159"/>
      <c r="C491" s="159"/>
      <c r="D491" s="160"/>
      <c r="E491" s="160"/>
      <c r="F491" s="159"/>
      <c r="G491" s="161"/>
      <c r="H491" s="161"/>
      <c r="I491" s="161"/>
      <c r="J491" s="161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</row>
    <row r="492" ht="13.5" customHeight="1">
      <c r="A492" s="159"/>
      <c r="B492" s="159"/>
      <c r="C492" s="159"/>
      <c r="D492" s="160"/>
      <c r="E492" s="160"/>
      <c r="F492" s="159"/>
      <c r="G492" s="161"/>
      <c r="H492" s="161"/>
      <c r="I492" s="161"/>
      <c r="J492" s="161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</row>
    <row r="493" ht="13.5" customHeight="1">
      <c r="A493" s="159"/>
      <c r="B493" s="159"/>
      <c r="C493" s="159"/>
      <c r="D493" s="160"/>
      <c r="E493" s="160"/>
      <c r="F493" s="159"/>
      <c r="G493" s="161"/>
      <c r="H493" s="161"/>
      <c r="I493" s="161"/>
      <c r="J493" s="161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</row>
    <row r="494" ht="13.5" customHeight="1">
      <c r="A494" s="159"/>
      <c r="B494" s="159"/>
      <c r="C494" s="159"/>
      <c r="D494" s="160"/>
      <c r="E494" s="160"/>
      <c r="F494" s="159"/>
      <c r="G494" s="161"/>
      <c r="H494" s="161"/>
      <c r="I494" s="161"/>
      <c r="J494" s="161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</row>
    <row r="495" ht="13.5" customHeight="1">
      <c r="A495" s="159"/>
      <c r="B495" s="159"/>
      <c r="C495" s="159"/>
      <c r="D495" s="160"/>
      <c r="E495" s="160"/>
      <c r="F495" s="159"/>
      <c r="G495" s="161"/>
      <c r="H495" s="161"/>
      <c r="I495" s="161"/>
      <c r="J495" s="161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</row>
    <row r="496" ht="13.5" customHeight="1">
      <c r="A496" s="159"/>
      <c r="B496" s="159"/>
      <c r="C496" s="159"/>
      <c r="D496" s="160"/>
      <c r="E496" s="160"/>
      <c r="F496" s="159"/>
      <c r="G496" s="161"/>
      <c r="H496" s="161"/>
      <c r="I496" s="161"/>
      <c r="J496" s="161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</row>
    <row r="497" ht="13.5" customHeight="1">
      <c r="A497" s="159"/>
      <c r="B497" s="159"/>
      <c r="C497" s="159"/>
      <c r="D497" s="160"/>
      <c r="E497" s="160"/>
      <c r="F497" s="159"/>
      <c r="G497" s="161"/>
      <c r="H497" s="161"/>
      <c r="I497" s="161"/>
      <c r="J497" s="161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</row>
    <row r="498" ht="13.5" customHeight="1">
      <c r="A498" s="159"/>
      <c r="B498" s="159"/>
      <c r="C498" s="159"/>
      <c r="D498" s="160"/>
      <c r="E498" s="160"/>
      <c r="F498" s="159"/>
      <c r="G498" s="161"/>
      <c r="H498" s="161"/>
      <c r="I498" s="161"/>
      <c r="J498" s="161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</row>
    <row r="499" ht="13.5" customHeight="1">
      <c r="A499" s="159"/>
      <c r="B499" s="159"/>
      <c r="C499" s="159"/>
      <c r="D499" s="160"/>
      <c r="E499" s="160"/>
      <c r="F499" s="159"/>
      <c r="G499" s="161"/>
      <c r="H499" s="161"/>
      <c r="I499" s="161"/>
      <c r="J499" s="161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</row>
    <row r="500" ht="13.5" customHeight="1">
      <c r="A500" s="159"/>
      <c r="B500" s="159"/>
      <c r="C500" s="159"/>
      <c r="D500" s="160"/>
      <c r="E500" s="160"/>
      <c r="F500" s="159"/>
      <c r="G500" s="161"/>
      <c r="H500" s="161"/>
      <c r="I500" s="161"/>
      <c r="J500" s="161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</row>
    <row r="501" ht="13.5" customHeight="1">
      <c r="A501" s="159"/>
      <c r="B501" s="159"/>
      <c r="C501" s="159"/>
      <c r="D501" s="160"/>
      <c r="E501" s="160"/>
      <c r="F501" s="159"/>
      <c r="G501" s="161"/>
      <c r="H501" s="161"/>
      <c r="I501" s="161"/>
      <c r="J501" s="161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</row>
    <row r="502" ht="13.5" customHeight="1">
      <c r="A502" s="159"/>
      <c r="B502" s="159"/>
      <c r="C502" s="159"/>
      <c r="D502" s="160"/>
      <c r="E502" s="160"/>
      <c r="F502" s="159"/>
      <c r="G502" s="161"/>
      <c r="H502" s="161"/>
      <c r="I502" s="161"/>
      <c r="J502" s="161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</row>
    <row r="503" ht="13.5" customHeight="1">
      <c r="A503" s="159"/>
      <c r="B503" s="159"/>
      <c r="C503" s="159"/>
      <c r="D503" s="160"/>
      <c r="E503" s="160"/>
      <c r="F503" s="159"/>
      <c r="G503" s="161"/>
      <c r="H503" s="161"/>
      <c r="I503" s="161"/>
      <c r="J503" s="161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</row>
    <row r="504" ht="13.5" customHeight="1">
      <c r="A504" s="159"/>
      <c r="B504" s="159"/>
      <c r="C504" s="159"/>
      <c r="D504" s="160"/>
      <c r="E504" s="160"/>
      <c r="F504" s="159"/>
      <c r="G504" s="161"/>
      <c r="H504" s="161"/>
      <c r="I504" s="161"/>
      <c r="J504" s="161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</row>
    <row r="505" ht="13.5" customHeight="1">
      <c r="A505" s="159"/>
      <c r="B505" s="159"/>
      <c r="C505" s="159"/>
      <c r="D505" s="160"/>
      <c r="E505" s="160"/>
      <c r="F505" s="159"/>
      <c r="G505" s="161"/>
      <c r="H505" s="161"/>
      <c r="I505" s="161"/>
      <c r="J505" s="161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</row>
    <row r="506" ht="13.5" customHeight="1">
      <c r="A506" s="159"/>
      <c r="B506" s="159"/>
      <c r="C506" s="159"/>
      <c r="D506" s="160"/>
      <c r="E506" s="160"/>
      <c r="F506" s="159"/>
      <c r="G506" s="161"/>
      <c r="H506" s="161"/>
      <c r="I506" s="161"/>
      <c r="J506" s="161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</row>
    <row r="507" ht="13.5" customHeight="1">
      <c r="A507" s="159"/>
      <c r="B507" s="159"/>
      <c r="C507" s="159"/>
      <c r="D507" s="160"/>
      <c r="E507" s="160"/>
      <c r="F507" s="159"/>
      <c r="G507" s="161"/>
      <c r="H507" s="161"/>
      <c r="I507" s="161"/>
      <c r="J507" s="161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</row>
    <row r="508" ht="13.5" customHeight="1">
      <c r="A508" s="159"/>
      <c r="B508" s="159"/>
      <c r="C508" s="159"/>
      <c r="D508" s="160"/>
      <c r="E508" s="160"/>
      <c r="F508" s="159"/>
      <c r="G508" s="161"/>
      <c r="H508" s="161"/>
      <c r="I508" s="161"/>
      <c r="J508" s="161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</row>
    <row r="509" ht="13.5" customHeight="1">
      <c r="A509" s="159"/>
      <c r="B509" s="159"/>
      <c r="C509" s="159"/>
      <c r="D509" s="160"/>
      <c r="E509" s="160"/>
      <c r="F509" s="159"/>
      <c r="G509" s="161"/>
      <c r="H509" s="161"/>
      <c r="I509" s="161"/>
      <c r="J509" s="161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</row>
    <row r="510" ht="13.5" customHeight="1">
      <c r="A510" s="159"/>
      <c r="B510" s="159"/>
      <c r="C510" s="159"/>
      <c r="D510" s="160"/>
      <c r="E510" s="160"/>
      <c r="F510" s="159"/>
      <c r="G510" s="161"/>
      <c r="H510" s="161"/>
      <c r="I510" s="161"/>
      <c r="J510" s="161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</row>
    <row r="511" ht="13.5" customHeight="1">
      <c r="A511" s="159"/>
      <c r="B511" s="159"/>
      <c r="C511" s="159"/>
      <c r="D511" s="160"/>
      <c r="E511" s="160"/>
      <c r="F511" s="159"/>
      <c r="G511" s="161"/>
      <c r="H511" s="161"/>
      <c r="I511" s="161"/>
      <c r="J511" s="161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</row>
    <row r="512" ht="13.5" customHeight="1">
      <c r="A512" s="159"/>
      <c r="B512" s="159"/>
      <c r="C512" s="159"/>
      <c r="D512" s="160"/>
      <c r="E512" s="160"/>
      <c r="F512" s="159"/>
      <c r="G512" s="161"/>
      <c r="H512" s="161"/>
      <c r="I512" s="161"/>
      <c r="J512" s="161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</row>
    <row r="513" ht="13.5" customHeight="1">
      <c r="A513" s="159"/>
      <c r="B513" s="159"/>
      <c r="C513" s="159"/>
      <c r="D513" s="160"/>
      <c r="E513" s="160"/>
      <c r="F513" s="159"/>
      <c r="G513" s="161"/>
      <c r="H513" s="161"/>
      <c r="I513" s="161"/>
      <c r="J513" s="161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</row>
    <row r="514" ht="13.5" customHeight="1">
      <c r="A514" s="159"/>
      <c r="B514" s="159"/>
      <c r="C514" s="159"/>
      <c r="D514" s="160"/>
      <c r="E514" s="160"/>
      <c r="F514" s="159"/>
      <c r="G514" s="161"/>
      <c r="H514" s="161"/>
      <c r="I514" s="161"/>
      <c r="J514" s="161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</row>
    <row r="515" ht="13.5" customHeight="1">
      <c r="A515" s="159"/>
      <c r="B515" s="159"/>
      <c r="C515" s="159"/>
      <c r="D515" s="160"/>
      <c r="E515" s="160"/>
      <c r="F515" s="159"/>
      <c r="G515" s="161"/>
      <c r="H515" s="161"/>
      <c r="I515" s="161"/>
      <c r="J515" s="161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</row>
    <row r="516" ht="13.5" customHeight="1">
      <c r="A516" s="159"/>
      <c r="B516" s="159"/>
      <c r="C516" s="159"/>
      <c r="D516" s="160"/>
      <c r="E516" s="160"/>
      <c r="F516" s="159"/>
      <c r="G516" s="161"/>
      <c r="H516" s="161"/>
      <c r="I516" s="161"/>
      <c r="J516" s="161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</row>
    <row r="517" ht="13.5" customHeight="1">
      <c r="A517" s="159"/>
      <c r="B517" s="159"/>
      <c r="C517" s="159"/>
      <c r="D517" s="160"/>
      <c r="E517" s="160"/>
      <c r="F517" s="159"/>
      <c r="G517" s="161"/>
      <c r="H517" s="161"/>
      <c r="I517" s="161"/>
      <c r="J517" s="161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</row>
    <row r="518" ht="13.5" customHeight="1">
      <c r="A518" s="159"/>
      <c r="B518" s="159"/>
      <c r="C518" s="159"/>
      <c r="D518" s="160"/>
      <c r="E518" s="160"/>
      <c r="F518" s="159"/>
      <c r="G518" s="161"/>
      <c r="H518" s="161"/>
      <c r="I518" s="161"/>
      <c r="J518" s="161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</row>
    <row r="519" ht="13.5" customHeight="1">
      <c r="A519" s="159"/>
      <c r="B519" s="159"/>
      <c r="C519" s="159"/>
      <c r="D519" s="160"/>
      <c r="E519" s="160"/>
      <c r="F519" s="159"/>
      <c r="G519" s="161"/>
      <c r="H519" s="161"/>
      <c r="I519" s="161"/>
      <c r="J519" s="161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</row>
    <row r="520" ht="13.5" customHeight="1">
      <c r="A520" s="159"/>
      <c r="B520" s="159"/>
      <c r="C520" s="159"/>
      <c r="D520" s="160"/>
      <c r="E520" s="160"/>
      <c r="F520" s="159"/>
      <c r="G520" s="161"/>
      <c r="H520" s="161"/>
      <c r="I520" s="161"/>
      <c r="J520" s="161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</row>
    <row r="521" ht="13.5" customHeight="1">
      <c r="A521" s="159"/>
      <c r="B521" s="159"/>
      <c r="C521" s="159"/>
      <c r="D521" s="160"/>
      <c r="E521" s="160"/>
      <c r="F521" s="159"/>
      <c r="G521" s="161"/>
      <c r="H521" s="161"/>
      <c r="I521" s="161"/>
      <c r="J521" s="161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</row>
    <row r="522" ht="13.5" customHeight="1">
      <c r="A522" s="159"/>
      <c r="B522" s="159"/>
      <c r="C522" s="159"/>
      <c r="D522" s="160"/>
      <c r="E522" s="160"/>
      <c r="F522" s="159"/>
      <c r="G522" s="161"/>
      <c r="H522" s="161"/>
      <c r="I522" s="161"/>
      <c r="J522" s="161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</row>
    <row r="523" ht="13.5" customHeight="1">
      <c r="A523" s="159"/>
      <c r="B523" s="159"/>
      <c r="C523" s="159"/>
      <c r="D523" s="160"/>
      <c r="E523" s="160"/>
      <c r="F523" s="159"/>
      <c r="G523" s="161"/>
      <c r="H523" s="161"/>
      <c r="I523" s="161"/>
      <c r="J523" s="161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</row>
    <row r="524" ht="13.5" customHeight="1">
      <c r="A524" s="159"/>
      <c r="B524" s="159"/>
      <c r="C524" s="159"/>
      <c r="D524" s="160"/>
      <c r="E524" s="160"/>
      <c r="F524" s="159"/>
      <c r="G524" s="161"/>
      <c r="H524" s="161"/>
      <c r="I524" s="161"/>
      <c r="J524" s="161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</row>
    <row r="525" ht="13.5" customHeight="1">
      <c r="A525" s="159"/>
      <c r="B525" s="159"/>
      <c r="C525" s="159"/>
      <c r="D525" s="160"/>
      <c r="E525" s="160"/>
      <c r="F525" s="159"/>
      <c r="G525" s="161"/>
      <c r="H525" s="161"/>
      <c r="I525" s="161"/>
      <c r="J525" s="161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</row>
    <row r="526" ht="13.5" customHeight="1">
      <c r="A526" s="159"/>
      <c r="B526" s="159"/>
      <c r="C526" s="159"/>
      <c r="D526" s="160"/>
      <c r="E526" s="160"/>
      <c r="F526" s="159"/>
      <c r="G526" s="161"/>
      <c r="H526" s="161"/>
      <c r="I526" s="161"/>
      <c r="J526" s="161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</row>
    <row r="527" ht="13.5" customHeight="1">
      <c r="A527" s="159"/>
      <c r="B527" s="159"/>
      <c r="C527" s="159"/>
      <c r="D527" s="160"/>
      <c r="E527" s="160"/>
      <c r="F527" s="159"/>
      <c r="G527" s="161"/>
      <c r="H527" s="161"/>
      <c r="I527" s="161"/>
      <c r="J527" s="161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</row>
    <row r="528" ht="13.5" customHeight="1">
      <c r="A528" s="159"/>
      <c r="B528" s="159"/>
      <c r="C528" s="159"/>
      <c r="D528" s="160"/>
      <c r="E528" s="160"/>
      <c r="F528" s="159"/>
      <c r="G528" s="161"/>
      <c r="H528" s="161"/>
      <c r="I528" s="161"/>
      <c r="J528" s="161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</row>
    <row r="529" ht="13.5" customHeight="1">
      <c r="A529" s="159"/>
      <c r="B529" s="159"/>
      <c r="C529" s="159"/>
      <c r="D529" s="160"/>
      <c r="E529" s="160"/>
      <c r="F529" s="159"/>
      <c r="G529" s="161"/>
      <c r="H529" s="161"/>
      <c r="I529" s="161"/>
      <c r="J529" s="161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</row>
    <row r="530" ht="13.5" customHeight="1">
      <c r="A530" s="159"/>
      <c r="B530" s="159"/>
      <c r="C530" s="159"/>
      <c r="D530" s="160"/>
      <c r="E530" s="160"/>
      <c r="F530" s="159"/>
      <c r="G530" s="161"/>
      <c r="H530" s="161"/>
      <c r="I530" s="161"/>
      <c r="J530" s="161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</row>
    <row r="531" ht="13.5" customHeight="1">
      <c r="A531" s="159"/>
      <c r="B531" s="159"/>
      <c r="C531" s="159"/>
      <c r="D531" s="160"/>
      <c r="E531" s="160"/>
      <c r="F531" s="159"/>
      <c r="G531" s="161"/>
      <c r="H531" s="161"/>
      <c r="I531" s="161"/>
      <c r="J531" s="161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</row>
    <row r="532" ht="13.5" customHeight="1">
      <c r="A532" s="159"/>
      <c r="B532" s="159"/>
      <c r="C532" s="159"/>
      <c r="D532" s="160"/>
      <c r="E532" s="160"/>
      <c r="F532" s="159"/>
      <c r="G532" s="161"/>
      <c r="H532" s="161"/>
      <c r="I532" s="161"/>
      <c r="J532" s="161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</row>
    <row r="533" ht="13.5" customHeight="1">
      <c r="A533" s="159"/>
      <c r="B533" s="159"/>
      <c r="C533" s="159"/>
      <c r="D533" s="160"/>
      <c r="E533" s="160"/>
      <c r="F533" s="159"/>
      <c r="G533" s="161"/>
      <c r="H533" s="161"/>
      <c r="I533" s="161"/>
      <c r="J533" s="161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</row>
    <row r="534" ht="13.5" customHeight="1">
      <c r="A534" s="159"/>
      <c r="B534" s="159"/>
      <c r="C534" s="159"/>
      <c r="D534" s="160"/>
      <c r="E534" s="160"/>
      <c r="F534" s="159"/>
      <c r="G534" s="161"/>
      <c r="H534" s="161"/>
      <c r="I534" s="161"/>
      <c r="J534" s="161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</row>
    <row r="535" ht="13.5" customHeight="1">
      <c r="A535" s="159"/>
      <c r="B535" s="159"/>
      <c r="C535" s="159"/>
      <c r="D535" s="160"/>
      <c r="E535" s="160"/>
      <c r="F535" s="159"/>
      <c r="G535" s="161"/>
      <c r="H535" s="161"/>
      <c r="I535" s="161"/>
      <c r="J535" s="161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</row>
    <row r="536" ht="13.5" customHeight="1">
      <c r="A536" s="159"/>
      <c r="B536" s="159"/>
      <c r="C536" s="159"/>
      <c r="D536" s="160"/>
      <c r="E536" s="160"/>
      <c r="F536" s="159"/>
      <c r="G536" s="161"/>
      <c r="H536" s="161"/>
      <c r="I536" s="161"/>
      <c r="J536" s="161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</row>
    <row r="537" ht="13.5" customHeight="1">
      <c r="A537" s="159"/>
      <c r="B537" s="159"/>
      <c r="C537" s="159"/>
      <c r="D537" s="160"/>
      <c r="E537" s="160"/>
      <c r="F537" s="159"/>
      <c r="G537" s="161"/>
      <c r="H537" s="161"/>
      <c r="I537" s="161"/>
      <c r="J537" s="161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</row>
    <row r="538" ht="13.5" customHeight="1">
      <c r="A538" s="159"/>
      <c r="B538" s="159"/>
      <c r="C538" s="159"/>
      <c r="D538" s="160"/>
      <c r="E538" s="160"/>
      <c r="F538" s="159"/>
      <c r="G538" s="161"/>
      <c r="H538" s="161"/>
      <c r="I538" s="161"/>
      <c r="J538" s="161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</row>
    <row r="539" ht="13.5" customHeight="1">
      <c r="A539" s="159"/>
      <c r="B539" s="159"/>
      <c r="C539" s="159"/>
      <c r="D539" s="160"/>
      <c r="E539" s="160"/>
      <c r="F539" s="159"/>
      <c r="G539" s="161"/>
      <c r="H539" s="161"/>
      <c r="I539" s="161"/>
      <c r="J539" s="161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</row>
    <row r="540" ht="13.5" customHeight="1">
      <c r="A540" s="159"/>
      <c r="B540" s="159"/>
      <c r="C540" s="159"/>
      <c r="D540" s="160"/>
      <c r="E540" s="160"/>
      <c r="F540" s="159"/>
      <c r="G540" s="161"/>
      <c r="H540" s="161"/>
      <c r="I540" s="161"/>
      <c r="J540" s="161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</row>
    <row r="541" ht="13.5" customHeight="1">
      <c r="A541" s="159"/>
      <c r="B541" s="159"/>
      <c r="C541" s="159"/>
      <c r="D541" s="160"/>
      <c r="E541" s="160"/>
      <c r="F541" s="159"/>
      <c r="G541" s="161"/>
      <c r="H541" s="161"/>
      <c r="I541" s="161"/>
      <c r="J541" s="161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</row>
    <row r="542" ht="13.5" customHeight="1">
      <c r="A542" s="159"/>
      <c r="B542" s="159"/>
      <c r="C542" s="159"/>
      <c r="D542" s="160"/>
      <c r="E542" s="160"/>
      <c r="F542" s="159"/>
      <c r="G542" s="161"/>
      <c r="H542" s="161"/>
      <c r="I542" s="161"/>
      <c r="J542" s="161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</row>
    <row r="543" ht="13.5" customHeight="1">
      <c r="A543" s="159"/>
      <c r="B543" s="159"/>
      <c r="C543" s="159"/>
      <c r="D543" s="160"/>
      <c r="E543" s="160"/>
      <c r="F543" s="159"/>
      <c r="G543" s="161"/>
      <c r="H543" s="161"/>
      <c r="I543" s="161"/>
      <c r="J543" s="161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</row>
    <row r="544" ht="13.5" customHeight="1">
      <c r="A544" s="159"/>
      <c r="B544" s="159"/>
      <c r="C544" s="159"/>
      <c r="D544" s="160"/>
      <c r="E544" s="160"/>
      <c r="F544" s="159"/>
      <c r="G544" s="161"/>
      <c r="H544" s="161"/>
      <c r="I544" s="161"/>
      <c r="J544" s="161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</row>
    <row r="545" ht="13.5" customHeight="1">
      <c r="A545" s="159"/>
      <c r="B545" s="159"/>
      <c r="C545" s="159"/>
      <c r="D545" s="160"/>
      <c r="E545" s="160"/>
      <c r="F545" s="159"/>
      <c r="G545" s="161"/>
      <c r="H545" s="161"/>
      <c r="I545" s="161"/>
      <c r="J545" s="161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</row>
    <row r="546" ht="13.5" customHeight="1">
      <c r="A546" s="159"/>
      <c r="B546" s="159"/>
      <c r="C546" s="159"/>
      <c r="D546" s="160"/>
      <c r="E546" s="160"/>
      <c r="F546" s="159"/>
      <c r="G546" s="161"/>
      <c r="H546" s="161"/>
      <c r="I546" s="161"/>
      <c r="J546" s="161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</row>
    <row r="547" ht="13.5" customHeight="1">
      <c r="A547" s="159"/>
      <c r="B547" s="159"/>
      <c r="C547" s="159"/>
      <c r="D547" s="160"/>
      <c r="E547" s="160"/>
      <c r="F547" s="159"/>
      <c r="G547" s="161"/>
      <c r="H547" s="161"/>
      <c r="I547" s="161"/>
      <c r="J547" s="161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</row>
    <row r="548" ht="13.5" customHeight="1">
      <c r="A548" s="159"/>
      <c r="B548" s="159"/>
      <c r="C548" s="159"/>
      <c r="D548" s="160"/>
      <c r="E548" s="160"/>
      <c r="F548" s="159"/>
      <c r="G548" s="161"/>
      <c r="H548" s="161"/>
      <c r="I548" s="161"/>
      <c r="J548" s="161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</row>
    <row r="549" ht="13.5" customHeight="1">
      <c r="A549" s="159"/>
      <c r="B549" s="159"/>
      <c r="C549" s="159"/>
      <c r="D549" s="160"/>
      <c r="E549" s="160"/>
      <c r="F549" s="159"/>
      <c r="G549" s="161"/>
      <c r="H549" s="161"/>
      <c r="I549" s="161"/>
      <c r="J549" s="161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</row>
    <row r="550" ht="13.5" customHeight="1">
      <c r="A550" s="159"/>
      <c r="B550" s="159"/>
      <c r="C550" s="159"/>
      <c r="D550" s="160"/>
      <c r="E550" s="160"/>
      <c r="F550" s="159"/>
      <c r="G550" s="161"/>
      <c r="H550" s="161"/>
      <c r="I550" s="161"/>
      <c r="J550" s="161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</row>
    <row r="551" ht="13.5" customHeight="1">
      <c r="A551" s="159"/>
      <c r="B551" s="159"/>
      <c r="C551" s="159"/>
      <c r="D551" s="160"/>
      <c r="E551" s="160"/>
      <c r="F551" s="159"/>
      <c r="G551" s="161"/>
      <c r="H551" s="161"/>
      <c r="I551" s="161"/>
      <c r="J551" s="161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</row>
    <row r="552" ht="13.5" customHeight="1">
      <c r="A552" s="159"/>
      <c r="B552" s="159"/>
      <c r="C552" s="159"/>
      <c r="D552" s="160"/>
      <c r="E552" s="160"/>
      <c r="F552" s="159"/>
      <c r="G552" s="161"/>
      <c r="H552" s="161"/>
      <c r="I552" s="161"/>
      <c r="J552" s="161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</row>
    <row r="553" ht="13.5" customHeight="1">
      <c r="A553" s="159"/>
      <c r="B553" s="159"/>
      <c r="C553" s="159"/>
      <c r="D553" s="160"/>
      <c r="E553" s="160"/>
      <c r="F553" s="159"/>
      <c r="G553" s="161"/>
      <c r="H553" s="161"/>
      <c r="I553" s="161"/>
      <c r="J553" s="161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</row>
    <row r="554" ht="13.5" customHeight="1">
      <c r="A554" s="159"/>
      <c r="B554" s="159"/>
      <c r="C554" s="159"/>
      <c r="D554" s="160"/>
      <c r="E554" s="160"/>
      <c r="F554" s="159"/>
      <c r="G554" s="161"/>
      <c r="H554" s="161"/>
      <c r="I554" s="161"/>
      <c r="J554" s="161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</row>
    <row r="555" ht="13.5" customHeight="1">
      <c r="A555" s="159"/>
      <c r="B555" s="159"/>
      <c r="C555" s="159"/>
      <c r="D555" s="160"/>
      <c r="E555" s="160"/>
      <c r="F555" s="159"/>
      <c r="G555" s="161"/>
      <c r="H555" s="161"/>
      <c r="I555" s="161"/>
      <c r="J555" s="161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</row>
    <row r="556" ht="13.5" customHeight="1">
      <c r="A556" s="159"/>
      <c r="B556" s="159"/>
      <c r="C556" s="159"/>
      <c r="D556" s="160"/>
      <c r="E556" s="160"/>
      <c r="F556" s="159"/>
      <c r="G556" s="161"/>
      <c r="H556" s="161"/>
      <c r="I556" s="161"/>
      <c r="J556" s="161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</row>
    <row r="557" ht="13.5" customHeight="1">
      <c r="A557" s="159"/>
      <c r="B557" s="159"/>
      <c r="C557" s="159"/>
      <c r="D557" s="160"/>
      <c r="E557" s="160"/>
      <c r="F557" s="159"/>
      <c r="G557" s="161"/>
      <c r="H557" s="161"/>
      <c r="I557" s="161"/>
      <c r="J557" s="161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</row>
    <row r="558" ht="13.5" customHeight="1">
      <c r="A558" s="159"/>
      <c r="B558" s="159"/>
      <c r="C558" s="159"/>
      <c r="D558" s="160"/>
      <c r="E558" s="160"/>
      <c r="F558" s="159"/>
      <c r="G558" s="161"/>
      <c r="H558" s="161"/>
      <c r="I558" s="161"/>
      <c r="J558" s="161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</row>
    <row r="559" ht="13.5" customHeight="1">
      <c r="A559" s="159"/>
      <c r="B559" s="159"/>
      <c r="C559" s="159"/>
      <c r="D559" s="160"/>
      <c r="E559" s="160"/>
      <c r="F559" s="159"/>
      <c r="G559" s="161"/>
      <c r="H559" s="161"/>
      <c r="I559" s="161"/>
      <c r="J559" s="161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</row>
    <row r="560" ht="13.5" customHeight="1">
      <c r="A560" s="159"/>
      <c r="B560" s="159"/>
      <c r="C560" s="159"/>
      <c r="D560" s="160"/>
      <c r="E560" s="160"/>
      <c r="F560" s="159"/>
      <c r="G560" s="161"/>
      <c r="H560" s="161"/>
      <c r="I560" s="161"/>
      <c r="J560" s="161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</row>
    <row r="561" ht="13.5" customHeight="1">
      <c r="A561" s="159"/>
      <c r="B561" s="159"/>
      <c r="C561" s="159"/>
      <c r="D561" s="160"/>
      <c r="E561" s="160"/>
      <c r="F561" s="159"/>
      <c r="G561" s="161"/>
      <c r="H561" s="161"/>
      <c r="I561" s="161"/>
      <c r="J561" s="161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</row>
    <row r="562" ht="13.5" customHeight="1">
      <c r="A562" s="159"/>
      <c r="B562" s="159"/>
      <c r="C562" s="159"/>
      <c r="D562" s="160"/>
      <c r="E562" s="160"/>
      <c r="F562" s="159"/>
      <c r="G562" s="161"/>
      <c r="H562" s="161"/>
      <c r="I562" s="161"/>
      <c r="J562" s="161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</row>
    <row r="563" ht="13.5" customHeight="1">
      <c r="A563" s="159"/>
      <c r="B563" s="159"/>
      <c r="C563" s="159"/>
      <c r="D563" s="160"/>
      <c r="E563" s="160"/>
      <c r="F563" s="159"/>
      <c r="G563" s="161"/>
      <c r="H563" s="161"/>
      <c r="I563" s="161"/>
      <c r="J563" s="161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</row>
    <row r="564" ht="13.5" customHeight="1">
      <c r="A564" s="159"/>
      <c r="B564" s="159"/>
      <c r="C564" s="159"/>
      <c r="D564" s="160"/>
      <c r="E564" s="160"/>
      <c r="F564" s="159"/>
      <c r="G564" s="161"/>
      <c r="H564" s="161"/>
      <c r="I564" s="161"/>
      <c r="J564" s="161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</row>
    <row r="565" ht="13.5" customHeight="1">
      <c r="A565" s="159"/>
      <c r="B565" s="159"/>
      <c r="C565" s="159"/>
      <c r="D565" s="160"/>
      <c r="E565" s="160"/>
      <c r="F565" s="159"/>
      <c r="G565" s="161"/>
      <c r="H565" s="161"/>
      <c r="I565" s="161"/>
      <c r="J565" s="161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</row>
    <row r="566" ht="13.5" customHeight="1">
      <c r="A566" s="159"/>
      <c r="B566" s="159"/>
      <c r="C566" s="159"/>
      <c r="D566" s="160"/>
      <c r="E566" s="160"/>
      <c r="F566" s="159"/>
      <c r="G566" s="161"/>
      <c r="H566" s="161"/>
      <c r="I566" s="161"/>
      <c r="J566" s="161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</row>
    <row r="567" ht="13.5" customHeight="1">
      <c r="A567" s="159"/>
      <c r="B567" s="159"/>
      <c r="C567" s="159"/>
      <c r="D567" s="160"/>
      <c r="E567" s="160"/>
      <c r="F567" s="159"/>
      <c r="G567" s="161"/>
      <c r="H567" s="161"/>
      <c r="I567" s="161"/>
      <c r="J567" s="161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</row>
    <row r="568" ht="13.5" customHeight="1">
      <c r="A568" s="159"/>
      <c r="B568" s="159"/>
      <c r="C568" s="159"/>
      <c r="D568" s="160"/>
      <c r="E568" s="160"/>
      <c r="F568" s="159"/>
      <c r="G568" s="161"/>
      <c r="H568" s="161"/>
      <c r="I568" s="161"/>
      <c r="J568" s="161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</row>
    <row r="569" ht="13.5" customHeight="1">
      <c r="A569" s="159"/>
      <c r="B569" s="159"/>
      <c r="C569" s="159"/>
      <c r="D569" s="160"/>
      <c r="E569" s="160"/>
      <c r="F569" s="159"/>
      <c r="G569" s="161"/>
      <c r="H569" s="161"/>
      <c r="I569" s="161"/>
      <c r="J569" s="161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</row>
    <row r="570" ht="13.5" customHeight="1">
      <c r="A570" s="159"/>
      <c r="B570" s="159"/>
      <c r="C570" s="159"/>
      <c r="D570" s="160"/>
      <c r="E570" s="160"/>
      <c r="F570" s="159"/>
      <c r="G570" s="161"/>
      <c r="H570" s="161"/>
      <c r="I570" s="161"/>
      <c r="J570" s="161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</row>
    <row r="571" ht="13.5" customHeight="1">
      <c r="A571" s="159"/>
      <c r="B571" s="159"/>
      <c r="C571" s="159"/>
      <c r="D571" s="160"/>
      <c r="E571" s="160"/>
      <c r="F571" s="159"/>
      <c r="G571" s="161"/>
      <c r="H571" s="161"/>
      <c r="I571" s="161"/>
      <c r="J571" s="161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</row>
    <row r="572" ht="13.5" customHeight="1">
      <c r="A572" s="159"/>
      <c r="B572" s="159"/>
      <c r="C572" s="159"/>
      <c r="D572" s="160"/>
      <c r="E572" s="160"/>
      <c r="F572" s="159"/>
      <c r="G572" s="161"/>
      <c r="H572" s="161"/>
      <c r="I572" s="161"/>
      <c r="J572" s="161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</row>
    <row r="573" ht="13.5" customHeight="1">
      <c r="A573" s="159"/>
      <c r="B573" s="159"/>
      <c r="C573" s="159"/>
      <c r="D573" s="160"/>
      <c r="E573" s="160"/>
      <c r="F573" s="159"/>
      <c r="G573" s="161"/>
      <c r="H573" s="161"/>
      <c r="I573" s="161"/>
      <c r="J573" s="161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</row>
    <row r="574" ht="13.5" customHeight="1">
      <c r="A574" s="159"/>
      <c r="B574" s="159"/>
      <c r="C574" s="159"/>
      <c r="D574" s="160"/>
      <c r="E574" s="160"/>
      <c r="F574" s="159"/>
      <c r="G574" s="161"/>
      <c r="H574" s="161"/>
      <c r="I574" s="161"/>
      <c r="J574" s="161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</row>
    <row r="575" ht="13.5" customHeight="1">
      <c r="A575" s="159"/>
      <c r="B575" s="159"/>
      <c r="C575" s="159"/>
      <c r="D575" s="160"/>
      <c r="E575" s="160"/>
      <c r="F575" s="159"/>
      <c r="G575" s="161"/>
      <c r="H575" s="161"/>
      <c r="I575" s="161"/>
      <c r="J575" s="161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</row>
    <row r="576" ht="13.5" customHeight="1">
      <c r="A576" s="159"/>
      <c r="B576" s="159"/>
      <c r="C576" s="159"/>
      <c r="D576" s="160"/>
      <c r="E576" s="160"/>
      <c r="F576" s="159"/>
      <c r="G576" s="161"/>
      <c r="H576" s="161"/>
      <c r="I576" s="161"/>
      <c r="J576" s="161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</row>
    <row r="577" ht="13.5" customHeight="1">
      <c r="A577" s="159"/>
      <c r="B577" s="159"/>
      <c r="C577" s="159"/>
      <c r="D577" s="160"/>
      <c r="E577" s="160"/>
      <c r="F577" s="159"/>
      <c r="G577" s="161"/>
      <c r="H577" s="161"/>
      <c r="I577" s="161"/>
      <c r="J577" s="161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</row>
    <row r="578" ht="13.5" customHeight="1">
      <c r="A578" s="159"/>
      <c r="B578" s="159"/>
      <c r="C578" s="159"/>
      <c r="D578" s="160"/>
      <c r="E578" s="160"/>
      <c r="F578" s="159"/>
      <c r="G578" s="161"/>
      <c r="H578" s="161"/>
      <c r="I578" s="161"/>
      <c r="J578" s="161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</row>
    <row r="579" ht="13.5" customHeight="1">
      <c r="A579" s="159"/>
      <c r="B579" s="159"/>
      <c r="C579" s="159"/>
      <c r="D579" s="160"/>
      <c r="E579" s="160"/>
      <c r="F579" s="159"/>
      <c r="G579" s="161"/>
      <c r="H579" s="161"/>
      <c r="I579" s="161"/>
      <c r="J579" s="161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</row>
    <row r="580" ht="13.5" customHeight="1">
      <c r="A580" s="159"/>
      <c r="B580" s="159"/>
      <c r="C580" s="159"/>
      <c r="D580" s="160"/>
      <c r="E580" s="160"/>
      <c r="F580" s="159"/>
      <c r="G580" s="161"/>
      <c r="H580" s="161"/>
      <c r="I580" s="161"/>
      <c r="J580" s="161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</row>
    <row r="581" ht="13.5" customHeight="1">
      <c r="A581" s="159"/>
      <c r="B581" s="159"/>
      <c r="C581" s="159"/>
      <c r="D581" s="160"/>
      <c r="E581" s="160"/>
      <c r="F581" s="159"/>
      <c r="G581" s="161"/>
      <c r="H581" s="161"/>
      <c r="I581" s="161"/>
      <c r="J581" s="161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</row>
    <row r="582" ht="13.5" customHeight="1">
      <c r="A582" s="159"/>
      <c r="B582" s="159"/>
      <c r="C582" s="159"/>
      <c r="D582" s="160"/>
      <c r="E582" s="160"/>
      <c r="F582" s="159"/>
      <c r="G582" s="161"/>
      <c r="H582" s="161"/>
      <c r="I582" s="161"/>
      <c r="J582" s="161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</row>
    <row r="583" ht="13.5" customHeight="1">
      <c r="A583" s="159"/>
      <c r="B583" s="159"/>
      <c r="C583" s="159"/>
      <c r="D583" s="160"/>
      <c r="E583" s="160"/>
      <c r="F583" s="159"/>
      <c r="G583" s="161"/>
      <c r="H583" s="161"/>
      <c r="I583" s="161"/>
      <c r="J583" s="161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</row>
    <row r="584" ht="13.5" customHeight="1">
      <c r="A584" s="159"/>
      <c r="B584" s="159"/>
      <c r="C584" s="159"/>
      <c r="D584" s="160"/>
      <c r="E584" s="160"/>
      <c r="F584" s="159"/>
      <c r="G584" s="161"/>
      <c r="H584" s="161"/>
      <c r="I584" s="161"/>
      <c r="J584" s="161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</row>
    <row r="585" ht="13.5" customHeight="1">
      <c r="A585" s="159"/>
      <c r="B585" s="159"/>
      <c r="C585" s="159"/>
      <c r="D585" s="160"/>
      <c r="E585" s="160"/>
      <c r="F585" s="159"/>
      <c r="G585" s="161"/>
      <c r="H585" s="161"/>
      <c r="I585" s="161"/>
      <c r="J585" s="161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</row>
    <row r="586" ht="13.5" customHeight="1">
      <c r="A586" s="159"/>
      <c r="B586" s="159"/>
      <c r="C586" s="159"/>
      <c r="D586" s="160"/>
      <c r="E586" s="160"/>
      <c r="F586" s="159"/>
      <c r="G586" s="161"/>
      <c r="H586" s="161"/>
      <c r="I586" s="161"/>
      <c r="J586" s="161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</row>
    <row r="587" ht="13.5" customHeight="1">
      <c r="A587" s="159"/>
      <c r="B587" s="159"/>
      <c r="C587" s="159"/>
      <c r="D587" s="160"/>
      <c r="E587" s="160"/>
      <c r="F587" s="159"/>
      <c r="G587" s="161"/>
      <c r="H587" s="161"/>
      <c r="I587" s="161"/>
      <c r="J587" s="161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</row>
    <row r="588" ht="13.5" customHeight="1">
      <c r="A588" s="159"/>
      <c r="B588" s="159"/>
      <c r="C588" s="159"/>
      <c r="D588" s="160"/>
      <c r="E588" s="160"/>
      <c r="F588" s="159"/>
      <c r="G588" s="161"/>
      <c r="H588" s="161"/>
      <c r="I588" s="161"/>
      <c r="J588" s="161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</row>
    <row r="589" ht="13.5" customHeight="1">
      <c r="A589" s="159"/>
      <c r="B589" s="159"/>
      <c r="C589" s="159"/>
      <c r="D589" s="160"/>
      <c r="E589" s="160"/>
      <c r="F589" s="159"/>
      <c r="G589" s="161"/>
      <c r="H589" s="161"/>
      <c r="I589" s="161"/>
      <c r="J589" s="161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</row>
    <row r="590" ht="13.5" customHeight="1">
      <c r="A590" s="159"/>
      <c r="B590" s="159"/>
      <c r="C590" s="159"/>
      <c r="D590" s="160"/>
      <c r="E590" s="160"/>
      <c r="F590" s="159"/>
      <c r="G590" s="161"/>
      <c r="H590" s="161"/>
      <c r="I590" s="161"/>
      <c r="J590" s="161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</row>
    <row r="591" ht="13.5" customHeight="1">
      <c r="A591" s="159"/>
      <c r="B591" s="159"/>
      <c r="C591" s="159"/>
      <c r="D591" s="160"/>
      <c r="E591" s="160"/>
      <c r="F591" s="159"/>
      <c r="G591" s="161"/>
      <c r="H591" s="161"/>
      <c r="I591" s="161"/>
      <c r="J591" s="161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</row>
    <row r="592" ht="13.5" customHeight="1">
      <c r="A592" s="159"/>
      <c r="B592" s="159"/>
      <c r="C592" s="159"/>
      <c r="D592" s="160"/>
      <c r="E592" s="160"/>
      <c r="F592" s="159"/>
      <c r="G592" s="161"/>
      <c r="H592" s="161"/>
      <c r="I592" s="161"/>
      <c r="J592" s="161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</row>
    <row r="593" ht="13.5" customHeight="1">
      <c r="A593" s="159"/>
      <c r="B593" s="159"/>
      <c r="C593" s="159"/>
      <c r="D593" s="160"/>
      <c r="E593" s="160"/>
      <c r="F593" s="159"/>
      <c r="G593" s="161"/>
      <c r="H593" s="161"/>
      <c r="I593" s="161"/>
      <c r="J593" s="161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</row>
    <row r="594" ht="13.5" customHeight="1">
      <c r="A594" s="159"/>
      <c r="B594" s="159"/>
      <c r="C594" s="159"/>
      <c r="D594" s="160"/>
      <c r="E594" s="160"/>
      <c r="F594" s="159"/>
      <c r="G594" s="161"/>
      <c r="H594" s="161"/>
      <c r="I594" s="161"/>
      <c r="J594" s="161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</row>
    <row r="595" ht="13.5" customHeight="1">
      <c r="A595" s="159"/>
      <c r="B595" s="159"/>
      <c r="C595" s="159"/>
      <c r="D595" s="160"/>
      <c r="E595" s="160"/>
      <c r="F595" s="159"/>
      <c r="G595" s="161"/>
      <c r="H595" s="161"/>
      <c r="I595" s="161"/>
      <c r="J595" s="161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</row>
    <row r="596" ht="13.5" customHeight="1">
      <c r="A596" s="159"/>
      <c r="B596" s="159"/>
      <c r="C596" s="159"/>
      <c r="D596" s="160"/>
      <c r="E596" s="160"/>
      <c r="F596" s="159"/>
      <c r="G596" s="161"/>
      <c r="H596" s="161"/>
      <c r="I596" s="161"/>
      <c r="J596" s="161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</row>
    <row r="597" ht="13.5" customHeight="1">
      <c r="A597" s="159"/>
      <c r="B597" s="159"/>
      <c r="C597" s="159"/>
      <c r="D597" s="160"/>
      <c r="E597" s="160"/>
      <c r="F597" s="159"/>
      <c r="G597" s="161"/>
      <c r="H597" s="161"/>
      <c r="I597" s="161"/>
      <c r="J597" s="161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</row>
    <row r="598" ht="13.5" customHeight="1">
      <c r="A598" s="159"/>
      <c r="B598" s="159"/>
      <c r="C598" s="159"/>
      <c r="D598" s="160"/>
      <c r="E598" s="160"/>
      <c r="F598" s="159"/>
      <c r="G598" s="161"/>
      <c r="H598" s="161"/>
      <c r="I598" s="161"/>
      <c r="J598" s="161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</row>
    <row r="599" ht="13.5" customHeight="1">
      <c r="A599" s="159"/>
      <c r="B599" s="159"/>
      <c r="C599" s="159"/>
      <c r="D599" s="160"/>
      <c r="E599" s="160"/>
      <c r="F599" s="159"/>
      <c r="G599" s="161"/>
      <c r="H599" s="161"/>
      <c r="I599" s="161"/>
      <c r="J599" s="161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</row>
    <row r="600" ht="13.5" customHeight="1">
      <c r="A600" s="159"/>
      <c r="B600" s="159"/>
      <c r="C600" s="159"/>
      <c r="D600" s="160"/>
      <c r="E600" s="160"/>
      <c r="F600" s="159"/>
      <c r="G600" s="161"/>
      <c r="H600" s="161"/>
      <c r="I600" s="161"/>
      <c r="J600" s="161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</row>
    <row r="601" ht="13.5" customHeight="1">
      <c r="A601" s="159"/>
      <c r="B601" s="159"/>
      <c r="C601" s="159"/>
      <c r="D601" s="160"/>
      <c r="E601" s="160"/>
      <c r="F601" s="159"/>
      <c r="G601" s="161"/>
      <c r="H601" s="161"/>
      <c r="I601" s="161"/>
      <c r="J601" s="161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</row>
    <row r="602" ht="13.5" customHeight="1">
      <c r="A602" s="159"/>
      <c r="B602" s="159"/>
      <c r="C602" s="159"/>
      <c r="D602" s="160"/>
      <c r="E602" s="160"/>
      <c r="F602" s="159"/>
      <c r="G602" s="161"/>
      <c r="H602" s="161"/>
      <c r="I602" s="161"/>
      <c r="J602" s="161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</row>
    <row r="603" ht="13.5" customHeight="1">
      <c r="A603" s="159"/>
      <c r="B603" s="159"/>
      <c r="C603" s="159"/>
      <c r="D603" s="160"/>
      <c r="E603" s="160"/>
      <c r="F603" s="159"/>
      <c r="G603" s="161"/>
      <c r="H603" s="161"/>
      <c r="I603" s="161"/>
      <c r="J603" s="161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</row>
    <row r="604" ht="13.5" customHeight="1">
      <c r="A604" s="159"/>
      <c r="B604" s="159"/>
      <c r="C604" s="159"/>
      <c r="D604" s="160"/>
      <c r="E604" s="160"/>
      <c r="F604" s="159"/>
      <c r="G604" s="161"/>
      <c r="H604" s="161"/>
      <c r="I604" s="161"/>
      <c r="J604" s="161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</row>
    <row r="605" ht="13.5" customHeight="1">
      <c r="A605" s="159"/>
      <c r="B605" s="159"/>
      <c r="C605" s="159"/>
      <c r="D605" s="160"/>
      <c r="E605" s="160"/>
      <c r="F605" s="159"/>
      <c r="G605" s="161"/>
      <c r="H605" s="161"/>
      <c r="I605" s="161"/>
      <c r="J605" s="161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</row>
    <row r="606" ht="13.5" customHeight="1">
      <c r="A606" s="159"/>
      <c r="B606" s="159"/>
      <c r="C606" s="159"/>
      <c r="D606" s="160"/>
      <c r="E606" s="160"/>
      <c r="F606" s="159"/>
      <c r="G606" s="161"/>
      <c r="H606" s="161"/>
      <c r="I606" s="161"/>
      <c r="J606" s="161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</row>
    <row r="607" ht="13.5" customHeight="1">
      <c r="A607" s="159"/>
      <c r="B607" s="159"/>
      <c r="C607" s="159"/>
      <c r="D607" s="160"/>
      <c r="E607" s="160"/>
      <c r="F607" s="159"/>
      <c r="G607" s="161"/>
      <c r="H607" s="161"/>
      <c r="I607" s="161"/>
      <c r="J607" s="161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</row>
    <row r="608" ht="13.5" customHeight="1">
      <c r="A608" s="159"/>
      <c r="B608" s="159"/>
      <c r="C608" s="159"/>
      <c r="D608" s="160"/>
      <c r="E608" s="160"/>
      <c r="F608" s="159"/>
      <c r="G608" s="161"/>
      <c r="H608" s="161"/>
      <c r="I608" s="161"/>
      <c r="J608" s="161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</row>
    <row r="609" ht="13.5" customHeight="1">
      <c r="A609" s="159"/>
      <c r="B609" s="159"/>
      <c r="C609" s="159"/>
      <c r="D609" s="160"/>
      <c r="E609" s="160"/>
      <c r="F609" s="159"/>
      <c r="G609" s="161"/>
      <c r="H609" s="161"/>
      <c r="I609" s="161"/>
      <c r="J609" s="161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</row>
    <row r="610" ht="13.5" customHeight="1">
      <c r="A610" s="159"/>
      <c r="B610" s="159"/>
      <c r="C610" s="159"/>
      <c r="D610" s="160"/>
      <c r="E610" s="160"/>
      <c r="F610" s="159"/>
      <c r="G610" s="161"/>
      <c r="H610" s="161"/>
      <c r="I610" s="161"/>
      <c r="J610" s="161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</row>
    <row r="611" ht="13.5" customHeight="1">
      <c r="A611" s="159"/>
      <c r="B611" s="159"/>
      <c r="C611" s="159"/>
      <c r="D611" s="160"/>
      <c r="E611" s="160"/>
      <c r="F611" s="159"/>
      <c r="G611" s="161"/>
      <c r="H611" s="161"/>
      <c r="I611" s="161"/>
      <c r="J611" s="161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</row>
    <row r="612" ht="13.5" customHeight="1">
      <c r="A612" s="159"/>
      <c r="B612" s="159"/>
      <c r="C612" s="159"/>
      <c r="D612" s="160"/>
      <c r="E612" s="160"/>
      <c r="F612" s="159"/>
      <c r="G612" s="161"/>
      <c r="H612" s="161"/>
      <c r="I612" s="161"/>
      <c r="J612" s="161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</row>
    <row r="613" ht="13.5" customHeight="1">
      <c r="A613" s="159"/>
      <c r="B613" s="159"/>
      <c r="C613" s="159"/>
      <c r="D613" s="160"/>
      <c r="E613" s="160"/>
      <c r="F613" s="159"/>
      <c r="G613" s="161"/>
      <c r="H613" s="161"/>
      <c r="I613" s="161"/>
      <c r="J613" s="161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</row>
    <row r="614" ht="13.5" customHeight="1">
      <c r="A614" s="159"/>
      <c r="B614" s="159"/>
      <c r="C614" s="159"/>
      <c r="D614" s="160"/>
      <c r="E614" s="160"/>
      <c r="F614" s="159"/>
      <c r="G614" s="161"/>
      <c r="H614" s="161"/>
      <c r="I614" s="161"/>
      <c r="J614" s="161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</row>
    <row r="615" ht="13.5" customHeight="1">
      <c r="A615" s="159"/>
      <c r="B615" s="159"/>
      <c r="C615" s="159"/>
      <c r="D615" s="160"/>
      <c r="E615" s="160"/>
      <c r="F615" s="159"/>
      <c r="G615" s="161"/>
      <c r="H615" s="161"/>
      <c r="I615" s="161"/>
      <c r="J615" s="161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</row>
    <row r="616" ht="13.5" customHeight="1">
      <c r="A616" s="159"/>
      <c r="B616" s="159"/>
      <c r="C616" s="159"/>
      <c r="D616" s="160"/>
      <c r="E616" s="160"/>
      <c r="F616" s="159"/>
      <c r="G616" s="161"/>
      <c r="H616" s="161"/>
      <c r="I616" s="161"/>
      <c r="J616" s="161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</row>
    <row r="617" ht="13.5" customHeight="1">
      <c r="A617" s="159"/>
      <c r="B617" s="159"/>
      <c r="C617" s="159"/>
      <c r="D617" s="160"/>
      <c r="E617" s="160"/>
      <c r="F617" s="159"/>
      <c r="G617" s="161"/>
      <c r="H617" s="161"/>
      <c r="I617" s="161"/>
      <c r="J617" s="161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</row>
    <row r="618" ht="13.5" customHeight="1">
      <c r="A618" s="159"/>
      <c r="B618" s="159"/>
      <c r="C618" s="159"/>
      <c r="D618" s="160"/>
      <c r="E618" s="160"/>
      <c r="F618" s="159"/>
      <c r="G618" s="161"/>
      <c r="H618" s="161"/>
      <c r="I618" s="161"/>
      <c r="J618" s="161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</row>
    <row r="619" ht="13.5" customHeight="1">
      <c r="A619" s="159"/>
      <c r="B619" s="159"/>
      <c r="C619" s="159"/>
      <c r="D619" s="160"/>
      <c r="E619" s="160"/>
      <c r="F619" s="159"/>
      <c r="G619" s="161"/>
      <c r="H619" s="161"/>
      <c r="I619" s="161"/>
      <c r="J619" s="161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</row>
    <row r="620" ht="13.5" customHeight="1">
      <c r="A620" s="159"/>
      <c r="B620" s="159"/>
      <c r="C620" s="159"/>
      <c r="D620" s="160"/>
      <c r="E620" s="160"/>
      <c r="F620" s="159"/>
      <c r="G620" s="161"/>
      <c r="H620" s="161"/>
      <c r="I620" s="161"/>
      <c r="J620" s="161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</row>
    <row r="621" ht="13.5" customHeight="1">
      <c r="A621" s="159"/>
      <c r="B621" s="159"/>
      <c r="C621" s="159"/>
      <c r="D621" s="160"/>
      <c r="E621" s="160"/>
      <c r="F621" s="159"/>
      <c r="G621" s="161"/>
      <c r="H621" s="161"/>
      <c r="I621" s="161"/>
      <c r="J621" s="161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</row>
    <row r="622" ht="13.5" customHeight="1">
      <c r="A622" s="159"/>
      <c r="B622" s="159"/>
      <c r="C622" s="159"/>
      <c r="D622" s="160"/>
      <c r="E622" s="160"/>
      <c r="F622" s="159"/>
      <c r="G622" s="161"/>
      <c r="H622" s="161"/>
      <c r="I622" s="161"/>
      <c r="J622" s="161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</row>
    <row r="623" ht="13.5" customHeight="1">
      <c r="A623" s="159"/>
      <c r="B623" s="159"/>
      <c r="C623" s="159"/>
      <c r="D623" s="160"/>
      <c r="E623" s="160"/>
      <c r="F623" s="159"/>
      <c r="G623" s="161"/>
      <c r="H623" s="161"/>
      <c r="I623" s="161"/>
      <c r="J623" s="161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</row>
    <row r="624" ht="13.5" customHeight="1">
      <c r="A624" s="159"/>
      <c r="B624" s="159"/>
      <c r="C624" s="159"/>
      <c r="D624" s="160"/>
      <c r="E624" s="160"/>
      <c r="F624" s="159"/>
      <c r="G624" s="161"/>
      <c r="H624" s="161"/>
      <c r="I624" s="161"/>
      <c r="J624" s="161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</row>
    <row r="625" ht="13.5" customHeight="1">
      <c r="A625" s="159"/>
      <c r="B625" s="159"/>
      <c r="C625" s="159"/>
      <c r="D625" s="160"/>
      <c r="E625" s="160"/>
      <c r="F625" s="159"/>
      <c r="G625" s="161"/>
      <c r="H625" s="161"/>
      <c r="I625" s="161"/>
      <c r="J625" s="161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</row>
    <row r="626" ht="13.5" customHeight="1">
      <c r="A626" s="159"/>
      <c r="B626" s="159"/>
      <c r="C626" s="159"/>
      <c r="D626" s="160"/>
      <c r="E626" s="160"/>
      <c r="F626" s="159"/>
      <c r="G626" s="161"/>
      <c r="H626" s="161"/>
      <c r="I626" s="161"/>
      <c r="J626" s="161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</row>
    <row r="627" ht="13.5" customHeight="1">
      <c r="A627" s="159"/>
      <c r="B627" s="159"/>
      <c r="C627" s="159"/>
      <c r="D627" s="160"/>
      <c r="E627" s="160"/>
      <c r="F627" s="159"/>
      <c r="G627" s="161"/>
      <c r="H627" s="161"/>
      <c r="I627" s="161"/>
      <c r="J627" s="161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</row>
    <row r="628" ht="13.5" customHeight="1">
      <c r="A628" s="159"/>
      <c r="B628" s="159"/>
      <c r="C628" s="159"/>
      <c r="D628" s="160"/>
      <c r="E628" s="160"/>
      <c r="F628" s="159"/>
      <c r="G628" s="161"/>
      <c r="H628" s="161"/>
      <c r="I628" s="161"/>
      <c r="J628" s="161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</row>
    <row r="629" ht="13.5" customHeight="1">
      <c r="A629" s="159"/>
      <c r="B629" s="159"/>
      <c r="C629" s="159"/>
      <c r="D629" s="160"/>
      <c r="E629" s="160"/>
      <c r="F629" s="159"/>
      <c r="G629" s="161"/>
      <c r="H629" s="161"/>
      <c r="I629" s="161"/>
      <c r="J629" s="161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</row>
    <row r="630" ht="13.5" customHeight="1">
      <c r="A630" s="159"/>
      <c r="B630" s="159"/>
      <c r="C630" s="159"/>
      <c r="D630" s="160"/>
      <c r="E630" s="160"/>
      <c r="F630" s="159"/>
      <c r="G630" s="161"/>
      <c r="H630" s="161"/>
      <c r="I630" s="161"/>
      <c r="J630" s="161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</row>
    <row r="631" ht="13.5" customHeight="1">
      <c r="A631" s="159"/>
      <c r="B631" s="159"/>
      <c r="C631" s="159"/>
      <c r="D631" s="160"/>
      <c r="E631" s="160"/>
      <c r="F631" s="159"/>
      <c r="G631" s="161"/>
      <c r="H631" s="161"/>
      <c r="I631" s="161"/>
      <c r="J631" s="161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</row>
    <row r="632" ht="13.5" customHeight="1">
      <c r="A632" s="159"/>
      <c r="B632" s="159"/>
      <c r="C632" s="159"/>
      <c r="D632" s="160"/>
      <c r="E632" s="160"/>
      <c r="F632" s="159"/>
      <c r="G632" s="161"/>
      <c r="H632" s="161"/>
      <c r="I632" s="161"/>
      <c r="J632" s="161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</row>
    <row r="633" ht="13.5" customHeight="1">
      <c r="A633" s="159"/>
      <c r="B633" s="159"/>
      <c r="C633" s="159"/>
      <c r="D633" s="160"/>
      <c r="E633" s="160"/>
      <c r="F633" s="159"/>
      <c r="G633" s="161"/>
      <c r="H633" s="161"/>
      <c r="I633" s="161"/>
      <c r="J633" s="161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</row>
    <row r="634" ht="13.5" customHeight="1">
      <c r="A634" s="159"/>
      <c r="B634" s="159"/>
      <c r="C634" s="159"/>
      <c r="D634" s="160"/>
      <c r="E634" s="160"/>
      <c r="F634" s="159"/>
      <c r="G634" s="161"/>
      <c r="H634" s="161"/>
      <c r="I634" s="161"/>
      <c r="J634" s="161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</row>
    <row r="635" ht="13.5" customHeight="1">
      <c r="A635" s="159"/>
      <c r="B635" s="159"/>
      <c r="C635" s="159"/>
      <c r="D635" s="160"/>
      <c r="E635" s="160"/>
      <c r="F635" s="159"/>
      <c r="G635" s="161"/>
      <c r="H635" s="161"/>
      <c r="I635" s="161"/>
      <c r="J635" s="161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</row>
    <row r="636" ht="13.5" customHeight="1">
      <c r="A636" s="159"/>
      <c r="B636" s="159"/>
      <c r="C636" s="159"/>
      <c r="D636" s="160"/>
      <c r="E636" s="160"/>
      <c r="F636" s="159"/>
      <c r="G636" s="161"/>
      <c r="H636" s="161"/>
      <c r="I636" s="161"/>
      <c r="J636" s="161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</row>
    <row r="637" ht="13.5" customHeight="1">
      <c r="A637" s="159"/>
      <c r="B637" s="159"/>
      <c r="C637" s="159"/>
      <c r="D637" s="160"/>
      <c r="E637" s="160"/>
      <c r="F637" s="159"/>
      <c r="G637" s="161"/>
      <c r="H637" s="161"/>
      <c r="I637" s="161"/>
      <c r="J637" s="161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</row>
    <row r="638" ht="13.5" customHeight="1">
      <c r="A638" s="159"/>
      <c r="B638" s="159"/>
      <c r="C638" s="159"/>
      <c r="D638" s="160"/>
      <c r="E638" s="160"/>
      <c r="F638" s="159"/>
      <c r="G638" s="161"/>
      <c r="H638" s="161"/>
      <c r="I638" s="161"/>
      <c r="J638" s="161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</row>
    <row r="639" ht="13.5" customHeight="1">
      <c r="A639" s="159"/>
      <c r="B639" s="159"/>
      <c r="C639" s="159"/>
      <c r="D639" s="160"/>
      <c r="E639" s="160"/>
      <c r="F639" s="159"/>
      <c r="G639" s="161"/>
      <c r="H639" s="161"/>
      <c r="I639" s="161"/>
      <c r="J639" s="161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</row>
    <row r="640" ht="13.5" customHeight="1">
      <c r="A640" s="159"/>
      <c r="B640" s="159"/>
      <c r="C640" s="159"/>
      <c r="D640" s="160"/>
      <c r="E640" s="160"/>
      <c r="F640" s="159"/>
      <c r="G640" s="161"/>
      <c r="H640" s="161"/>
      <c r="I640" s="161"/>
      <c r="J640" s="161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</row>
    <row r="641" ht="13.5" customHeight="1">
      <c r="A641" s="159"/>
      <c r="B641" s="159"/>
      <c r="C641" s="159"/>
      <c r="D641" s="160"/>
      <c r="E641" s="160"/>
      <c r="F641" s="159"/>
      <c r="G641" s="161"/>
      <c r="H641" s="161"/>
      <c r="I641" s="161"/>
      <c r="J641" s="161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</row>
    <row r="642" ht="13.5" customHeight="1">
      <c r="A642" s="159"/>
      <c r="B642" s="159"/>
      <c r="C642" s="159"/>
      <c r="D642" s="160"/>
      <c r="E642" s="160"/>
      <c r="F642" s="159"/>
      <c r="G642" s="161"/>
      <c r="H642" s="161"/>
      <c r="I642" s="161"/>
      <c r="J642" s="161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</row>
    <row r="643" ht="13.5" customHeight="1">
      <c r="A643" s="159"/>
      <c r="B643" s="159"/>
      <c r="C643" s="159"/>
      <c r="D643" s="160"/>
      <c r="E643" s="160"/>
      <c r="F643" s="159"/>
      <c r="G643" s="161"/>
      <c r="H643" s="161"/>
      <c r="I643" s="161"/>
      <c r="J643" s="161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</row>
    <row r="644" ht="13.5" customHeight="1">
      <c r="A644" s="159"/>
      <c r="B644" s="159"/>
      <c r="C644" s="159"/>
      <c r="D644" s="160"/>
      <c r="E644" s="160"/>
      <c r="F644" s="159"/>
      <c r="G644" s="161"/>
      <c r="H644" s="161"/>
      <c r="I644" s="161"/>
      <c r="J644" s="161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</row>
    <row r="645" ht="13.5" customHeight="1">
      <c r="A645" s="159"/>
      <c r="B645" s="159"/>
      <c r="C645" s="159"/>
      <c r="D645" s="160"/>
      <c r="E645" s="160"/>
      <c r="F645" s="159"/>
      <c r="G645" s="161"/>
      <c r="H645" s="161"/>
      <c r="I645" s="161"/>
      <c r="J645" s="161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</row>
    <row r="646" ht="13.5" customHeight="1">
      <c r="A646" s="159"/>
      <c r="B646" s="159"/>
      <c r="C646" s="159"/>
      <c r="D646" s="160"/>
      <c r="E646" s="160"/>
      <c r="F646" s="159"/>
      <c r="G646" s="161"/>
      <c r="H646" s="161"/>
      <c r="I646" s="161"/>
      <c r="J646" s="161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</row>
    <row r="647" ht="13.5" customHeight="1">
      <c r="A647" s="159"/>
      <c r="B647" s="159"/>
      <c r="C647" s="159"/>
      <c r="D647" s="160"/>
      <c r="E647" s="160"/>
      <c r="F647" s="159"/>
      <c r="G647" s="161"/>
      <c r="H647" s="161"/>
      <c r="I647" s="161"/>
      <c r="J647" s="161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</row>
    <row r="648" ht="13.5" customHeight="1">
      <c r="A648" s="159"/>
      <c r="B648" s="159"/>
      <c r="C648" s="159"/>
      <c r="D648" s="160"/>
      <c r="E648" s="160"/>
      <c r="F648" s="159"/>
      <c r="G648" s="161"/>
      <c r="H648" s="161"/>
      <c r="I648" s="161"/>
      <c r="J648" s="161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</row>
    <row r="649" ht="13.5" customHeight="1">
      <c r="A649" s="159"/>
      <c r="B649" s="159"/>
      <c r="C649" s="159"/>
      <c r="D649" s="160"/>
      <c r="E649" s="160"/>
      <c r="F649" s="159"/>
      <c r="G649" s="161"/>
      <c r="H649" s="161"/>
      <c r="I649" s="161"/>
      <c r="J649" s="161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</row>
    <row r="650" ht="13.5" customHeight="1">
      <c r="A650" s="159"/>
      <c r="B650" s="159"/>
      <c r="C650" s="159"/>
      <c r="D650" s="160"/>
      <c r="E650" s="160"/>
      <c r="F650" s="159"/>
      <c r="G650" s="161"/>
      <c r="H650" s="161"/>
      <c r="I650" s="161"/>
      <c r="J650" s="161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</row>
    <row r="651" ht="13.5" customHeight="1">
      <c r="A651" s="159"/>
      <c r="B651" s="159"/>
      <c r="C651" s="159"/>
      <c r="D651" s="160"/>
      <c r="E651" s="160"/>
      <c r="F651" s="159"/>
      <c r="G651" s="161"/>
      <c r="H651" s="161"/>
      <c r="I651" s="161"/>
      <c r="J651" s="161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</row>
    <row r="652" ht="13.5" customHeight="1">
      <c r="A652" s="159"/>
      <c r="B652" s="159"/>
      <c r="C652" s="159"/>
      <c r="D652" s="160"/>
      <c r="E652" s="160"/>
      <c r="F652" s="159"/>
      <c r="G652" s="161"/>
      <c r="H652" s="161"/>
      <c r="I652" s="161"/>
      <c r="J652" s="161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</row>
    <row r="653" ht="13.5" customHeight="1">
      <c r="A653" s="159"/>
      <c r="B653" s="159"/>
      <c r="C653" s="159"/>
      <c r="D653" s="160"/>
      <c r="E653" s="160"/>
      <c r="F653" s="159"/>
      <c r="G653" s="161"/>
      <c r="H653" s="161"/>
      <c r="I653" s="161"/>
      <c r="J653" s="161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</row>
    <row r="654" ht="13.5" customHeight="1">
      <c r="A654" s="159"/>
      <c r="B654" s="159"/>
      <c r="C654" s="159"/>
      <c r="D654" s="160"/>
      <c r="E654" s="160"/>
      <c r="F654" s="159"/>
      <c r="G654" s="161"/>
      <c r="H654" s="161"/>
      <c r="I654" s="161"/>
      <c r="J654" s="161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</row>
    <row r="655" ht="13.5" customHeight="1">
      <c r="A655" s="159"/>
      <c r="B655" s="159"/>
      <c r="C655" s="159"/>
      <c r="D655" s="160"/>
      <c r="E655" s="160"/>
      <c r="F655" s="159"/>
      <c r="G655" s="161"/>
      <c r="H655" s="161"/>
      <c r="I655" s="161"/>
      <c r="J655" s="161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</row>
    <row r="656" ht="13.5" customHeight="1">
      <c r="A656" s="159"/>
      <c r="B656" s="159"/>
      <c r="C656" s="159"/>
      <c r="D656" s="160"/>
      <c r="E656" s="160"/>
      <c r="F656" s="159"/>
      <c r="G656" s="161"/>
      <c r="H656" s="161"/>
      <c r="I656" s="161"/>
      <c r="J656" s="161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</row>
    <row r="657" ht="13.5" customHeight="1">
      <c r="A657" s="159"/>
      <c r="B657" s="159"/>
      <c r="C657" s="159"/>
      <c r="D657" s="160"/>
      <c r="E657" s="160"/>
      <c r="F657" s="159"/>
      <c r="G657" s="161"/>
      <c r="H657" s="161"/>
      <c r="I657" s="161"/>
      <c r="J657" s="161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</row>
    <row r="658" ht="13.5" customHeight="1">
      <c r="A658" s="159"/>
      <c r="B658" s="159"/>
      <c r="C658" s="159"/>
      <c r="D658" s="160"/>
      <c r="E658" s="160"/>
      <c r="F658" s="159"/>
      <c r="G658" s="161"/>
      <c r="H658" s="161"/>
      <c r="I658" s="161"/>
      <c r="J658" s="161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</row>
    <row r="659" ht="13.5" customHeight="1">
      <c r="A659" s="159"/>
      <c r="B659" s="159"/>
      <c r="C659" s="159"/>
      <c r="D659" s="160"/>
      <c r="E659" s="160"/>
      <c r="F659" s="159"/>
      <c r="G659" s="161"/>
      <c r="H659" s="161"/>
      <c r="I659" s="161"/>
      <c r="J659" s="161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</row>
    <row r="660" ht="13.5" customHeight="1">
      <c r="A660" s="159"/>
      <c r="B660" s="159"/>
      <c r="C660" s="159"/>
      <c r="D660" s="160"/>
      <c r="E660" s="160"/>
      <c r="F660" s="159"/>
      <c r="G660" s="161"/>
      <c r="H660" s="161"/>
      <c r="I660" s="161"/>
      <c r="J660" s="161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</row>
    <row r="661" ht="13.5" customHeight="1">
      <c r="A661" s="159"/>
      <c r="B661" s="159"/>
      <c r="C661" s="159"/>
      <c r="D661" s="160"/>
      <c r="E661" s="160"/>
      <c r="F661" s="159"/>
      <c r="G661" s="161"/>
      <c r="H661" s="161"/>
      <c r="I661" s="161"/>
      <c r="J661" s="161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</row>
    <row r="662" ht="13.5" customHeight="1">
      <c r="A662" s="159"/>
      <c r="B662" s="159"/>
      <c r="C662" s="159"/>
      <c r="D662" s="160"/>
      <c r="E662" s="160"/>
      <c r="F662" s="159"/>
      <c r="G662" s="161"/>
      <c r="H662" s="161"/>
      <c r="I662" s="161"/>
      <c r="J662" s="161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</row>
    <row r="663" ht="13.5" customHeight="1">
      <c r="A663" s="159"/>
      <c r="B663" s="159"/>
      <c r="C663" s="159"/>
      <c r="D663" s="160"/>
      <c r="E663" s="160"/>
      <c r="F663" s="159"/>
      <c r="G663" s="161"/>
      <c r="H663" s="161"/>
      <c r="I663" s="161"/>
      <c r="J663" s="161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</row>
    <row r="664" ht="13.5" customHeight="1">
      <c r="A664" s="159"/>
      <c r="B664" s="159"/>
      <c r="C664" s="159"/>
      <c r="D664" s="160"/>
      <c r="E664" s="160"/>
      <c r="F664" s="159"/>
      <c r="G664" s="161"/>
      <c r="H664" s="161"/>
      <c r="I664" s="161"/>
      <c r="J664" s="161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</row>
    <row r="665" ht="13.5" customHeight="1">
      <c r="A665" s="159"/>
      <c r="B665" s="159"/>
      <c r="C665" s="159"/>
      <c r="D665" s="160"/>
      <c r="E665" s="160"/>
      <c r="F665" s="159"/>
      <c r="G665" s="161"/>
      <c r="H665" s="161"/>
      <c r="I665" s="161"/>
      <c r="J665" s="161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</row>
    <row r="666" ht="13.5" customHeight="1">
      <c r="A666" s="159"/>
      <c r="B666" s="159"/>
      <c r="C666" s="159"/>
      <c r="D666" s="160"/>
      <c r="E666" s="160"/>
      <c r="F666" s="159"/>
      <c r="G666" s="161"/>
      <c r="H666" s="161"/>
      <c r="I666" s="161"/>
      <c r="J666" s="161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</row>
    <row r="667" ht="13.5" customHeight="1">
      <c r="A667" s="159"/>
      <c r="B667" s="159"/>
      <c r="C667" s="159"/>
      <c r="D667" s="160"/>
      <c r="E667" s="160"/>
      <c r="F667" s="159"/>
      <c r="G667" s="161"/>
      <c r="H667" s="161"/>
      <c r="I667" s="161"/>
      <c r="J667" s="161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</row>
    <row r="668" ht="13.5" customHeight="1">
      <c r="A668" s="159"/>
      <c r="B668" s="159"/>
      <c r="C668" s="159"/>
      <c r="D668" s="160"/>
      <c r="E668" s="160"/>
      <c r="F668" s="159"/>
      <c r="G668" s="161"/>
      <c r="H668" s="161"/>
      <c r="I668" s="161"/>
      <c r="J668" s="161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</row>
    <row r="669" ht="13.5" customHeight="1">
      <c r="A669" s="159"/>
      <c r="B669" s="159"/>
      <c r="C669" s="159"/>
      <c r="D669" s="160"/>
      <c r="E669" s="160"/>
      <c r="F669" s="159"/>
      <c r="G669" s="161"/>
      <c r="H669" s="161"/>
      <c r="I669" s="161"/>
      <c r="J669" s="161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</row>
    <row r="670" ht="13.5" customHeight="1">
      <c r="A670" s="159"/>
      <c r="B670" s="159"/>
      <c r="C670" s="159"/>
      <c r="D670" s="160"/>
      <c r="E670" s="160"/>
      <c r="F670" s="159"/>
      <c r="G670" s="161"/>
      <c r="H670" s="161"/>
      <c r="I670" s="161"/>
      <c r="J670" s="161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</row>
    <row r="671" ht="13.5" customHeight="1">
      <c r="A671" s="159"/>
      <c r="B671" s="159"/>
      <c r="C671" s="159"/>
      <c r="D671" s="160"/>
      <c r="E671" s="160"/>
      <c r="F671" s="159"/>
      <c r="G671" s="161"/>
      <c r="H671" s="161"/>
      <c r="I671" s="161"/>
      <c r="J671" s="161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</row>
    <row r="672" ht="13.5" customHeight="1">
      <c r="A672" s="159"/>
      <c r="B672" s="159"/>
      <c r="C672" s="159"/>
      <c r="D672" s="160"/>
      <c r="E672" s="160"/>
      <c r="F672" s="159"/>
      <c r="G672" s="161"/>
      <c r="H672" s="161"/>
      <c r="I672" s="161"/>
      <c r="J672" s="161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</row>
    <row r="673" ht="13.5" customHeight="1">
      <c r="A673" s="159"/>
      <c r="B673" s="159"/>
      <c r="C673" s="159"/>
      <c r="D673" s="160"/>
      <c r="E673" s="160"/>
      <c r="F673" s="159"/>
      <c r="G673" s="161"/>
      <c r="H673" s="161"/>
      <c r="I673" s="161"/>
      <c r="J673" s="161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</row>
    <row r="674" ht="13.5" customHeight="1">
      <c r="A674" s="159"/>
      <c r="B674" s="159"/>
      <c r="C674" s="159"/>
      <c r="D674" s="160"/>
      <c r="E674" s="160"/>
      <c r="F674" s="159"/>
      <c r="G674" s="161"/>
      <c r="H674" s="161"/>
      <c r="I674" s="161"/>
      <c r="J674" s="161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</row>
    <row r="675" ht="13.5" customHeight="1">
      <c r="A675" s="159"/>
      <c r="B675" s="159"/>
      <c r="C675" s="159"/>
      <c r="D675" s="160"/>
      <c r="E675" s="160"/>
      <c r="F675" s="159"/>
      <c r="G675" s="161"/>
      <c r="H675" s="161"/>
      <c r="I675" s="161"/>
      <c r="J675" s="161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</row>
    <row r="676" ht="13.5" customHeight="1">
      <c r="A676" s="159"/>
      <c r="B676" s="159"/>
      <c r="C676" s="159"/>
      <c r="D676" s="160"/>
      <c r="E676" s="160"/>
      <c r="F676" s="159"/>
      <c r="G676" s="161"/>
      <c r="H676" s="161"/>
      <c r="I676" s="161"/>
      <c r="J676" s="161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</row>
    <row r="677" ht="13.5" customHeight="1">
      <c r="A677" s="159"/>
      <c r="B677" s="159"/>
      <c r="C677" s="159"/>
      <c r="D677" s="160"/>
      <c r="E677" s="160"/>
      <c r="F677" s="159"/>
      <c r="G677" s="161"/>
      <c r="H677" s="161"/>
      <c r="I677" s="161"/>
      <c r="J677" s="161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</row>
    <row r="678" ht="13.5" customHeight="1">
      <c r="A678" s="159"/>
      <c r="B678" s="159"/>
      <c r="C678" s="159"/>
      <c r="D678" s="160"/>
      <c r="E678" s="160"/>
      <c r="F678" s="159"/>
      <c r="G678" s="161"/>
      <c r="H678" s="161"/>
      <c r="I678" s="161"/>
      <c r="J678" s="161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</row>
    <row r="679" ht="13.5" customHeight="1">
      <c r="A679" s="159"/>
      <c r="B679" s="159"/>
      <c r="C679" s="159"/>
      <c r="D679" s="160"/>
      <c r="E679" s="160"/>
      <c r="F679" s="159"/>
      <c r="G679" s="161"/>
      <c r="H679" s="161"/>
      <c r="I679" s="161"/>
      <c r="J679" s="161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</row>
    <row r="680" ht="13.5" customHeight="1">
      <c r="A680" s="159"/>
      <c r="B680" s="159"/>
      <c r="C680" s="159"/>
      <c r="D680" s="160"/>
      <c r="E680" s="160"/>
      <c r="F680" s="159"/>
      <c r="G680" s="161"/>
      <c r="H680" s="161"/>
      <c r="I680" s="161"/>
      <c r="J680" s="161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</row>
    <row r="681" ht="13.5" customHeight="1">
      <c r="A681" s="159"/>
      <c r="B681" s="159"/>
      <c r="C681" s="159"/>
      <c r="D681" s="160"/>
      <c r="E681" s="160"/>
      <c r="F681" s="159"/>
      <c r="G681" s="161"/>
      <c r="H681" s="161"/>
      <c r="I681" s="161"/>
      <c r="J681" s="161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</row>
    <row r="682" ht="13.5" customHeight="1">
      <c r="A682" s="159"/>
      <c r="B682" s="159"/>
      <c r="C682" s="159"/>
      <c r="D682" s="160"/>
      <c r="E682" s="160"/>
      <c r="F682" s="159"/>
      <c r="G682" s="161"/>
      <c r="H682" s="161"/>
      <c r="I682" s="161"/>
      <c r="J682" s="161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</row>
    <row r="683" ht="13.5" customHeight="1">
      <c r="A683" s="159"/>
      <c r="B683" s="159"/>
      <c r="C683" s="159"/>
      <c r="D683" s="160"/>
      <c r="E683" s="160"/>
      <c r="F683" s="159"/>
      <c r="G683" s="161"/>
      <c r="H683" s="161"/>
      <c r="I683" s="161"/>
      <c r="J683" s="161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</row>
    <row r="684" ht="13.5" customHeight="1">
      <c r="A684" s="159"/>
      <c r="B684" s="159"/>
      <c r="C684" s="159"/>
      <c r="D684" s="160"/>
      <c r="E684" s="160"/>
      <c r="F684" s="159"/>
      <c r="G684" s="161"/>
      <c r="H684" s="161"/>
      <c r="I684" s="161"/>
      <c r="J684" s="161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</row>
    <row r="685" ht="13.5" customHeight="1">
      <c r="A685" s="159"/>
      <c r="B685" s="159"/>
      <c r="C685" s="159"/>
      <c r="D685" s="160"/>
      <c r="E685" s="160"/>
      <c r="F685" s="159"/>
      <c r="G685" s="161"/>
      <c r="H685" s="161"/>
      <c r="I685" s="161"/>
      <c r="J685" s="161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</row>
    <row r="686" ht="13.5" customHeight="1">
      <c r="A686" s="159"/>
      <c r="B686" s="159"/>
      <c r="C686" s="159"/>
      <c r="D686" s="160"/>
      <c r="E686" s="160"/>
      <c r="F686" s="159"/>
      <c r="G686" s="161"/>
      <c r="H686" s="161"/>
      <c r="I686" s="161"/>
      <c r="J686" s="161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</row>
    <row r="687" ht="13.5" customHeight="1">
      <c r="A687" s="159"/>
      <c r="B687" s="159"/>
      <c r="C687" s="159"/>
      <c r="D687" s="160"/>
      <c r="E687" s="160"/>
      <c r="F687" s="159"/>
      <c r="G687" s="161"/>
      <c r="H687" s="161"/>
      <c r="I687" s="161"/>
      <c r="J687" s="161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</row>
    <row r="688" ht="13.5" customHeight="1">
      <c r="A688" s="159"/>
      <c r="B688" s="159"/>
      <c r="C688" s="159"/>
      <c r="D688" s="160"/>
      <c r="E688" s="160"/>
      <c r="F688" s="159"/>
      <c r="G688" s="161"/>
      <c r="H688" s="161"/>
      <c r="I688" s="161"/>
      <c r="J688" s="161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</row>
    <row r="689" ht="13.5" customHeight="1">
      <c r="A689" s="159"/>
      <c r="B689" s="159"/>
      <c r="C689" s="159"/>
      <c r="D689" s="160"/>
      <c r="E689" s="160"/>
      <c r="F689" s="159"/>
      <c r="G689" s="161"/>
      <c r="H689" s="161"/>
      <c r="I689" s="161"/>
      <c r="J689" s="161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</row>
    <row r="690" ht="13.5" customHeight="1">
      <c r="A690" s="159"/>
      <c r="B690" s="159"/>
      <c r="C690" s="159"/>
      <c r="D690" s="160"/>
      <c r="E690" s="160"/>
      <c r="F690" s="159"/>
      <c r="G690" s="161"/>
      <c r="H690" s="161"/>
      <c r="I690" s="161"/>
      <c r="J690" s="161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</row>
    <row r="691" ht="13.5" customHeight="1">
      <c r="A691" s="159"/>
      <c r="B691" s="159"/>
      <c r="C691" s="159"/>
      <c r="D691" s="160"/>
      <c r="E691" s="160"/>
      <c r="F691" s="159"/>
      <c r="G691" s="161"/>
      <c r="H691" s="161"/>
      <c r="I691" s="161"/>
      <c r="J691" s="161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</row>
    <row r="692" ht="13.5" customHeight="1">
      <c r="A692" s="159"/>
      <c r="B692" s="159"/>
      <c r="C692" s="159"/>
      <c r="D692" s="160"/>
      <c r="E692" s="160"/>
      <c r="F692" s="159"/>
      <c r="G692" s="161"/>
      <c r="H692" s="161"/>
      <c r="I692" s="161"/>
      <c r="J692" s="161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</row>
    <row r="693" ht="13.5" customHeight="1">
      <c r="A693" s="159"/>
      <c r="B693" s="159"/>
      <c r="C693" s="159"/>
      <c r="D693" s="160"/>
      <c r="E693" s="160"/>
      <c r="F693" s="159"/>
      <c r="G693" s="161"/>
      <c r="H693" s="161"/>
      <c r="I693" s="161"/>
      <c r="J693" s="161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</row>
    <row r="694" ht="13.5" customHeight="1">
      <c r="A694" s="159"/>
      <c r="B694" s="159"/>
      <c r="C694" s="159"/>
      <c r="D694" s="160"/>
      <c r="E694" s="160"/>
      <c r="F694" s="159"/>
      <c r="G694" s="161"/>
      <c r="H694" s="161"/>
      <c r="I694" s="161"/>
      <c r="J694" s="161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</row>
    <row r="695" ht="13.5" customHeight="1">
      <c r="A695" s="159"/>
      <c r="B695" s="159"/>
      <c r="C695" s="159"/>
      <c r="D695" s="160"/>
      <c r="E695" s="160"/>
      <c r="F695" s="159"/>
      <c r="G695" s="161"/>
      <c r="H695" s="161"/>
      <c r="I695" s="161"/>
      <c r="J695" s="161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</row>
    <row r="696" ht="13.5" customHeight="1">
      <c r="A696" s="159"/>
      <c r="B696" s="159"/>
      <c r="C696" s="159"/>
      <c r="D696" s="160"/>
      <c r="E696" s="160"/>
      <c r="F696" s="159"/>
      <c r="G696" s="161"/>
      <c r="H696" s="161"/>
      <c r="I696" s="161"/>
      <c r="J696" s="161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</row>
    <row r="697" ht="13.5" customHeight="1">
      <c r="A697" s="159"/>
      <c r="B697" s="159"/>
      <c r="C697" s="159"/>
      <c r="D697" s="160"/>
      <c r="E697" s="160"/>
      <c r="F697" s="159"/>
      <c r="G697" s="161"/>
      <c r="H697" s="161"/>
      <c r="I697" s="161"/>
      <c r="J697" s="161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</row>
    <row r="698" ht="13.5" customHeight="1">
      <c r="A698" s="159"/>
      <c r="B698" s="159"/>
      <c r="C698" s="159"/>
      <c r="D698" s="160"/>
      <c r="E698" s="160"/>
      <c r="F698" s="159"/>
      <c r="G698" s="161"/>
      <c r="H698" s="161"/>
      <c r="I698" s="161"/>
      <c r="J698" s="161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</row>
    <row r="699" ht="13.5" customHeight="1">
      <c r="A699" s="159"/>
      <c r="B699" s="159"/>
      <c r="C699" s="159"/>
      <c r="D699" s="160"/>
      <c r="E699" s="160"/>
      <c r="F699" s="159"/>
      <c r="G699" s="161"/>
      <c r="H699" s="161"/>
      <c r="I699" s="161"/>
      <c r="J699" s="161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</row>
    <row r="700" ht="13.5" customHeight="1">
      <c r="A700" s="159"/>
      <c r="B700" s="159"/>
      <c r="C700" s="159"/>
      <c r="D700" s="160"/>
      <c r="E700" s="160"/>
      <c r="F700" s="159"/>
      <c r="G700" s="161"/>
      <c r="H700" s="161"/>
      <c r="I700" s="161"/>
      <c r="J700" s="161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</row>
    <row r="701" ht="13.5" customHeight="1">
      <c r="A701" s="159"/>
      <c r="B701" s="159"/>
      <c r="C701" s="159"/>
      <c r="D701" s="160"/>
      <c r="E701" s="160"/>
      <c r="F701" s="159"/>
      <c r="G701" s="161"/>
      <c r="H701" s="161"/>
      <c r="I701" s="161"/>
      <c r="J701" s="161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</row>
    <row r="702" ht="13.5" customHeight="1">
      <c r="A702" s="159"/>
      <c r="B702" s="159"/>
      <c r="C702" s="159"/>
      <c r="D702" s="160"/>
      <c r="E702" s="160"/>
      <c r="F702" s="159"/>
      <c r="G702" s="161"/>
      <c r="H702" s="161"/>
      <c r="I702" s="161"/>
      <c r="J702" s="161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</row>
    <row r="703" ht="13.5" customHeight="1">
      <c r="A703" s="159"/>
      <c r="B703" s="159"/>
      <c r="C703" s="159"/>
      <c r="D703" s="160"/>
      <c r="E703" s="160"/>
      <c r="F703" s="159"/>
      <c r="G703" s="161"/>
      <c r="H703" s="161"/>
      <c r="I703" s="161"/>
      <c r="J703" s="161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</row>
    <row r="704" ht="13.5" customHeight="1">
      <c r="A704" s="159"/>
      <c r="B704" s="159"/>
      <c r="C704" s="159"/>
      <c r="D704" s="160"/>
      <c r="E704" s="160"/>
      <c r="F704" s="159"/>
      <c r="G704" s="161"/>
      <c r="H704" s="161"/>
      <c r="I704" s="161"/>
      <c r="J704" s="161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</row>
    <row r="705" ht="13.5" customHeight="1">
      <c r="A705" s="159"/>
      <c r="B705" s="159"/>
      <c r="C705" s="159"/>
      <c r="D705" s="160"/>
      <c r="E705" s="160"/>
      <c r="F705" s="159"/>
      <c r="G705" s="161"/>
      <c r="H705" s="161"/>
      <c r="I705" s="161"/>
      <c r="J705" s="161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</row>
    <row r="706" ht="13.5" customHeight="1">
      <c r="A706" s="159"/>
      <c r="B706" s="159"/>
      <c r="C706" s="159"/>
      <c r="D706" s="160"/>
      <c r="E706" s="160"/>
      <c r="F706" s="159"/>
      <c r="G706" s="161"/>
      <c r="H706" s="161"/>
      <c r="I706" s="161"/>
      <c r="J706" s="161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</row>
    <row r="707" ht="13.5" customHeight="1">
      <c r="A707" s="159"/>
      <c r="B707" s="159"/>
      <c r="C707" s="159"/>
      <c r="D707" s="160"/>
      <c r="E707" s="160"/>
      <c r="F707" s="159"/>
      <c r="G707" s="161"/>
      <c r="H707" s="161"/>
      <c r="I707" s="161"/>
      <c r="J707" s="161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</row>
    <row r="708" ht="13.5" customHeight="1">
      <c r="A708" s="159"/>
      <c r="B708" s="159"/>
      <c r="C708" s="159"/>
      <c r="D708" s="160"/>
      <c r="E708" s="160"/>
      <c r="F708" s="159"/>
      <c r="G708" s="161"/>
      <c r="H708" s="161"/>
      <c r="I708" s="161"/>
      <c r="J708" s="161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</row>
    <row r="709" ht="13.5" customHeight="1">
      <c r="A709" s="159"/>
      <c r="B709" s="159"/>
      <c r="C709" s="159"/>
      <c r="D709" s="160"/>
      <c r="E709" s="160"/>
      <c r="F709" s="159"/>
      <c r="G709" s="161"/>
      <c r="H709" s="161"/>
      <c r="I709" s="161"/>
      <c r="J709" s="161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</row>
    <row r="710" ht="13.5" customHeight="1">
      <c r="A710" s="159"/>
      <c r="B710" s="159"/>
      <c r="C710" s="159"/>
      <c r="D710" s="160"/>
      <c r="E710" s="160"/>
      <c r="F710" s="159"/>
      <c r="G710" s="161"/>
      <c r="H710" s="161"/>
      <c r="I710" s="161"/>
      <c r="J710" s="161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</row>
    <row r="711" ht="13.5" customHeight="1">
      <c r="A711" s="159"/>
      <c r="B711" s="159"/>
      <c r="C711" s="159"/>
      <c r="D711" s="160"/>
      <c r="E711" s="160"/>
      <c r="F711" s="159"/>
      <c r="G711" s="161"/>
      <c r="H711" s="161"/>
      <c r="I711" s="161"/>
      <c r="J711" s="161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</row>
    <row r="712" ht="13.5" customHeight="1">
      <c r="A712" s="159"/>
      <c r="B712" s="159"/>
      <c r="C712" s="159"/>
      <c r="D712" s="160"/>
      <c r="E712" s="160"/>
      <c r="F712" s="159"/>
      <c r="G712" s="161"/>
      <c r="H712" s="161"/>
      <c r="I712" s="161"/>
      <c r="J712" s="161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</row>
    <row r="713" ht="13.5" customHeight="1">
      <c r="A713" s="159"/>
      <c r="B713" s="159"/>
      <c r="C713" s="159"/>
      <c r="D713" s="160"/>
      <c r="E713" s="160"/>
      <c r="F713" s="159"/>
      <c r="G713" s="161"/>
      <c r="H713" s="161"/>
      <c r="I713" s="161"/>
      <c r="J713" s="161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</row>
    <row r="714" ht="13.5" customHeight="1">
      <c r="A714" s="159"/>
      <c r="B714" s="159"/>
      <c r="C714" s="159"/>
      <c r="D714" s="160"/>
      <c r="E714" s="160"/>
      <c r="F714" s="159"/>
      <c r="G714" s="161"/>
      <c r="H714" s="161"/>
      <c r="I714" s="161"/>
      <c r="J714" s="161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</row>
    <row r="715" ht="13.5" customHeight="1">
      <c r="A715" s="159"/>
      <c r="B715" s="159"/>
      <c r="C715" s="159"/>
      <c r="D715" s="160"/>
      <c r="E715" s="160"/>
      <c r="F715" s="159"/>
      <c r="G715" s="161"/>
      <c r="H715" s="161"/>
      <c r="I715" s="161"/>
      <c r="J715" s="161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</row>
    <row r="716" ht="13.5" customHeight="1">
      <c r="A716" s="159"/>
      <c r="B716" s="159"/>
      <c r="C716" s="159"/>
      <c r="D716" s="160"/>
      <c r="E716" s="160"/>
      <c r="F716" s="159"/>
      <c r="G716" s="161"/>
      <c r="H716" s="161"/>
      <c r="I716" s="161"/>
      <c r="J716" s="161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</row>
    <row r="717" ht="13.5" customHeight="1">
      <c r="A717" s="159"/>
      <c r="B717" s="159"/>
      <c r="C717" s="159"/>
      <c r="D717" s="160"/>
      <c r="E717" s="160"/>
      <c r="F717" s="159"/>
      <c r="G717" s="161"/>
      <c r="H717" s="161"/>
      <c r="I717" s="161"/>
      <c r="J717" s="161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</row>
    <row r="718" ht="13.5" customHeight="1">
      <c r="A718" s="159"/>
      <c r="B718" s="159"/>
      <c r="C718" s="159"/>
      <c r="D718" s="160"/>
      <c r="E718" s="160"/>
      <c r="F718" s="159"/>
      <c r="G718" s="161"/>
      <c r="H718" s="161"/>
      <c r="I718" s="161"/>
      <c r="J718" s="161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</row>
    <row r="719" ht="13.5" customHeight="1">
      <c r="A719" s="159"/>
      <c r="B719" s="159"/>
      <c r="C719" s="159"/>
      <c r="D719" s="160"/>
      <c r="E719" s="160"/>
      <c r="F719" s="159"/>
      <c r="G719" s="161"/>
      <c r="H719" s="161"/>
      <c r="I719" s="161"/>
      <c r="J719" s="161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</row>
    <row r="720" ht="13.5" customHeight="1">
      <c r="A720" s="159"/>
      <c r="B720" s="159"/>
      <c r="C720" s="159"/>
      <c r="D720" s="160"/>
      <c r="E720" s="160"/>
      <c r="F720" s="159"/>
      <c r="G720" s="161"/>
      <c r="H720" s="161"/>
      <c r="I720" s="161"/>
      <c r="J720" s="161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</row>
    <row r="721" ht="13.5" customHeight="1">
      <c r="A721" s="159"/>
      <c r="B721" s="159"/>
      <c r="C721" s="159"/>
      <c r="D721" s="160"/>
      <c r="E721" s="160"/>
      <c r="F721" s="159"/>
      <c r="G721" s="161"/>
      <c r="H721" s="161"/>
      <c r="I721" s="161"/>
      <c r="J721" s="161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</row>
    <row r="722" ht="13.5" customHeight="1">
      <c r="A722" s="159"/>
      <c r="B722" s="159"/>
      <c r="C722" s="159"/>
      <c r="D722" s="160"/>
      <c r="E722" s="160"/>
      <c r="F722" s="159"/>
      <c r="G722" s="161"/>
      <c r="H722" s="161"/>
      <c r="I722" s="161"/>
      <c r="J722" s="161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</row>
    <row r="723" ht="13.5" customHeight="1">
      <c r="A723" s="159"/>
      <c r="B723" s="159"/>
      <c r="C723" s="159"/>
      <c r="D723" s="160"/>
      <c r="E723" s="160"/>
      <c r="F723" s="159"/>
      <c r="G723" s="161"/>
      <c r="H723" s="161"/>
      <c r="I723" s="161"/>
      <c r="J723" s="161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</row>
    <row r="724" ht="13.5" customHeight="1">
      <c r="A724" s="159"/>
      <c r="B724" s="159"/>
      <c r="C724" s="159"/>
      <c r="D724" s="160"/>
      <c r="E724" s="160"/>
      <c r="F724" s="159"/>
      <c r="G724" s="161"/>
      <c r="H724" s="161"/>
      <c r="I724" s="161"/>
      <c r="J724" s="161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</row>
    <row r="725" ht="13.5" customHeight="1">
      <c r="A725" s="159"/>
      <c r="B725" s="159"/>
      <c r="C725" s="159"/>
      <c r="D725" s="160"/>
      <c r="E725" s="160"/>
      <c r="F725" s="159"/>
      <c r="G725" s="161"/>
      <c r="H725" s="161"/>
      <c r="I725" s="161"/>
      <c r="J725" s="161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</row>
    <row r="726" ht="13.5" customHeight="1">
      <c r="A726" s="159"/>
      <c r="B726" s="159"/>
      <c r="C726" s="159"/>
      <c r="D726" s="160"/>
      <c r="E726" s="160"/>
      <c r="F726" s="159"/>
      <c r="G726" s="161"/>
      <c r="H726" s="161"/>
      <c r="I726" s="161"/>
      <c r="J726" s="161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</row>
    <row r="727" ht="13.5" customHeight="1">
      <c r="A727" s="159"/>
      <c r="B727" s="159"/>
      <c r="C727" s="159"/>
      <c r="D727" s="160"/>
      <c r="E727" s="160"/>
      <c r="F727" s="159"/>
      <c r="G727" s="161"/>
      <c r="H727" s="161"/>
      <c r="I727" s="161"/>
      <c r="J727" s="161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</row>
    <row r="728" ht="13.5" customHeight="1">
      <c r="A728" s="159"/>
      <c r="B728" s="159"/>
      <c r="C728" s="159"/>
      <c r="D728" s="160"/>
      <c r="E728" s="160"/>
      <c r="F728" s="159"/>
      <c r="G728" s="161"/>
      <c r="H728" s="161"/>
      <c r="I728" s="161"/>
      <c r="J728" s="161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</row>
    <row r="729" ht="13.5" customHeight="1">
      <c r="A729" s="159"/>
      <c r="B729" s="159"/>
      <c r="C729" s="159"/>
      <c r="D729" s="160"/>
      <c r="E729" s="160"/>
      <c r="F729" s="159"/>
      <c r="G729" s="161"/>
      <c r="H729" s="161"/>
      <c r="I729" s="161"/>
      <c r="J729" s="161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</row>
    <row r="730" ht="13.5" customHeight="1">
      <c r="A730" s="159"/>
      <c r="B730" s="159"/>
      <c r="C730" s="159"/>
      <c r="D730" s="160"/>
      <c r="E730" s="160"/>
      <c r="F730" s="159"/>
      <c r="G730" s="161"/>
      <c r="H730" s="161"/>
      <c r="I730" s="161"/>
      <c r="J730" s="161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</row>
    <row r="731" ht="13.5" customHeight="1">
      <c r="A731" s="159"/>
      <c r="B731" s="159"/>
      <c r="C731" s="159"/>
      <c r="D731" s="160"/>
      <c r="E731" s="160"/>
      <c r="F731" s="159"/>
      <c r="G731" s="161"/>
      <c r="H731" s="161"/>
      <c r="I731" s="161"/>
      <c r="J731" s="161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</row>
    <row r="732" ht="13.5" customHeight="1">
      <c r="A732" s="159"/>
      <c r="B732" s="159"/>
      <c r="C732" s="159"/>
      <c r="D732" s="160"/>
      <c r="E732" s="160"/>
      <c r="F732" s="159"/>
      <c r="G732" s="161"/>
      <c r="H732" s="161"/>
      <c r="I732" s="161"/>
      <c r="J732" s="161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</row>
    <row r="733" ht="13.5" customHeight="1">
      <c r="A733" s="159"/>
      <c r="B733" s="159"/>
      <c r="C733" s="159"/>
      <c r="D733" s="160"/>
      <c r="E733" s="160"/>
      <c r="F733" s="159"/>
      <c r="G733" s="161"/>
      <c r="H733" s="161"/>
      <c r="I733" s="161"/>
      <c r="J733" s="161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</row>
    <row r="734" ht="13.5" customHeight="1">
      <c r="A734" s="159"/>
      <c r="B734" s="159"/>
      <c r="C734" s="159"/>
      <c r="D734" s="160"/>
      <c r="E734" s="160"/>
      <c r="F734" s="159"/>
      <c r="G734" s="161"/>
      <c r="H734" s="161"/>
      <c r="I734" s="161"/>
      <c r="J734" s="161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</row>
    <row r="735" ht="13.5" customHeight="1">
      <c r="A735" s="159"/>
      <c r="B735" s="159"/>
      <c r="C735" s="159"/>
      <c r="D735" s="160"/>
      <c r="E735" s="160"/>
      <c r="F735" s="159"/>
      <c r="G735" s="161"/>
      <c r="H735" s="161"/>
      <c r="I735" s="161"/>
      <c r="J735" s="161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</row>
    <row r="736" ht="13.5" customHeight="1">
      <c r="A736" s="159"/>
      <c r="B736" s="159"/>
      <c r="C736" s="159"/>
      <c r="D736" s="160"/>
      <c r="E736" s="160"/>
      <c r="F736" s="159"/>
      <c r="G736" s="161"/>
      <c r="H736" s="161"/>
      <c r="I736" s="161"/>
      <c r="J736" s="161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</row>
    <row r="737" ht="13.5" customHeight="1">
      <c r="A737" s="159"/>
      <c r="B737" s="159"/>
      <c r="C737" s="159"/>
      <c r="D737" s="160"/>
      <c r="E737" s="160"/>
      <c r="F737" s="159"/>
      <c r="G737" s="161"/>
      <c r="H737" s="161"/>
      <c r="I737" s="161"/>
      <c r="J737" s="161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</row>
    <row r="738" ht="13.5" customHeight="1">
      <c r="A738" s="159"/>
      <c r="B738" s="159"/>
      <c r="C738" s="159"/>
      <c r="D738" s="160"/>
      <c r="E738" s="160"/>
      <c r="F738" s="159"/>
      <c r="G738" s="161"/>
      <c r="H738" s="161"/>
      <c r="I738" s="161"/>
      <c r="J738" s="161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</row>
    <row r="739" ht="13.5" customHeight="1">
      <c r="A739" s="159"/>
      <c r="B739" s="159"/>
      <c r="C739" s="159"/>
      <c r="D739" s="160"/>
      <c r="E739" s="160"/>
      <c r="F739" s="159"/>
      <c r="G739" s="161"/>
      <c r="H739" s="161"/>
      <c r="I739" s="161"/>
      <c r="J739" s="161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</row>
    <row r="740" ht="13.5" customHeight="1">
      <c r="A740" s="159"/>
      <c r="B740" s="159"/>
      <c r="C740" s="159"/>
      <c r="D740" s="160"/>
      <c r="E740" s="160"/>
      <c r="F740" s="159"/>
      <c r="G740" s="161"/>
      <c r="H740" s="161"/>
      <c r="I740" s="161"/>
      <c r="J740" s="161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</row>
    <row r="741" ht="13.5" customHeight="1">
      <c r="A741" s="159"/>
      <c r="B741" s="159"/>
      <c r="C741" s="159"/>
      <c r="D741" s="160"/>
      <c r="E741" s="160"/>
      <c r="F741" s="159"/>
      <c r="G741" s="161"/>
      <c r="H741" s="161"/>
      <c r="I741" s="161"/>
      <c r="J741" s="161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</row>
    <row r="742" ht="13.5" customHeight="1">
      <c r="A742" s="159"/>
      <c r="B742" s="159"/>
      <c r="C742" s="159"/>
      <c r="D742" s="160"/>
      <c r="E742" s="160"/>
      <c r="F742" s="159"/>
      <c r="G742" s="161"/>
      <c r="H742" s="161"/>
      <c r="I742" s="161"/>
      <c r="J742" s="161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</row>
    <row r="743" ht="13.5" customHeight="1">
      <c r="A743" s="159"/>
      <c r="B743" s="159"/>
      <c r="C743" s="159"/>
      <c r="D743" s="160"/>
      <c r="E743" s="160"/>
      <c r="F743" s="159"/>
      <c r="G743" s="161"/>
      <c r="H743" s="161"/>
      <c r="I743" s="161"/>
      <c r="J743" s="161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</row>
    <row r="744" ht="13.5" customHeight="1">
      <c r="A744" s="159"/>
      <c r="B744" s="159"/>
      <c r="C744" s="159"/>
      <c r="D744" s="160"/>
      <c r="E744" s="160"/>
      <c r="F744" s="159"/>
      <c r="G744" s="161"/>
      <c r="H744" s="161"/>
      <c r="I744" s="161"/>
      <c r="J744" s="161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</row>
    <row r="745" ht="13.5" customHeight="1">
      <c r="A745" s="159"/>
      <c r="B745" s="159"/>
      <c r="C745" s="159"/>
      <c r="D745" s="160"/>
      <c r="E745" s="160"/>
      <c r="F745" s="159"/>
      <c r="G745" s="161"/>
      <c r="H745" s="161"/>
      <c r="I745" s="161"/>
      <c r="J745" s="161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</row>
    <row r="746" ht="13.5" customHeight="1">
      <c r="A746" s="159"/>
      <c r="B746" s="159"/>
      <c r="C746" s="159"/>
      <c r="D746" s="160"/>
      <c r="E746" s="160"/>
      <c r="F746" s="159"/>
      <c r="G746" s="161"/>
      <c r="H746" s="161"/>
      <c r="I746" s="161"/>
      <c r="J746" s="161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</row>
    <row r="747" ht="13.5" customHeight="1">
      <c r="A747" s="159"/>
      <c r="B747" s="159"/>
      <c r="C747" s="159"/>
      <c r="D747" s="160"/>
      <c r="E747" s="160"/>
      <c r="F747" s="159"/>
      <c r="G747" s="161"/>
      <c r="H747" s="161"/>
      <c r="I747" s="161"/>
      <c r="J747" s="161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</row>
    <row r="748" ht="13.5" customHeight="1">
      <c r="A748" s="159"/>
      <c r="B748" s="159"/>
      <c r="C748" s="159"/>
      <c r="D748" s="160"/>
      <c r="E748" s="160"/>
      <c r="F748" s="159"/>
      <c r="G748" s="161"/>
      <c r="H748" s="161"/>
      <c r="I748" s="161"/>
      <c r="J748" s="161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</row>
    <row r="749" ht="13.5" customHeight="1">
      <c r="A749" s="159"/>
      <c r="B749" s="159"/>
      <c r="C749" s="159"/>
      <c r="D749" s="160"/>
      <c r="E749" s="160"/>
      <c r="F749" s="159"/>
      <c r="G749" s="161"/>
      <c r="H749" s="161"/>
      <c r="I749" s="161"/>
      <c r="J749" s="161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</row>
    <row r="750" ht="13.5" customHeight="1">
      <c r="A750" s="159"/>
      <c r="B750" s="159"/>
      <c r="C750" s="159"/>
      <c r="D750" s="160"/>
      <c r="E750" s="160"/>
      <c r="F750" s="159"/>
      <c r="G750" s="161"/>
      <c r="H750" s="161"/>
      <c r="I750" s="161"/>
      <c r="J750" s="161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</row>
    <row r="751" ht="13.5" customHeight="1">
      <c r="A751" s="159"/>
      <c r="B751" s="159"/>
      <c r="C751" s="159"/>
      <c r="D751" s="160"/>
      <c r="E751" s="160"/>
      <c r="F751" s="159"/>
      <c r="G751" s="161"/>
      <c r="H751" s="161"/>
      <c r="I751" s="161"/>
      <c r="J751" s="161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</row>
    <row r="752" ht="13.5" customHeight="1">
      <c r="A752" s="159"/>
      <c r="B752" s="159"/>
      <c r="C752" s="159"/>
      <c r="D752" s="160"/>
      <c r="E752" s="160"/>
      <c r="F752" s="159"/>
      <c r="G752" s="161"/>
      <c r="H752" s="161"/>
      <c r="I752" s="161"/>
      <c r="J752" s="161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</row>
    <row r="753" ht="13.5" customHeight="1">
      <c r="A753" s="159"/>
      <c r="B753" s="159"/>
      <c r="C753" s="159"/>
      <c r="D753" s="160"/>
      <c r="E753" s="160"/>
      <c r="F753" s="159"/>
      <c r="G753" s="161"/>
      <c r="H753" s="161"/>
      <c r="I753" s="161"/>
      <c r="J753" s="161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</row>
    <row r="754" ht="13.5" customHeight="1">
      <c r="A754" s="159"/>
      <c r="B754" s="159"/>
      <c r="C754" s="159"/>
      <c r="D754" s="160"/>
      <c r="E754" s="160"/>
      <c r="F754" s="159"/>
      <c r="G754" s="161"/>
      <c r="H754" s="161"/>
      <c r="I754" s="161"/>
      <c r="J754" s="161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</row>
    <row r="755" ht="13.5" customHeight="1">
      <c r="A755" s="159"/>
      <c r="B755" s="159"/>
      <c r="C755" s="159"/>
      <c r="D755" s="160"/>
      <c r="E755" s="160"/>
      <c r="F755" s="159"/>
      <c r="G755" s="161"/>
      <c r="H755" s="161"/>
      <c r="I755" s="161"/>
      <c r="J755" s="161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</row>
    <row r="756" ht="13.5" customHeight="1">
      <c r="A756" s="159"/>
      <c r="B756" s="159"/>
      <c r="C756" s="159"/>
      <c r="D756" s="160"/>
      <c r="E756" s="160"/>
      <c r="F756" s="159"/>
      <c r="G756" s="161"/>
      <c r="H756" s="161"/>
      <c r="I756" s="161"/>
      <c r="J756" s="161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</row>
    <row r="757" ht="13.5" customHeight="1">
      <c r="A757" s="159"/>
      <c r="B757" s="159"/>
      <c r="C757" s="159"/>
      <c r="D757" s="160"/>
      <c r="E757" s="160"/>
      <c r="F757" s="159"/>
      <c r="G757" s="161"/>
      <c r="H757" s="161"/>
      <c r="I757" s="161"/>
      <c r="J757" s="161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</row>
    <row r="758" ht="13.5" customHeight="1">
      <c r="A758" s="159"/>
      <c r="B758" s="159"/>
      <c r="C758" s="159"/>
      <c r="D758" s="160"/>
      <c r="E758" s="160"/>
      <c r="F758" s="159"/>
      <c r="G758" s="161"/>
      <c r="H758" s="161"/>
      <c r="I758" s="161"/>
      <c r="J758" s="161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</row>
    <row r="759" ht="13.5" customHeight="1">
      <c r="A759" s="159"/>
      <c r="B759" s="159"/>
      <c r="C759" s="159"/>
      <c r="D759" s="160"/>
      <c r="E759" s="160"/>
      <c r="F759" s="159"/>
      <c r="G759" s="161"/>
      <c r="H759" s="161"/>
      <c r="I759" s="161"/>
      <c r="J759" s="161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</row>
    <row r="760" ht="13.5" customHeight="1">
      <c r="A760" s="159"/>
      <c r="B760" s="159"/>
      <c r="C760" s="159"/>
      <c r="D760" s="160"/>
      <c r="E760" s="160"/>
      <c r="F760" s="159"/>
      <c r="G760" s="161"/>
      <c r="H760" s="161"/>
      <c r="I760" s="161"/>
      <c r="J760" s="161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</row>
    <row r="761" ht="13.5" customHeight="1">
      <c r="A761" s="159"/>
      <c r="B761" s="159"/>
      <c r="C761" s="159"/>
      <c r="D761" s="160"/>
      <c r="E761" s="160"/>
      <c r="F761" s="159"/>
      <c r="G761" s="161"/>
      <c r="H761" s="161"/>
      <c r="I761" s="161"/>
      <c r="J761" s="161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</row>
    <row r="762" ht="13.5" customHeight="1">
      <c r="A762" s="159"/>
      <c r="B762" s="159"/>
      <c r="C762" s="159"/>
      <c r="D762" s="160"/>
      <c r="E762" s="160"/>
      <c r="F762" s="159"/>
      <c r="G762" s="161"/>
      <c r="H762" s="161"/>
      <c r="I762" s="161"/>
      <c r="J762" s="161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</row>
    <row r="763" ht="13.5" customHeight="1">
      <c r="A763" s="159"/>
      <c r="B763" s="159"/>
      <c r="C763" s="159"/>
      <c r="D763" s="160"/>
      <c r="E763" s="160"/>
      <c r="F763" s="159"/>
      <c r="G763" s="161"/>
      <c r="H763" s="161"/>
      <c r="I763" s="161"/>
      <c r="J763" s="161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</row>
    <row r="764" ht="13.5" customHeight="1">
      <c r="A764" s="159"/>
      <c r="B764" s="159"/>
      <c r="C764" s="159"/>
      <c r="D764" s="160"/>
      <c r="E764" s="160"/>
      <c r="F764" s="159"/>
      <c r="G764" s="161"/>
      <c r="H764" s="161"/>
      <c r="I764" s="161"/>
      <c r="J764" s="161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</row>
    <row r="765" ht="13.5" customHeight="1">
      <c r="A765" s="159"/>
      <c r="B765" s="159"/>
      <c r="C765" s="159"/>
      <c r="D765" s="160"/>
      <c r="E765" s="160"/>
      <c r="F765" s="159"/>
      <c r="G765" s="161"/>
      <c r="H765" s="161"/>
      <c r="I765" s="161"/>
      <c r="J765" s="161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</row>
    <row r="766" ht="13.5" customHeight="1">
      <c r="A766" s="159"/>
      <c r="B766" s="159"/>
      <c r="C766" s="159"/>
      <c r="D766" s="160"/>
      <c r="E766" s="160"/>
      <c r="F766" s="159"/>
      <c r="G766" s="161"/>
      <c r="H766" s="161"/>
      <c r="I766" s="161"/>
      <c r="J766" s="161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</row>
    <row r="767" ht="13.5" customHeight="1">
      <c r="A767" s="159"/>
      <c r="B767" s="159"/>
      <c r="C767" s="159"/>
      <c r="D767" s="160"/>
      <c r="E767" s="160"/>
      <c r="F767" s="159"/>
      <c r="G767" s="161"/>
      <c r="H767" s="161"/>
      <c r="I767" s="161"/>
      <c r="J767" s="161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</row>
    <row r="768" ht="13.5" customHeight="1">
      <c r="A768" s="159"/>
      <c r="B768" s="159"/>
      <c r="C768" s="159"/>
      <c r="D768" s="160"/>
      <c r="E768" s="160"/>
      <c r="F768" s="159"/>
      <c r="G768" s="161"/>
      <c r="H768" s="161"/>
      <c r="I768" s="161"/>
      <c r="J768" s="161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</row>
    <row r="769" ht="13.5" customHeight="1">
      <c r="A769" s="159"/>
      <c r="B769" s="159"/>
      <c r="C769" s="159"/>
      <c r="D769" s="160"/>
      <c r="E769" s="160"/>
      <c r="F769" s="159"/>
      <c r="G769" s="161"/>
      <c r="H769" s="161"/>
      <c r="I769" s="161"/>
      <c r="J769" s="161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</row>
    <row r="770" ht="13.5" customHeight="1">
      <c r="A770" s="159"/>
      <c r="B770" s="159"/>
      <c r="C770" s="159"/>
      <c r="D770" s="160"/>
      <c r="E770" s="160"/>
      <c r="F770" s="159"/>
      <c r="G770" s="161"/>
      <c r="H770" s="161"/>
      <c r="I770" s="161"/>
      <c r="J770" s="161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</row>
    <row r="771" ht="13.5" customHeight="1">
      <c r="A771" s="159"/>
      <c r="B771" s="159"/>
      <c r="C771" s="159"/>
      <c r="D771" s="160"/>
      <c r="E771" s="160"/>
      <c r="F771" s="159"/>
      <c r="G771" s="161"/>
      <c r="H771" s="161"/>
      <c r="I771" s="161"/>
      <c r="J771" s="161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</row>
    <row r="772" ht="13.5" customHeight="1">
      <c r="A772" s="159"/>
      <c r="B772" s="159"/>
      <c r="C772" s="159"/>
      <c r="D772" s="160"/>
      <c r="E772" s="160"/>
      <c r="F772" s="159"/>
      <c r="G772" s="161"/>
      <c r="H772" s="161"/>
      <c r="I772" s="161"/>
      <c r="J772" s="161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</row>
    <row r="773" ht="13.5" customHeight="1">
      <c r="A773" s="159"/>
      <c r="B773" s="159"/>
      <c r="C773" s="159"/>
      <c r="D773" s="160"/>
      <c r="E773" s="160"/>
      <c r="F773" s="159"/>
      <c r="G773" s="161"/>
      <c r="H773" s="161"/>
      <c r="I773" s="161"/>
      <c r="J773" s="161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</row>
    <row r="774" ht="13.5" customHeight="1">
      <c r="A774" s="159"/>
      <c r="B774" s="159"/>
      <c r="C774" s="159"/>
      <c r="D774" s="160"/>
      <c r="E774" s="160"/>
      <c r="F774" s="159"/>
      <c r="G774" s="161"/>
      <c r="H774" s="161"/>
      <c r="I774" s="161"/>
      <c r="J774" s="161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</row>
    <row r="775" ht="13.5" customHeight="1">
      <c r="A775" s="159"/>
      <c r="B775" s="159"/>
      <c r="C775" s="159"/>
      <c r="D775" s="160"/>
      <c r="E775" s="160"/>
      <c r="F775" s="159"/>
      <c r="G775" s="161"/>
      <c r="H775" s="161"/>
      <c r="I775" s="161"/>
      <c r="J775" s="161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</row>
    <row r="776" ht="13.5" customHeight="1">
      <c r="A776" s="159"/>
      <c r="B776" s="159"/>
      <c r="C776" s="159"/>
      <c r="D776" s="160"/>
      <c r="E776" s="160"/>
      <c r="F776" s="159"/>
      <c r="G776" s="161"/>
      <c r="H776" s="161"/>
      <c r="I776" s="161"/>
      <c r="J776" s="161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</row>
    <row r="777" ht="13.5" customHeight="1">
      <c r="A777" s="159"/>
      <c r="B777" s="159"/>
      <c r="C777" s="159"/>
      <c r="D777" s="160"/>
      <c r="E777" s="160"/>
      <c r="F777" s="159"/>
      <c r="G777" s="161"/>
      <c r="H777" s="161"/>
      <c r="I777" s="161"/>
      <c r="J777" s="161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</row>
    <row r="778" ht="13.5" customHeight="1">
      <c r="A778" s="159"/>
      <c r="B778" s="159"/>
      <c r="C778" s="159"/>
      <c r="D778" s="160"/>
      <c r="E778" s="160"/>
      <c r="F778" s="159"/>
      <c r="G778" s="161"/>
      <c r="H778" s="161"/>
      <c r="I778" s="161"/>
      <c r="J778" s="161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</row>
    <row r="779" ht="13.5" customHeight="1">
      <c r="A779" s="159"/>
      <c r="B779" s="159"/>
      <c r="C779" s="159"/>
      <c r="D779" s="160"/>
      <c r="E779" s="160"/>
      <c r="F779" s="159"/>
      <c r="G779" s="161"/>
      <c r="H779" s="161"/>
      <c r="I779" s="161"/>
      <c r="J779" s="161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</row>
    <row r="780" ht="13.5" customHeight="1">
      <c r="A780" s="159"/>
      <c r="B780" s="159"/>
      <c r="C780" s="159"/>
      <c r="D780" s="160"/>
      <c r="E780" s="160"/>
      <c r="F780" s="159"/>
      <c r="G780" s="161"/>
      <c r="H780" s="161"/>
      <c r="I780" s="161"/>
      <c r="J780" s="161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</row>
    <row r="781" ht="13.5" customHeight="1">
      <c r="A781" s="159"/>
      <c r="B781" s="159"/>
      <c r="C781" s="159"/>
      <c r="D781" s="160"/>
      <c r="E781" s="160"/>
      <c r="F781" s="159"/>
      <c r="G781" s="161"/>
      <c r="H781" s="161"/>
      <c r="I781" s="161"/>
      <c r="J781" s="161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</row>
    <row r="782" ht="13.5" customHeight="1">
      <c r="A782" s="159"/>
      <c r="B782" s="159"/>
      <c r="C782" s="159"/>
      <c r="D782" s="160"/>
      <c r="E782" s="160"/>
      <c r="F782" s="159"/>
      <c r="G782" s="161"/>
      <c r="H782" s="161"/>
      <c r="I782" s="161"/>
      <c r="J782" s="161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</row>
    <row r="783" ht="13.5" customHeight="1">
      <c r="A783" s="159"/>
      <c r="B783" s="159"/>
      <c r="C783" s="159"/>
      <c r="D783" s="160"/>
      <c r="E783" s="160"/>
      <c r="F783" s="159"/>
      <c r="G783" s="161"/>
      <c r="H783" s="161"/>
      <c r="I783" s="161"/>
      <c r="J783" s="161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</row>
    <row r="784" ht="13.5" customHeight="1">
      <c r="A784" s="159"/>
      <c r="B784" s="159"/>
      <c r="C784" s="159"/>
      <c r="D784" s="160"/>
      <c r="E784" s="160"/>
      <c r="F784" s="159"/>
      <c r="G784" s="161"/>
      <c r="H784" s="161"/>
      <c r="I784" s="161"/>
      <c r="J784" s="161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</row>
    <row r="785" ht="13.5" customHeight="1">
      <c r="A785" s="159"/>
      <c r="B785" s="159"/>
      <c r="C785" s="159"/>
      <c r="D785" s="160"/>
      <c r="E785" s="160"/>
      <c r="F785" s="159"/>
      <c r="G785" s="161"/>
      <c r="H785" s="161"/>
      <c r="I785" s="161"/>
      <c r="J785" s="161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</row>
    <row r="786" ht="13.5" customHeight="1">
      <c r="A786" s="159"/>
      <c r="B786" s="159"/>
      <c r="C786" s="159"/>
      <c r="D786" s="160"/>
      <c r="E786" s="160"/>
      <c r="F786" s="159"/>
      <c r="G786" s="161"/>
      <c r="H786" s="161"/>
      <c r="I786" s="161"/>
      <c r="J786" s="161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</row>
    <row r="787" ht="13.5" customHeight="1">
      <c r="A787" s="159"/>
      <c r="B787" s="159"/>
      <c r="C787" s="159"/>
      <c r="D787" s="160"/>
      <c r="E787" s="160"/>
      <c r="F787" s="159"/>
      <c r="G787" s="161"/>
      <c r="H787" s="161"/>
      <c r="I787" s="161"/>
      <c r="J787" s="161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</row>
    <row r="788" ht="13.5" customHeight="1">
      <c r="A788" s="159"/>
      <c r="B788" s="159"/>
      <c r="C788" s="159"/>
      <c r="D788" s="160"/>
      <c r="E788" s="160"/>
      <c r="F788" s="159"/>
      <c r="G788" s="161"/>
      <c r="H788" s="161"/>
      <c r="I788" s="161"/>
      <c r="J788" s="161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</row>
    <row r="789" ht="13.5" customHeight="1">
      <c r="A789" s="159"/>
      <c r="B789" s="159"/>
      <c r="C789" s="159"/>
      <c r="D789" s="160"/>
      <c r="E789" s="160"/>
      <c r="F789" s="159"/>
      <c r="G789" s="161"/>
      <c r="H789" s="161"/>
      <c r="I789" s="161"/>
      <c r="J789" s="161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</row>
    <row r="790" ht="13.5" customHeight="1">
      <c r="A790" s="159"/>
      <c r="B790" s="159"/>
      <c r="C790" s="159"/>
      <c r="D790" s="160"/>
      <c r="E790" s="160"/>
      <c r="F790" s="159"/>
      <c r="G790" s="161"/>
      <c r="H790" s="161"/>
      <c r="I790" s="161"/>
      <c r="J790" s="161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</row>
    <row r="791" ht="13.5" customHeight="1">
      <c r="A791" s="159"/>
      <c r="B791" s="159"/>
      <c r="C791" s="159"/>
      <c r="D791" s="160"/>
      <c r="E791" s="160"/>
      <c r="F791" s="159"/>
      <c r="G791" s="161"/>
      <c r="H791" s="161"/>
      <c r="I791" s="161"/>
      <c r="J791" s="161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</row>
    <row r="792" ht="13.5" customHeight="1">
      <c r="A792" s="159"/>
      <c r="B792" s="159"/>
      <c r="C792" s="159"/>
      <c r="D792" s="160"/>
      <c r="E792" s="160"/>
      <c r="F792" s="159"/>
      <c r="G792" s="161"/>
      <c r="H792" s="161"/>
      <c r="I792" s="161"/>
      <c r="J792" s="161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</row>
    <row r="793" ht="13.5" customHeight="1">
      <c r="A793" s="159"/>
      <c r="B793" s="159"/>
      <c r="C793" s="159"/>
      <c r="D793" s="160"/>
      <c r="E793" s="160"/>
      <c r="F793" s="159"/>
      <c r="G793" s="161"/>
      <c r="H793" s="161"/>
      <c r="I793" s="161"/>
      <c r="J793" s="161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</row>
    <row r="794" ht="13.5" customHeight="1">
      <c r="A794" s="159"/>
      <c r="B794" s="159"/>
      <c r="C794" s="159"/>
      <c r="D794" s="160"/>
      <c r="E794" s="160"/>
      <c r="F794" s="159"/>
      <c r="G794" s="161"/>
      <c r="H794" s="161"/>
      <c r="I794" s="161"/>
      <c r="J794" s="161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</row>
    <row r="795" ht="13.5" customHeight="1">
      <c r="A795" s="159"/>
      <c r="B795" s="159"/>
      <c r="C795" s="159"/>
      <c r="D795" s="160"/>
      <c r="E795" s="160"/>
      <c r="F795" s="159"/>
      <c r="G795" s="161"/>
      <c r="H795" s="161"/>
      <c r="I795" s="161"/>
      <c r="J795" s="161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</row>
    <row r="796" ht="13.5" customHeight="1">
      <c r="A796" s="159"/>
      <c r="B796" s="159"/>
      <c r="C796" s="159"/>
      <c r="D796" s="160"/>
      <c r="E796" s="160"/>
      <c r="F796" s="159"/>
      <c r="G796" s="161"/>
      <c r="H796" s="161"/>
      <c r="I796" s="161"/>
      <c r="J796" s="161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</row>
    <row r="797" ht="13.5" customHeight="1">
      <c r="A797" s="159"/>
      <c r="B797" s="159"/>
      <c r="C797" s="159"/>
      <c r="D797" s="160"/>
      <c r="E797" s="160"/>
      <c r="F797" s="159"/>
      <c r="G797" s="161"/>
      <c r="H797" s="161"/>
      <c r="I797" s="161"/>
      <c r="J797" s="161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</row>
    <row r="798" ht="13.5" customHeight="1">
      <c r="A798" s="159"/>
      <c r="B798" s="159"/>
      <c r="C798" s="159"/>
      <c r="D798" s="160"/>
      <c r="E798" s="160"/>
      <c r="F798" s="159"/>
      <c r="G798" s="161"/>
      <c r="H798" s="161"/>
      <c r="I798" s="161"/>
      <c r="J798" s="161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</row>
    <row r="799" ht="13.5" customHeight="1">
      <c r="A799" s="159"/>
      <c r="B799" s="159"/>
      <c r="C799" s="159"/>
      <c r="D799" s="160"/>
      <c r="E799" s="160"/>
      <c r="F799" s="159"/>
      <c r="G799" s="161"/>
      <c r="H799" s="161"/>
      <c r="I799" s="161"/>
      <c r="J799" s="161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</row>
    <row r="800" ht="13.5" customHeight="1">
      <c r="A800" s="159"/>
      <c r="B800" s="159"/>
      <c r="C800" s="159"/>
      <c r="D800" s="160"/>
      <c r="E800" s="160"/>
      <c r="F800" s="159"/>
      <c r="G800" s="161"/>
      <c r="H800" s="161"/>
      <c r="I800" s="161"/>
      <c r="J800" s="161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</row>
    <row r="801" ht="13.5" customHeight="1">
      <c r="A801" s="159"/>
      <c r="B801" s="159"/>
      <c r="C801" s="159"/>
      <c r="D801" s="160"/>
      <c r="E801" s="160"/>
      <c r="F801" s="159"/>
      <c r="G801" s="161"/>
      <c r="H801" s="161"/>
      <c r="I801" s="161"/>
      <c r="J801" s="161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</row>
    <row r="802" ht="13.5" customHeight="1">
      <c r="A802" s="159"/>
      <c r="B802" s="159"/>
      <c r="C802" s="159"/>
      <c r="D802" s="160"/>
      <c r="E802" s="160"/>
      <c r="F802" s="159"/>
      <c r="G802" s="161"/>
      <c r="H802" s="161"/>
      <c r="I802" s="161"/>
      <c r="J802" s="161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</row>
    <row r="803" ht="13.5" customHeight="1">
      <c r="A803" s="159"/>
      <c r="B803" s="159"/>
      <c r="C803" s="159"/>
      <c r="D803" s="160"/>
      <c r="E803" s="160"/>
      <c r="F803" s="159"/>
      <c r="G803" s="161"/>
      <c r="H803" s="161"/>
      <c r="I803" s="161"/>
      <c r="J803" s="161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</row>
    <row r="804" ht="13.5" customHeight="1">
      <c r="A804" s="159"/>
      <c r="B804" s="159"/>
      <c r="C804" s="159"/>
      <c r="D804" s="160"/>
      <c r="E804" s="160"/>
      <c r="F804" s="159"/>
      <c r="G804" s="161"/>
      <c r="H804" s="161"/>
      <c r="I804" s="161"/>
      <c r="J804" s="161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</row>
    <row r="805" ht="13.5" customHeight="1">
      <c r="A805" s="159"/>
      <c r="B805" s="159"/>
      <c r="C805" s="159"/>
      <c r="D805" s="160"/>
      <c r="E805" s="160"/>
      <c r="F805" s="159"/>
      <c r="G805" s="161"/>
      <c r="H805" s="161"/>
      <c r="I805" s="161"/>
      <c r="J805" s="161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</row>
    <row r="806" ht="13.5" customHeight="1">
      <c r="A806" s="159"/>
      <c r="B806" s="159"/>
      <c r="C806" s="159"/>
      <c r="D806" s="160"/>
      <c r="E806" s="160"/>
      <c r="F806" s="159"/>
      <c r="G806" s="161"/>
      <c r="H806" s="161"/>
      <c r="I806" s="161"/>
      <c r="J806" s="161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</row>
    <row r="807" ht="13.5" customHeight="1">
      <c r="A807" s="159"/>
      <c r="B807" s="159"/>
      <c r="C807" s="159"/>
      <c r="D807" s="160"/>
      <c r="E807" s="160"/>
      <c r="F807" s="159"/>
      <c r="G807" s="161"/>
      <c r="H807" s="161"/>
      <c r="I807" s="161"/>
      <c r="J807" s="161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</row>
    <row r="808" ht="13.5" customHeight="1">
      <c r="A808" s="159"/>
      <c r="B808" s="159"/>
      <c r="C808" s="159"/>
      <c r="D808" s="160"/>
      <c r="E808" s="160"/>
      <c r="F808" s="159"/>
      <c r="G808" s="161"/>
      <c r="H808" s="161"/>
      <c r="I808" s="161"/>
      <c r="J808" s="161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</row>
    <row r="809" ht="13.5" customHeight="1">
      <c r="A809" s="159"/>
      <c r="B809" s="159"/>
      <c r="C809" s="159"/>
      <c r="D809" s="160"/>
      <c r="E809" s="160"/>
      <c r="F809" s="159"/>
      <c r="G809" s="161"/>
      <c r="H809" s="161"/>
      <c r="I809" s="161"/>
      <c r="J809" s="161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</row>
    <row r="810" ht="13.5" customHeight="1">
      <c r="A810" s="159"/>
      <c r="B810" s="159"/>
      <c r="C810" s="159"/>
      <c r="D810" s="160"/>
      <c r="E810" s="160"/>
      <c r="F810" s="159"/>
      <c r="G810" s="161"/>
      <c r="H810" s="161"/>
      <c r="I810" s="161"/>
      <c r="J810" s="161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</row>
    <row r="811" ht="13.5" customHeight="1">
      <c r="A811" s="159"/>
      <c r="B811" s="159"/>
      <c r="C811" s="159"/>
      <c r="D811" s="160"/>
      <c r="E811" s="160"/>
      <c r="F811" s="159"/>
      <c r="G811" s="161"/>
      <c r="H811" s="161"/>
      <c r="I811" s="161"/>
      <c r="J811" s="161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</row>
    <row r="812" ht="13.5" customHeight="1">
      <c r="A812" s="159"/>
      <c r="B812" s="159"/>
      <c r="C812" s="159"/>
      <c r="D812" s="160"/>
      <c r="E812" s="160"/>
      <c r="F812" s="159"/>
      <c r="G812" s="161"/>
      <c r="H812" s="161"/>
      <c r="I812" s="161"/>
      <c r="J812" s="161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</row>
    <row r="813" ht="13.5" customHeight="1">
      <c r="A813" s="159"/>
      <c r="B813" s="159"/>
      <c r="C813" s="159"/>
      <c r="D813" s="160"/>
      <c r="E813" s="160"/>
      <c r="F813" s="159"/>
      <c r="G813" s="161"/>
      <c r="H813" s="161"/>
      <c r="I813" s="161"/>
      <c r="J813" s="161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</row>
    <row r="814" ht="13.5" customHeight="1">
      <c r="A814" s="159"/>
      <c r="B814" s="159"/>
      <c r="C814" s="159"/>
      <c r="D814" s="160"/>
      <c r="E814" s="160"/>
      <c r="F814" s="159"/>
      <c r="G814" s="161"/>
      <c r="H814" s="161"/>
      <c r="I814" s="161"/>
      <c r="J814" s="161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</row>
    <row r="815" ht="13.5" customHeight="1">
      <c r="A815" s="159"/>
      <c r="B815" s="159"/>
      <c r="C815" s="159"/>
      <c r="D815" s="160"/>
      <c r="E815" s="160"/>
      <c r="F815" s="159"/>
      <c r="G815" s="161"/>
      <c r="H815" s="161"/>
      <c r="I815" s="161"/>
      <c r="J815" s="161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</row>
    <row r="816" ht="13.5" customHeight="1">
      <c r="A816" s="159"/>
      <c r="B816" s="159"/>
      <c r="C816" s="159"/>
      <c r="D816" s="160"/>
      <c r="E816" s="160"/>
      <c r="F816" s="159"/>
      <c r="G816" s="161"/>
      <c r="H816" s="161"/>
      <c r="I816" s="161"/>
      <c r="J816" s="161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</row>
    <row r="817" ht="13.5" customHeight="1">
      <c r="A817" s="159"/>
      <c r="B817" s="159"/>
      <c r="C817" s="159"/>
      <c r="D817" s="160"/>
      <c r="E817" s="160"/>
      <c r="F817" s="159"/>
      <c r="G817" s="161"/>
      <c r="H817" s="161"/>
      <c r="I817" s="161"/>
      <c r="J817" s="161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</row>
    <row r="818" ht="13.5" customHeight="1">
      <c r="A818" s="159"/>
      <c r="B818" s="159"/>
      <c r="C818" s="159"/>
      <c r="D818" s="160"/>
      <c r="E818" s="160"/>
      <c r="F818" s="159"/>
      <c r="G818" s="161"/>
      <c r="H818" s="161"/>
      <c r="I818" s="161"/>
      <c r="J818" s="161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</row>
    <row r="819" ht="13.5" customHeight="1">
      <c r="A819" s="159"/>
      <c r="B819" s="159"/>
      <c r="C819" s="159"/>
      <c r="D819" s="160"/>
      <c r="E819" s="160"/>
      <c r="F819" s="159"/>
      <c r="G819" s="161"/>
      <c r="H819" s="161"/>
      <c r="I819" s="161"/>
      <c r="J819" s="161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</row>
    <row r="820" ht="13.5" customHeight="1">
      <c r="A820" s="159"/>
      <c r="B820" s="159"/>
      <c r="C820" s="159"/>
      <c r="D820" s="160"/>
      <c r="E820" s="160"/>
      <c r="F820" s="159"/>
      <c r="G820" s="161"/>
      <c r="H820" s="161"/>
      <c r="I820" s="161"/>
      <c r="J820" s="161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</row>
    <row r="821" ht="13.5" customHeight="1">
      <c r="A821" s="159"/>
      <c r="B821" s="159"/>
      <c r="C821" s="159"/>
      <c r="D821" s="160"/>
      <c r="E821" s="160"/>
      <c r="F821" s="159"/>
      <c r="G821" s="161"/>
      <c r="H821" s="161"/>
      <c r="I821" s="161"/>
      <c r="J821" s="161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</row>
    <row r="822" ht="13.5" customHeight="1">
      <c r="A822" s="159"/>
      <c r="B822" s="159"/>
      <c r="C822" s="159"/>
      <c r="D822" s="160"/>
      <c r="E822" s="160"/>
      <c r="F822" s="159"/>
      <c r="G822" s="161"/>
      <c r="H822" s="161"/>
      <c r="I822" s="161"/>
      <c r="J822" s="161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</row>
    <row r="823" ht="13.5" customHeight="1">
      <c r="A823" s="159"/>
      <c r="B823" s="159"/>
      <c r="C823" s="159"/>
      <c r="D823" s="160"/>
      <c r="E823" s="160"/>
      <c r="F823" s="159"/>
      <c r="G823" s="161"/>
      <c r="H823" s="161"/>
      <c r="I823" s="161"/>
      <c r="J823" s="161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</row>
    <row r="824" ht="13.5" customHeight="1">
      <c r="A824" s="159"/>
      <c r="B824" s="159"/>
      <c r="C824" s="159"/>
      <c r="D824" s="160"/>
      <c r="E824" s="160"/>
      <c r="F824" s="159"/>
      <c r="G824" s="161"/>
      <c r="H824" s="161"/>
      <c r="I824" s="161"/>
      <c r="J824" s="161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</row>
    <row r="825" ht="13.5" customHeight="1">
      <c r="A825" s="159"/>
      <c r="B825" s="159"/>
      <c r="C825" s="159"/>
      <c r="D825" s="160"/>
      <c r="E825" s="160"/>
      <c r="F825" s="159"/>
      <c r="G825" s="161"/>
      <c r="H825" s="161"/>
      <c r="I825" s="161"/>
      <c r="J825" s="161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</row>
    <row r="826" ht="13.5" customHeight="1">
      <c r="A826" s="159"/>
      <c r="B826" s="159"/>
      <c r="C826" s="159"/>
      <c r="D826" s="160"/>
      <c r="E826" s="160"/>
      <c r="F826" s="159"/>
      <c r="G826" s="161"/>
      <c r="H826" s="161"/>
      <c r="I826" s="161"/>
      <c r="J826" s="161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</row>
    <row r="827" ht="13.5" customHeight="1">
      <c r="A827" s="159"/>
      <c r="B827" s="159"/>
      <c r="C827" s="159"/>
      <c r="D827" s="160"/>
      <c r="E827" s="160"/>
      <c r="F827" s="159"/>
      <c r="G827" s="161"/>
      <c r="H827" s="161"/>
      <c r="I827" s="161"/>
      <c r="J827" s="161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</row>
    <row r="828" ht="13.5" customHeight="1">
      <c r="A828" s="159"/>
      <c r="B828" s="159"/>
      <c r="C828" s="159"/>
      <c r="D828" s="160"/>
      <c r="E828" s="160"/>
      <c r="F828" s="159"/>
      <c r="G828" s="161"/>
      <c r="H828" s="161"/>
      <c r="I828" s="161"/>
      <c r="J828" s="161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</row>
    <row r="829" ht="13.5" customHeight="1">
      <c r="A829" s="159"/>
      <c r="B829" s="159"/>
      <c r="C829" s="159"/>
      <c r="D829" s="160"/>
      <c r="E829" s="160"/>
      <c r="F829" s="159"/>
      <c r="G829" s="161"/>
      <c r="H829" s="161"/>
      <c r="I829" s="161"/>
      <c r="J829" s="161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</row>
    <row r="830" ht="13.5" customHeight="1">
      <c r="A830" s="159"/>
      <c r="B830" s="159"/>
      <c r="C830" s="159"/>
      <c r="D830" s="160"/>
      <c r="E830" s="160"/>
      <c r="F830" s="159"/>
      <c r="G830" s="161"/>
      <c r="H830" s="161"/>
      <c r="I830" s="161"/>
      <c r="J830" s="161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</row>
    <row r="831" ht="13.5" customHeight="1">
      <c r="A831" s="159"/>
      <c r="B831" s="159"/>
      <c r="C831" s="159"/>
      <c r="D831" s="160"/>
      <c r="E831" s="160"/>
      <c r="F831" s="159"/>
      <c r="G831" s="161"/>
      <c r="H831" s="161"/>
      <c r="I831" s="161"/>
      <c r="J831" s="161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</row>
    <row r="832" ht="13.5" customHeight="1">
      <c r="A832" s="159"/>
      <c r="B832" s="159"/>
      <c r="C832" s="159"/>
      <c r="D832" s="160"/>
      <c r="E832" s="160"/>
      <c r="F832" s="159"/>
      <c r="G832" s="161"/>
      <c r="H832" s="161"/>
      <c r="I832" s="161"/>
      <c r="J832" s="161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</row>
    <row r="833" ht="13.5" customHeight="1">
      <c r="A833" s="159"/>
      <c r="B833" s="159"/>
      <c r="C833" s="159"/>
      <c r="D833" s="160"/>
      <c r="E833" s="160"/>
      <c r="F833" s="159"/>
      <c r="G833" s="161"/>
      <c r="H833" s="161"/>
      <c r="I833" s="161"/>
      <c r="J833" s="161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</row>
    <row r="834" ht="13.5" customHeight="1">
      <c r="A834" s="159"/>
      <c r="B834" s="159"/>
      <c r="C834" s="159"/>
      <c r="D834" s="160"/>
      <c r="E834" s="160"/>
      <c r="F834" s="159"/>
      <c r="G834" s="161"/>
      <c r="H834" s="161"/>
      <c r="I834" s="161"/>
      <c r="J834" s="161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</row>
    <row r="835" ht="13.5" customHeight="1">
      <c r="A835" s="159"/>
      <c r="B835" s="159"/>
      <c r="C835" s="159"/>
      <c r="D835" s="160"/>
      <c r="E835" s="160"/>
      <c r="F835" s="159"/>
      <c r="G835" s="161"/>
      <c r="H835" s="161"/>
      <c r="I835" s="161"/>
      <c r="J835" s="161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</row>
    <row r="836" ht="13.5" customHeight="1">
      <c r="A836" s="159"/>
      <c r="B836" s="159"/>
      <c r="C836" s="159"/>
      <c r="D836" s="160"/>
      <c r="E836" s="160"/>
      <c r="F836" s="159"/>
      <c r="G836" s="161"/>
      <c r="H836" s="161"/>
      <c r="I836" s="161"/>
      <c r="J836" s="161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</row>
    <row r="837" ht="13.5" customHeight="1">
      <c r="A837" s="159"/>
      <c r="B837" s="159"/>
      <c r="C837" s="159"/>
      <c r="D837" s="160"/>
      <c r="E837" s="160"/>
      <c r="F837" s="159"/>
      <c r="G837" s="161"/>
      <c r="H837" s="161"/>
      <c r="I837" s="161"/>
      <c r="J837" s="161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</row>
    <row r="838" ht="13.5" customHeight="1">
      <c r="A838" s="159"/>
      <c r="B838" s="159"/>
      <c r="C838" s="159"/>
      <c r="D838" s="160"/>
      <c r="E838" s="160"/>
      <c r="F838" s="159"/>
      <c r="G838" s="161"/>
      <c r="H838" s="161"/>
      <c r="I838" s="161"/>
      <c r="J838" s="161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</row>
    <row r="839" ht="13.5" customHeight="1">
      <c r="A839" s="159"/>
      <c r="B839" s="159"/>
      <c r="C839" s="159"/>
      <c r="D839" s="160"/>
      <c r="E839" s="160"/>
      <c r="F839" s="159"/>
      <c r="G839" s="161"/>
      <c r="H839" s="161"/>
      <c r="I839" s="161"/>
      <c r="J839" s="161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</row>
    <row r="840" ht="13.5" customHeight="1">
      <c r="A840" s="159"/>
      <c r="B840" s="159"/>
      <c r="C840" s="159"/>
      <c r="D840" s="160"/>
      <c r="E840" s="160"/>
      <c r="F840" s="159"/>
      <c r="G840" s="161"/>
      <c r="H840" s="161"/>
      <c r="I840" s="161"/>
      <c r="J840" s="161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</row>
    <row r="841" ht="13.5" customHeight="1">
      <c r="A841" s="159"/>
      <c r="B841" s="159"/>
      <c r="C841" s="159"/>
      <c r="D841" s="160"/>
      <c r="E841" s="160"/>
      <c r="F841" s="159"/>
      <c r="G841" s="161"/>
      <c r="H841" s="161"/>
      <c r="I841" s="161"/>
      <c r="J841" s="161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</row>
    <row r="842" ht="13.5" customHeight="1">
      <c r="A842" s="159"/>
      <c r="B842" s="159"/>
      <c r="C842" s="159"/>
      <c r="D842" s="160"/>
      <c r="E842" s="160"/>
      <c r="F842" s="159"/>
      <c r="G842" s="161"/>
      <c r="H842" s="161"/>
      <c r="I842" s="161"/>
      <c r="J842" s="161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</row>
    <row r="843" ht="13.5" customHeight="1">
      <c r="A843" s="159"/>
      <c r="B843" s="159"/>
      <c r="C843" s="159"/>
      <c r="D843" s="160"/>
      <c r="E843" s="160"/>
      <c r="F843" s="159"/>
      <c r="G843" s="161"/>
      <c r="H843" s="161"/>
      <c r="I843" s="161"/>
      <c r="J843" s="161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</row>
    <row r="844" ht="13.5" customHeight="1">
      <c r="A844" s="159"/>
      <c r="B844" s="159"/>
      <c r="C844" s="159"/>
      <c r="D844" s="160"/>
      <c r="E844" s="160"/>
      <c r="F844" s="159"/>
      <c r="G844" s="161"/>
      <c r="H844" s="161"/>
      <c r="I844" s="161"/>
      <c r="J844" s="161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</row>
    <row r="845" ht="13.5" customHeight="1">
      <c r="A845" s="159"/>
      <c r="B845" s="159"/>
      <c r="C845" s="159"/>
      <c r="D845" s="160"/>
      <c r="E845" s="160"/>
      <c r="F845" s="159"/>
      <c r="G845" s="161"/>
      <c r="H845" s="161"/>
      <c r="I845" s="161"/>
      <c r="J845" s="161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</row>
    <row r="846" ht="13.5" customHeight="1">
      <c r="A846" s="159"/>
      <c r="B846" s="159"/>
      <c r="C846" s="159"/>
      <c r="D846" s="160"/>
      <c r="E846" s="160"/>
      <c r="F846" s="159"/>
      <c r="G846" s="161"/>
      <c r="H846" s="161"/>
      <c r="I846" s="161"/>
      <c r="J846" s="161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</row>
    <row r="847" ht="13.5" customHeight="1">
      <c r="A847" s="159"/>
      <c r="B847" s="159"/>
      <c r="C847" s="159"/>
      <c r="D847" s="160"/>
      <c r="E847" s="160"/>
      <c r="F847" s="159"/>
      <c r="G847" s="161"/>
      <c r="H847" s="161"/>
      <c r="I847" s="161"/>
      <c r="J847" s="161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</row>
    <row r="848" ht="13.5" customHeight="1">
      <c r="A848" s="159"/>
      <c r="B848" s="159"/>
      <c r="C848" s="159"/>
      <c r="D848" s="160"/>
      <c r="E848" s="160"/>
      <c r="F848" s="159"/>
      <c r="G848" s="161"/>
      <c r="H848" s="161"/>
      <c r="I848" s="161"/>
      <c r="J848" s="161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</row>
    <row r="849" ht="13.5" customHeight="1">
      <c r="A849" s="159"/>
      <c r="B849" s="159"/>
      <c r="C849" s="159"/>
      <c r="D849" s="160"/>
      <c r="E849" s="160"/>
      <c r="F849" s="159"/>
      <c r="G849" s="161"/>
      <c r="H849" s="161"/>
      <c r="I849" s="161"/>
      <c r="J849" s="161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</row>
    <row r="850" ht="13.5" customHeight="1">
      <c r="A850" s="159"/>
      <c r="B850" s="159"/>
      <c r="C850" s="159"/>
      <c r="D850" s="160"/>
      <c r="E850" s="160"/>
      <c r="F850" s="159"/>
      <c r="G850" s="161"/>
      <c r="H850" s="161"/>
      <c r="I850" s="161"/>
      <c r="J850" s="161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</row>
    <row r="851" ht="13.5" customHeight="1">
      <c r="A851" s="159"/>
      <c r="B851" s="159"/>
      <c r="C851" s="159"/>
      <c r="D851" s="160"/>
      <c r="E851" s="160"/>
      <c r="F851" s="159"/>
      <c r="G851" s="161"/>
      <c r="H851" s="161"/>
      <c r="I851" s="161"/>
      <c r="J851" s="161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</row>
    <row r="852" ht="13.5" customHeight="1">
      <c r="A852" s="159"/>
      <c r="B852" s="159"/>
      <c r="C852" s="159"/>
      <c r="D852" s="160"/>
      <c r="E852" s="160"/>
      <c r="F852" s="159"/>
      <c r="G852" s="161"/>
      <c r="H852" s="161"/>
      <c r="I852" s="161"/>
      <c r="J852" s="161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</row>
    <row r="853" ht="13.5" customHeight="1">
      <c r="A853" s="159"/>
      <c r="B853" s="159"/>
      <c r="C853" s="159"/>
      <c r="D853" s="160"/>
      <c r="E853" s="160"/>
      <c r="F853" s="159"/>
      <c r="G853" s="161"/>
      <c r="H853" s="161"/>
      <c r="I853" s="161"/>
      <c r="J853" s="161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</row>
    <row r="854" ht="13.5" customHeight="1">
      <c r="A854" s="159"/>
      <c r="B854" s="159"/>
      <c r="C854" s="159"/>
      <c r="D854" s="160"/>
      <c r="E854" s="160"/>
      <c r="F854" s="159"/>
      <c r="G854" s="161"/>
      <c r="H854" s="161"/>
      <c r="I854" s="161"/>
      <c r="J854" s="161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</row>
    <row r="855" ht="13.5" customHeight="1">
      <c r="A855" s="159"/>
      <c r="B855" s="159"/>
      <c r="C855" s="159"/>
      <c r="D855" s="160"/>
      <c r="E855" s="160"/>
      <c r="F855" s="159"/>
      <c r="G855" s="161"/>
      <c r="H855" s="161"/>
      <c r="I855" s="161"/>
      <c r="J855" s="161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</row>
    <row r="856" ht="13.5" customHeight="1">
      <c r="A856" s="159"/>
      <c r="B856" s="159"/>
      <c r="C856" s="159"/>
      <c r="D856" s="160"/>
      <c r="E856" s="160"/>
      <c r="F856" s="159"/>
      <c r="G856" s="161"/>
      <c r="H856" s="161"/>
      <c r="I856" s="161"/>
      <c r="J856" s="161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</row>
    <row r="857" ht="13.5" customHeight="1">
      <c r="A857" s="159"/>
      <c r="B857" s="159"/>
      <c r="C857" s="159"/>
      <c r="D857" s="160"/>
      <c r="E857" s="160"/>
      <c r="F857" s="159"/>
      <c r="G857" s="161"/>
      <c r="H857" s="161"/>
      <c r="I857" s="161"/>
      <c r="J857" s="161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</row>
    <row r="858" ht="13.5" customHeight="1">
      <c r="A858" s="159"/>
      <c r="B858" s="159"/>
      <c r="C858" s="159"/>
      <c r="D858" s="160"/>
      <c r="E858" s="160"/>
      <c r="F858" s="159"/>
      <c r="G858" s="161"/>
      <c r="H858" s="161"/>
      <c r="I858" s="161"/>
      <c r="J858" s="161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</row>
    <row r="859" ht="13.5" customHeight="1">
      <c r="A859" s="159"/>
      <c r="B859" s="159"/>
      <c r="C859" s="159"/>
      <c r="D859" s="160"/>
      <c r="E859" s="160"/>
      <c r="F859" s="159"/>
      <c r="G859" s="161"/>
      <c r="H859" s="161"/>
      <c r="I859" s="161"/>
      <c r="J859" s="161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</row>
    <row r="860" ht="13.5" customHeight="1">
      <c r="A860" s="159"/>
      <c r="B860" s="159"/>
      <c r="C860" s="159"/>
      <c r="D860" s="160"/>
      <c r="E860" s="160"/>
      <c r="F860" s="159"/>
      <c r="G860" s="161"/>
      <c r="H860" s="161"/>
      <c r="I860" s="161"/>
      <c r="J860" s="161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</row>
    <row r="861" ht="13.5" customHeight="1">
      <c r="A861" s="159"/>
      <c r="B861" s="159"/>
      <c r="C861" s="159"/>
      <c r="D861" s="160"/>
      <c r="E861" s="160"/>
      <c r="F861" s="159"/>
      <c r="G861" s="161"/>
      <c r="H861" s="161"/>
      <c r="I861" s="161"/>
      <c r="J861" s="161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</row>
    <row r="862" ht="13.5" customHeight="1">
      <c r="A862" s="159"/>
      <c r="B862" s="159"/>
      <c r="C862" s="159"/>
      <c r="D862" s="160"/>
      <c r="E862" s="160"/>
      <c r="F862" s="159"/>
      <c r="G862" s="161"/>
      <c r="H862" s="161"/>
      <c r="I862" s="161"/>
      <c r="J862" s="161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</row>
    <row r="863" ht="13.5" customHeight="1">
      <c r="A863" s="159"/>
      <c r="B863" s="159"/>
      <c r="C863" s="159"/>
      <c r="D863" s="160"/>
      <c r="E863" s="160"/>
      <c r="F863" s="159"/>
      <c r="G863" s="161"/>
      <c r="H863" s="161"/>
      <c r="I863" s="161"/>
      <c r="J863" s="161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</row>
    <row r="864" ht="13.5" customHeight="1">
      <c r="A864" s="159"/>
      <c r="B864" s="159"/>
      <c r="C864" s="159"/>
      <c r="D864" s="160"/>
      <c r="E864" s="160"/>
      <c r="F864" s="159"/>
      <c r="G864" s="161"/>
      <c r="H864" s="161"/>
      <c r="I864" s="161"/>
      <c r="J864" s="161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</row>
    <row r="865" ht="13.5" customHeight="1">
      <c r="A865" s="159"/>
      <c r="B865" s="159"/>
      <c r="C865" s="159"/>
      <c r="D865" s="160"/>
      <c r="E865" s="160"/>
      <c r="F865" s="159"/>
      <c r="G865" s="161"/>
      <c r="H865" s="161"/>
      <c r="I865" s="161"/>
      <c r="J865" s="161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</row>
    <row r="866" ht="13.5" customHeight="1">
      <c r="A866" s="159"/>
      <c r="B866" s="159"/>
      <c r="C866" s="159"/>
      <c r="D866" s="160"/>
      <c r="E866" s="160"/>
      <c r="F866" s="159"/>
      <c r="G866" s="161"/>
      <c r="H866" s="161"/>
      <c r="I866" s="161"/>
      <c r="J866" s="161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</row>
    <row r="867" ht="13.5" customHeight="1">
      <c r="A867" s="159"/>
      <c r="B867" s="159"/>
      <c r="C867" s="159"/>
      <c r="D867" s="160"/>
      <c r="E867" s="160"/>
      <c r="F867" s="159"/>
      <c r="G867" s="161"/>
      <c r="H867" s="161"/>
      <c r="I867" s="161"/>
      <c r="J867" s="161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</row>
    <row r="868" ht="13.5" customHeight="1">
      <c r="A868" s="159"/>
      <c r="B868" s="159"/>
      <c r="C868" s="159"/>
      <c r="D868" s="160"/>
      <c r="E868" s="160"/>
      <c r="F868" s="159"/>
      <c r="G868" s="161"/>
      <c r="H868" s="161"/>
      <c r="I868" s="161"/>
      <c r="J868" s="161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</row>
    <row r="869" ht="13.5" customHeight="1">
      <c r="A869" s="159"/>
      <c r="B869" s="159"/>
      <c r="C869" s="159"/>
      <c r="D869" s="160"/>
      <c r="E869" s="160"/>
      <c r="F869" s="159"/>
      <c r="G869" s="161"/>
      <c r="H869" s="161"/>
      <c r="I869" s="161"/>
      <c r="J869" s="161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</row>
    <row r="870" ht="13.5" customHeight="1">
      <c r="A870" s="159"/>
      <c r="B870" s="159"/>
      <c r="C870" s="159"/>
      <c r="D870" s="160"/>
      <c r="E870" s="160"/>
      <c r="F870" s="159"/>
      <c r="G870" s="161"/>
      <c r="H870" s="161"/>
      <c r="I870" s="161"/>
      <c r="J870" s="161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</row>
    <row r="871" ht="13.5" customHeight="1">
      <c r="A871" s="159"/>
      <c r="B871" s="159"/>
      <c r="C871" s="159"/>
      <c r="D871" s="160"/>
      <c r="E871" s="160"/>
      <c r="F871" s="159"/>
      <c r="G871" s="161"/>
      <c r="H871" s="161"/>
      <c r="I871" s="161"/>
      <c r="J871" s="161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</row>
    <row r="872" ht="13.5" customHeight="1">
      <c r="A872" s="159"/>
      <c r="B872" s="159"/>
      <c r="C872" s="159"/>
      <c r="D872" s="160"/>
      <c r="E872" s="160"/>
      <c r="F872" s="159"/>
      <c r="G872" s="161"/>
      <c r="H872" s="161"/>
      <c r="I872" s="161"/>
      <c r="J872" s="161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</row>
    <row r="873" ht="13.5" customHeight="1">
      <c r="A873" s="159"/>
      <c r="B873" s="159"/>
      <c r="C873" s="159"/>
      <c r="D873" s="160"/>
      <c r="E873" s="160"/>
      <c r="F873" s="159"/>
      <c r="G873" s="161"/>
      <c r="H873" s="161"/>
      <c r="I873" s="161"/>
      <c r="J873" s="161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</row>
    <row r="874" ht="13.5" customHeight="1">
      <c r="A874" s="159"/>
      <c r="B874" s="159"/>
      <c r="C874" s="159"/>
      <c r="D874" s="160"/>
      <c r="E874" s="160"/>
      <c r="F874" s="159"/>
      <c r="G874" s="161"/>
      <c r="H874" s="161"/>
      <c r="I874" s="161"/>
      <c r="J874" s="161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</row>
    <row r="875" ht="13.5" customHeight="1">
      <c r="A875" s="159"/>
      <c r="B875" s="159"/>
      <c r="C875" s="159"/>
      <c r="D875" s="160"/>
      <c r="E875" s="160"/>
      <c r="F875" s="159"/>
      <c r="G875" s="161"/>
      <c r="H875" s="161"/>
      <c r="I875" s="161"/>
      <c r="J875" s="161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</row>
    <row r="876" ht="13.5" customHeight="1">
      <c r="A876" s="159"/>
      <c r="B876" s="159"/>
      <c r="C876" s="159"/>
      <c r="D876" s="160"/>
      <c r="E876" s="160"/>
      <c r="F876" s="159"/>
      <c r="G876" s="161"/>
      <c r="H876" s="161"/>
      <c r="I876" s="161"/>
      <c r="J876" s="161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</row>
    <row r="877" ht="13.5" customHeight="1">
      <c r="A877" s="159"/>
      <c r="B877" s="159"/>
      <c r="C877" s="159"/>
      <c r="D877" s="160"/>
      <c r="E877" s="160"/>
      <c r="F877" s="159"/>
      <c r="G877" s="161"/>
      <c r="H877" s="161"/>
      <c r="I877" s="161"/>
      <c r="J877" s="161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</row>
    <row r="878" ht="13.5" customHeight="1">
      <c r="A878" s="159"/>
      <c r="B878" s="159"/>
      <c r="C878" s="159"/>
      <c r="D878" s="160"/>
      <c r="E878" s="160"/>
      <c r="F878" s="159"/>
      <c r="G878" s="161"/>
      <c r="H878" s="161"/>
      <c r="I878" s="161"/>
      <c r="J878" s="161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</row>
    <row r="879" ht="13.5" customHeight="1">
      <c r="A879" s="159"/>
      <c r="B879" s="159"/>
      <c r="C879" s="159"/>
      <c r="D879" s="160"/>
      <c r="E879" s="160"/>
      <c r="F879" s="159"/>
      <c r="G879" s="161"/>
      <c r="H879" s="161"/>
      <c r="I879" s="161"/>
      <c r="J879" s="161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</row>
    <row r="880" ht="13.5" customHeight="1">
      <c r="A880" s="159"/>
      <c r="B880" s="159"/>
      <c r="C880" s="159"/>
      <c r="D880" s="160"/>
      <c r="E880" s="160"/>
      <c r="F880" s="159"/>
      <c r="G880" s="161"/>
      <c r="H880" s="161"/>
      <c r="I880" s="161"/>
      <c r="J880" s="161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</row>
    <row r="881" ht="13.5" customHeight="1">
      <c r="A881" s="159"/>
      <c r="B881" s="159"/>
      <c r="C881" s="159"/>
      <c r="D881" s="160"/>
      <c r="E881" s="160"/>
      <c r="F881" s="159"/>
      <c r="G881" s="161"/>
      <c r="H881" s="161"/>
      <c r="I881" s="161"/>
      <c r="J881" s="161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</row>
    <row r="882" ht="13.5" customHeight="1">
      <c r="A882" s="159"/>
      <c r="B882" s="159"/>
      <c r="C882" s="159"/>
      <c r="D882" s="160"/>
      <c r="E882" s="160"/>
      <c r="F882" s="159"/>
      <c r="G882" s="161"/>
      <c r="H882" s="161"/>
      <c r="I882" s="161"/>
      <c r="J882" s="161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</row>
    <row r="883" ht="13.5" customHeight="1">
      <c r="A883" s="159"/>
      <c r="B883" s="159"/>
      <c r="C883" s="159"/>
      <c r="D883" s="160"/>
      <c r="E883" s="160"/>
      <c r="F883" s="159"/>
      <c r="G883" s="161"/>
      <c r="H883" s="161"/>
      <c r="I883" s="161"/>
      <c r="J883" s="161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</row>
    <row r="884" ht="13.5" customHeight="1">
      <c r="A884" s="159"/>
      <c r="B884" s="159"/>
      <c r="C884" s="159"/>
      <c r="D884" s="160"/>
      <c r="E884" s="160"/>
      <c r="F884" s="159"/>
      <c r="G884" s="161"/>
      <c r="H884" s="161"/>
      <c r="I884" s="161"/>
      <c r="J884" s="161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</row>
    <row r="885" ht="13.5" customHeight="1">
      <c r="A885" s="159"/>
      <c r="B885" s="159"/>
      <c r="C885" s="159"/>
      <c r="D885" s="160"/>
      <c r="E885" s="160"/>
      <c r="F885" s="159"/>
      <c r="G885" s="161"/>
      <c r="H885" s="161"/>
      <c r="I885" s="161"/>
      <c r="J885" s="161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</row>
    <row r="886" ht="13.5" customHeight="1">
      <c r="A886" s="159"/>
      <c r="B886" s="159"/>
      <c r="C886" s="159"/>
      <c r="D886" s="160"/>
      <c r="E886" s="160"/>
      <c r="F886" s="159"/>
      <c r="G886" s="161"/>
      <c r="H886" s="161"/>
      <c r="I886" s="161"/>
      <c r="J886" s="161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</row>
    <row r="887" ht="13.5" customHeight="1">
      <c r="A887" s="159"/>
      <c r="B887" s="159"/>
      <c r="C887" s="159"/>
      <c r="D887" s="160"/>
      <c r="E887" s="160"/>
      <c r="F887" s="159"/>
      <c r="G887" s="161"/>
      <c r="H887" s="161"/>
      <c r="I887" s="161"/>
      <c r="J887" s="161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</row>
    <row r="888" ht="13.5" customHeight="1">
      <c r="A888" s="159"/>
      <c r="B888" s="159"/>
      <c r="C888" s="159"/>
      <c r="D888" s="160"/>
      <c r="E888" s="160"/>
      <c r="F888" s="159"/>
      <c r="G888" s="161"/>
      <c r="H888" s="161"/>
      <c r="I888" s="161"/>
      <c r="J888" s="161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</row>
    <row r="889" ht="13.5" customHeight="1">
      <c r="A889" s="159"/>
      <c r="B889" s="159"/>
      <c r="C889" s="159"/>
      <c r="D889" s="160"/>
      <c r="E889" s="160"/>
      <c r="F889" s="159"/>
      <c r="G889" s="161"/>
      <c r="H889" s="161"/>
      <c r="I889" s="161"/>
      <c r="J889" s="161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</row>
    <row r="890" ht="13.5" customHeight="1">
      <c r="A890" s="159"/>
      <c r="B890" s="159"/>
      <c r="C890" s="159"/>
      <c r="D890" s="160"/>
      <c r="E890" s="160"/>
      <c r="F890" s="159"/>
      <c r="G890" s="161"/>
      <c r="H890" s="161"/>
      <c r="I890" s="161"/>
      <c r="J890" s="161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</row>
    <row r="891" ht="13.5" customHeight="1">
      <c r="A891" s="159"/>
      <c r="B891" s="159"/>
      <c r="C891" s="159"/>
      <c r="D891" s="160"/>
      <c r="E891" s="160"/>
      <c r="F891" s="159"/>
      <c r="G891" s="161"/>
      <c r="H891" s="161"/>
      <c r="I891" s="161"/>
      <c r="J891" s="161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</row>
    <row r="892" ht="13.5" customHeight="1">
      <c r="A892" s="159"/>
      <c r="B892" s="159"/>
      <c r="C892" s="159"/>
      <c r="D892" s="160"/>
      <c r="E892" s="160"/>
      <c r="F892" s="159"/>
      <c r="G892" s="161"/>
      <c r="H892" s="161"/>
      <c r="I892" s="161"/>
      <c r="J892" s="161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</row>
    <row r="893" ht="13.5" customHeight="1">
      <c r="A893" s="159"/>
      <c r="B893" s="159"/>
      <c r="C893" s="159"/>
      <c r="D893" s="160"/>
      <c r="E893" s="160"/>
      <c r="F893" s="159"/>
      <c r="G893" s="161"/>
      <c r="H893" s="161"/>
      <c r="I893" s="161"/>
      <c r="J893" s="161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</row>
    <row r="894" ht="13.5" customHeight="1">
      <c r="A894" s="159"/>
      <c r="B894" s="159"/>
      <c r="C894" s="159"/>
      <c r="D894" s="160"/>
      <c r="E894" s="160"/>
      <c r="F894" s="159"/>
      <c r="G894" s="161"/>
      <c r="H894" s="161"/>
      <c r="I894" s="161"/>
      <c r="J894" s="161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</row>
    <row r="895" ht="13.5" customHeight="1">
      <c r="A895" s="159"/>
      <c r="B895" s="159"/>
      <c r="C895" s="159"/>
      <c r="D895" s="160"/>
      <c r="E895" s="160"/>
      <c r="F895" s="159"/>
      <c r="G895" s="161"/>
      <c r="H895" s="161"/>
      <c r="I895" s="161"/>
      <c r="J895" s="161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</row>
    <row r="896" ht="13.5" customHeight="1">
      <c r="A896" s="159"/>
      <c r="B896" s="159"/>
      <c r="C896" s="159"/>
      <c r="D896" s="160"/>
      <c r="E896" s="160"/>
      <c r="F896" s="159"/>
      <c r="G896" s="161"/>
      <c r="H896" s="161"/>
      <c r="I896" s="161"/>
      <c r="J896" s="161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</row>
    <row r="897" ht="13.5" customHeight="1">
      <c r="A897" s="159"/>
      <c r="B897" s="159"/>
      <c r="C897" s="159"/>
      <c r="D897" s="160"/>
      <c r="E897" s="160"/>
      <c r="F897" s="159"/>
      <c r="G897" s="161"/>
      <c r="H897" s="161"/>
      <c r="I897" s="161"/>
      <c r="J897" s="161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</row>
    <row r="898" ht="13.5" customHeight="1">
      <c r="A898" s="159"/>
      <c r="B898" s="159"/>
      <c r="C898" s="159"/>
      <c r="D898" s="160"/>
      <c r="E898" s="160"/>
      <c r="F898" s="159"/>
      <c r="G898" s="161"/>
      <c r="H898" s="161"/>
      <c r="I898" s="161"/>
      <c r="J898" s="161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</row>
    <row r="899" ht="13.5" customHeight="1">
      <c r="A899" s="159"/>
      <c r="B899" s="159"/>
      <c r="C899" s="159"/>
      <c r="D899" s="160"/>
      <c r="E899" s="160"/>
      <c r="F899" s="159"/>
      <c r="G899" s="161"/>
      <c r="H899" s="161"/>
      <c r="I899" s="161"/>
      <c r="J899" s="161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</row>
    <row r="900" ht="13.5" customHeight="1">
      <c r="A900" s="159"/>
      <c r="B900" s="159"/>
      <c r="C900" s="159"/>
      <c r="D900" s="160"/>
      <c r="E900" s="160"/>
      <c r="F900" s="159"/>
      <c r="G900" s="161"/>
      <c r="H900" s="161"/>
      <c r="I900" s="161"/>
      <c r="J900" s="161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</row>
    <row r="901" ht="13.5" customHeight="1">
      <c r="A901" s="159"/>
      <c r="B901" s="159"/>
      <c r="C901" s="159"/>
      <c r="D901" s="160"/>
      <c r="E901" s="160"/>
      <c r="F901" s="159"/>
      <c r="G901" s="161"/>
      <c r="H901" s="161"/>
      <c r="I901" s="161"/>
      <c r="J901" s="161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</row>
    <row r="902" ht="13.5" customHeight="1">
      <c r="A902" s="159"/>
      <c r="B902" s="159"/>
      <c r="C902" s="159"/>
      <c r="D902" s="160"/>
      <c r="E902" s="160"/>
      <c r="F902" s="159"/>
      <c r="G902" s="161"/>
      <c r="H902" s="161"/>
      <c r="I902" s="161"/>
      <c r="J902" s="161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</row>
    <row r="903" ht="13.5" customHeight="1">
      <c r="A903" s="159"/>
      <c r="B903" s="159"/>
      <c r="C903" s="159"/>
      <c r="D903" s="160"/>
      <c r="E903" s="160"/>
      <c r="F903" s="159"/>
      <c r="G903" s="161"/>
      <c r="H903" s="161"/>
      <c r="I903" s="161"/>
      <c r="J903" s="161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</row>
    <row r="904" ht="13.5" customHeight="1">
      <c r="A904" s="159"/>
      <c r="B904" s="159"/>
      <c r="C904" s="159"/>
      <c r="D904" s="160"/>
      <c r="E904" s="160"/>
      <c r="F904" s="159"/>
      <c r="G904" s="161"/>
      <c r="H904" s="161"/>
      <c r="I904" s="161"/>
      <c r="J904" s="161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</row>
    <row r="905" ht="13.5" customHeight="1">
      <c r="A905" s="159"/>
      <c r="B905" s="159"/>
      <c r="C905" s="159"/>
      <c r="D905" s="160"/>
      <c r="E905" s="160"/>
      <c r="F905" s="159"/>
      <c r="G905" s="161"/>
      <c r="H905" s="161"/>
      <c r="I905" s="161"/>
      <c r="J905" s="161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</row>
    <row r="906" ht="13.5" customHeight="1">
      <c r="A906" s="159"/>
      <c r="B906" s="159"/>
      <c r="C906" s="159"/>
      <c r="D906" s="160"/>
      <c r="E906" s="160"/>
      <c r="F906" s="159"/>
      <c r="G906" s="161"/>
      <c r="H906" s="161"/>
      <c r="I906" s="161"/>
      <c r="J906" s="161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</row>
    <row r="907" ht="13.5" customHeight="1">
      <c r="A907" s="159"/>
      <c r="B907" s="159"/>
      <c r="C907" s="159"/>
      <c r="D907" s="160"/>
      <c r="E907" s="160"/>
      <c r="F907" s="159"/>
      <c r="G907" s="161"/>
      <c r="H907" s="161"/>
      <c r="I907" s="161"/>
      <c r="J907" s="161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</row>
    <row r="908" ht="13.5" customHeight="1">
      <c r="A908" s="159"/>
      <c r="B908" s="159"/>
      <c r="C908" s="159"/>
      <c r="D908" s="160"/>
      <c r="E908" s="160"/>
      <c r="F908" s="159"/>
      <c r="G908" s="161"/>
      <c r="H908" s="161"/>
      <c r="I908" s="161"/>
      <c r="J908" s="161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</row>
    <row r="909" ht="13.5" customHeight="1">
      <c r="A909" s="159"/>
      <c r="B909" s="159"/>
      <c r="C909" s="159"/>
      <c r="D909" s="160"/>
      <c r="E909" s="160"/>
      <c r="F909" s="159"/>
      <c r="G909" s="161"/>
      <c r="H909" s="161"/>
      <c r="I909" s="161"/>
      <c r="J909" s="161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</row>
    <row r="910" ht="13.5" customHeight="1">
      <c r="A910" s="159"/>
      <c r="B910" s="159"/>
      <c r="C910" s="159"/>
      <c r="D910" s="160"/>
      <c r="E910" s="160"/>
      <c r="F910" s="159"/>
      <c r="G910" s="161"/>
      <c r="H910" s="161"/>
      <c r="I910" s="161"/>
      <c r="J910" s="161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</row>
    <row r="911" ht="13.5" customHeight="1">
      <c r="A911" s="159"/>
      <c r="B911" s="159"/>
      <c r="C911" s="159"/>
      <c r="D911" s="160"/>
      <c r="E911" s="160"/>
      <c r="F911" s="159"/>
      <c r="G911" s="161"/>
      <c r="H911" s="161"/>
      <c r="I911" s="161"/>
      <c r="J911" s="161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</row>
    <row r="912" ht="13.5" customHeight="1">
      <c r="A912" s="159"/>
      <c r="B912" s="159"/>
      <c r="C912" s="159"/>
      <c r="D912" s="160"/>
      <c r="E912" s="160"/>
      <c r="F912" s="159"/>
      <c r="G912" s="161"/>
      <c r="H912" s="161"/>
      <c r="I912" s="161"/>
      <c r="J912" s="161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</row>
    <row r="913" ht="13.5" customHeight="1">
      <c r="A913" s="159"/>
      <c r="B913" s="159"/>
      <c r="C913" s="159"/>
      <c r="D913" s="160"/>
      <c r="E913" s="160"/>
      <c r="F913" s="159"/>
      <c r="G913" s="161"/>
      <c r="H913" s="161"/>
      <c r="I913" s="161"/>
      <c r="J913" s="161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</row>
    <row r="914" ht="13.5" customHeight="1">
      <c r="A914" s="159"/>
      <c r="B914" s="159"/>
      <c r="C914" s="159"/>
      <c r="D914" s="160"/>
      <c r="E914" s="160"/>
      <c r="F914" s="159"/>
      <c r="G914" s="161"/>
      <c r="H914" s="161"/>
      <c r="I914" s="161"/>
      <c r="J914" s="161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</row>
    <row r="915" ht="13.5" customHeight="1">
      <c r="A915" s="159"/>
      <c r="B915" s="159"/>
      <c r="C915" s="159"/>
      <c r="D915" s="160"/>
      <c r="E915" s="160"/>
      <c r="F915" s="159"/>
      <c r="G915" s="161"/>
      <c r="H915" s="161"/>
      <c r="I915" s="161"/>
      <c r="J915" s="161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</row>
    <row r="916" ht="13.5" customHeight="1">
      <c r="A916" s="159"/>
      <c r="B916" s="159"/>
      <c r="C916" s="159"/>
      <c r="D916" s="160"/>
      <c r="E916" s="160"/>
      <c r="F916" s="159"/>
      <c r="G916" s="161"/>
      <c r="H916" s="161"/>
      <c r="I916" s="161"/>
      <c r="J916" s="161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</row>
    <row r="917" ht="13.5" customHeight="1">
      <c r="A917" s="159"/>
      <c r="B917" s="159"/>
      <c r="C917" s="159"/>
      <c r="D917" s="160"/>
      <c r="E917" s="160"/>
      <c r="F917" s="159"/>
      <c r="G917" s="161"/>
      <c r="H917" s="161"/>
      <c r="I917" s="161"/>
      <c r="J917" s="161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</row>
    <row r="918" ht="13.5" customHeight="1">
      <c r="A918" s="159"/>
      <c r="B918" s="159"/>
      <c r="C918" s="159"/>
      <c r="D918" s="160"/>
      <c r="E918" s="160"/>
      <c r="F918" s="159"/>
      <c r="G918" s="161"/>
      <c r="H918" s="161"/>
      <c r="I918" s="161"/>
      <c r="J918" s="161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</row>
    <row r="919" ht="13.5" customHeight="1">
      <c r="A919" s="159"/>
      <c r="B919" s="159"/>
      <c r="C919" s="159"/>
      <c r="D919" s="160"/>
      <c r="E919" s="160"/>
      <c r="F919" s="159"/>
      <c r="G919" s="161"/>
      <c r="H919" s="161"/>
      <c r="I919" s="161"/>
      <c r="J919" s="161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</row>
    <row r="920" ht="13.5" customHeight="1">
      <c r="A920" s="159"/>
      <c r="B920" s="159"/>
      <c r="C920" s="159"/>
      <c r="D920" s="160"/>
      <c r="E920" s="160"/>
      <c r="F920" s="159"/>
      <c r="G920" s="161"/>
      <c r="H920" s="161"/>
      <c r="I920" s="161"/>
      <c r="J920" s="161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</row>
    <row r="921" ht="13.5" customHeight="1">
      <c r="A921" s="159"/>
      <c r="B921" s="159"/>
      <c r="C921" s="159"/>
      <c r="D921" s="160"/>
      <c r="E921" s="160"/>
      <c r="F921" s="159"/>
      <c r="G921" s="161"/>
      <c r="H921" s="161"/>
      <c r="I921" s="161"/>
      <c r="J921" s="161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</row>
    <row r="922" ht="13.5" customHeight="1">
      <c r="A922" s="159"/>
      <c r="B922" s="159"/>
      <c r="C922" s="159"/>
      <c r="D922" s="160"/>
      <c r="E922" s="160"/>
      <c r="F922" s="159"/>
      <c r="G922" s="161"/>
      <c r="H922" s="161"/>
      <c r="I922" s="161"/>
      <c r="J922" s="161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</row>
    <row r="923" ht="13.5" customHeight="1">
      <c r="A923" s="159"/>
      <c r="B923" s="159"/>
      <c r="C923" s="159"/>
      <c r="D923" s="160"/>
      <c r="E923" s="160"/>
      <c r="F923" s="159"/>
      <c r="G923" s="161"/>
      <c r="H923" s="161"/>
      <c r="I923" s="161"/>
      <c r="J923" s="161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</row>
    <row r="924" ht="13.5" customHeight="1">
      <c r="A924" s="159"/>
      <c r="B924" s="159"/>
      <c r="C924" s="159"/>
      <c r="D924" s="160"/>
      <c r="E924" s="160"/>
      <c r="F924" s="159"/>
      <c r="G924" s="161"/>
      <c r="H924" s="161"/>
      <c r="I924" s="161"/>
      <c r="J924" s="161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</row>
    <row r="925" ht="13.5" customHeight="1">
      <c r="A925" s="159"/>
      <c r="B925" s="159"/>
      <c r="C925" s="159"/>
      <c r="D925" s="160"/>
      <c r="E925" s="160"/>
      <c r="F925" s="159"/>
      <c r="G925" s="161"/>
      <c r="H925" s="161"/>
      <c r="I925" s="161"/>
      <c r="J925" s="161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</row>
    <row r="926" ht="13.5" customHeight="1">
      <c r="A926" s="159"/>
      <c r="B926" s="159"/>
      <c r="C926" s="159"/>
      <c r="D926" s="160"/>
      <c r="E926" s="160"/>
      <c r="F926" s="159"/>
      <c r="G926" s="161"/>
      <c r="H926" s="161"/>
      <c r="I926" s="161"/>
      <c r="J926" s="161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</row>
    <row r="927" ht="13.5" customHeight="1">
      <c r="A927" s="159"/>
      <c r="B927" s="159"/>
      <c r="C927" s="159"/>
      <c r="D927" s="160"/>
      <c r="E927" s="160"/>
      <c r="F927" s="159"/>
      <c r="G927" s="161"/>
      <c r="H927" s="161"/>
      <c r="I927" s="161"/>
      <c r="J927" s="161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</row>
    <row r="928" ht="13.5" customHeight="1">
      <c r="A928" s="159"/>
      <c r="B928" s="159"/>
      <c r="C928" s="159"/>
      <c r="D928" s="160"/>
      <c r="E928" s="160"/>
      <c r="F928" s="159"/>
      <c r="G928" s="161"/>
      <c r="H928" s="161"/>
      <c r="I928" s="161"/>
      <c r="J928" s="161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</row>
    <row r="929" ht="13.5" customHeight="1">
      <c r="A929" s="159"/>
      <c r="B929" s="159"/>
      <c r="C929" s="159"/>
      <c r="D929" s="160"/>
      <c r="E929" s="160"/>
      <c r="F929" s="159"/>
      <c r="G929" s="161"/>
      <c r="H929" s="161"/>
      <c r="I929" s="161"/>
      <c r="J929" s="161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</row>
    <row r="930" ht="13.5" customHeight="1">
      <c r="A930" s="159"/>
      <c r="B930" s="159"/>
      <c r="C930" s="159"/>
      <c r="D930" s="160"/>
      <c r="E930" s="160"/>
      <c r="F930" s="159"/>
      <c r="G930" s="161"/>
      <c r="H930" s="161"/>
      <c r="I930" s="161"/>
      <c r="J930" s="161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</row>
    <row r="931" ht="13.5" customHeight="1">
      <c r="A931" s="159"/>
      <c r="B931" s="159"/>
      <c r="C931" s="159"/>
      <c r="D931" s="160"/>
      <c r="E931" s="160"/>
      <c r="F931" s="159"/>
      <c r="G931" s="161"/>
      <c r="H931" s="161"/>
      <c r="I931" s="161"/>
      <c r="J931" s="161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</row>
    <row r="932" ht="13.5" customHeight="1">
      <c r="A932" s="159"/>
      <c r="B932" s="159"/>
      <c r="C932" s="159"/>
      <c r="D932" s="160"/>
      <c r="E932" s="160"/>
      <c r="F932" s="159"/>
      <c r="G932" s="161"/>
      <c r="H932" s="161"/>
      <c r="I932" s="161"/>
      <c r="J932" s="161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</row>
    <row r="933" ht="13.5" customHeight="1">
      <c r="A933" s="159"/>
      <c r="B933" s="159"/>
      <c r="C933" s="159"/>
      <c r="D933" s="160"/>
      <c r="E933" s="160"/>
      <c r="F933" s="159"/>
      <c r="G933" s="161"/>
      <c r="H933" s="161"/>
      <c r="I933" s="161"/>
      <c r="J933" s="161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</row>
    <row r="934" ht="13.5" customHeight="1">
      <c r="A934" s="159"/>
      <c r="B934" s="159"/>
      <c r="C934" s="159"/>
      <c r="D934" s="160"/>
      <c r="E934" s="160"/>
      <c r="F934" s="159"/>
      <c r="G934" s="161"/>
      <c r="H934" s="161"/>
      <c r="I934" s="161"/>
      <c r="J934" s="161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</row>
    <row r="935" ht="13.5" customHeight="1">
      <c r="A935" s="159"/>
      <c r="B935" s="159"/>
      <c r="C935" s="159"/>
      <c r="D935" s="160"/>
      <c r="E935" s="160"/>
      <c r="F935" s="159"/>
      <c r="G935" s="161"/>
      <c r="H935" s="161"/>
      <c r="I935" s="161"/>
      <c r="J935" s="161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</row>
    <row r="936" ht="13.5" customHeight="1">
      <c r="A936" s="159"/>
      <c r="B936" s="159"/>
      <c r="C936" s="159"/>
      <c r="D936" s="160"/>
      <c r="E936" s="160"/>
      <c r="F936" s="159"/>
      <c r="G936" s="161"/>
      <c r="H936" s="161"/>
      <c r="I936" s="161"/>
      <c r="J936" s="161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</row>
    <row r="937" ht="13.5" customHeight="1">
      <c r="A937" s="159"/>
      <c r="B937" s="159"/>
      <c r="C937" s="159"/>
      <c r="D937" s="160"/>
      <c r="E937" s="160"/>
      <c r="F937" s="159"/>
      <c r="G937" s="161"/>
      <c r="H937" s="161"/>
      <c r="I937" s="161"/>
      <c r="J937" s="161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</row>
    <row r="938" ht="13.5" customHeight="1">
      <c r="A938" s="159"/>
      <c r="B938" s="159"/>
      <c r="C938" s="159"/>
      <c r="D938" s="160"/>
      <c r="E938" s="160"/>
      <c r="F938" s="159"/>
      <c r="G938" s="161"/>
      <c r="H938" s="161"/>
      <c r="I938" s="161"/>
      <c r="J938" s="161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</row>
    <row r="939" ht="13.5" customHeight="1">
      <c r="A939" s="159"/>
      <c r="B939" s="159"/>
      <c r="C939" s="159"/>
      <c r="D939" s="160"/>
      <c r="E939" s="160"/>
      <c r="F939" s="159"/>
      <c r="G939" s="161"/>
      <c r="H939" s="161"/>
      <c r="I939" s="161"/>
      <c r="J939" s="161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</row>
    <row r="940" ht="13.5" customHeight="1">
      <c r="A940" s="159"/>
      <c r="B940" s="159"/>
      <c r="C940" s="159"/>
      <c r="D940" s="160"/>
      <c r="E940" s="160"/>
      <c r="F940" s="159"/>
      <c r="G940" s="161"/>
      <c r="H940" s="161"/>
      <c r="I940" s="161"/>
      <c r="J940" s="161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</row>
    <row r="941" ht="13.5" customHeight="1">
      <c r="A941" s="159"/>
      <c r="B941" s="159"/>
      <c r="C941" s="159"/>
      <c r="D941" s="160"/>
      <c r="E941" s="160"/>
      <c r="F941" s="159"/>
      <c r="G941" s="161"/>
      <c r="H941" s="161"/>
      <c r="I941" s="161"/>
      <c r="J941" s="161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</row>
    <row r="942" ht="13.5" customHeight="1">
      <c r="A942" s="159"/>
      <c r="B942" s="159"/>
      <c r="C942" s="159"/>
      <c r="D942" s="160"/>
      <c r="E942" s="160"/>
      <c r="F942" s="159"/>
      <c r="G942" s="161"/>
      <c r="H942" s="161"/>
      <c r="I942" s="161"/>
      <c r="J942" s="161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</row>
    <row r="943" ht="13.5" customHeight="1">
      <c r="A943" s="159"/>
      <c r="B943" s="159"/>
      <c r="C943" s="159"/>
      <c r="D943" s="160"/>
      <c r="E943" s="160"/>
      <c r="F943" s="159"/>
      <c r="G943" s="161"/>
      <c r="H943" s="161"/>
      <c r="I943" s="161"/>
      <c r="J943" s="161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</row>
    <row r="944" ht="13.5" customHeight="1">
      <c r="A944" s="159"/>
      <c r="B944" s="159"/>
      <c r="C944" s="159"/>
      <c r="D944" s="160"/>
      <c r="E944" s="160"/>
      <c r="F944" s="159"/>
      <c r="G944" s="161"/>
      <c r="H944" s="161"/>
      <c r="I944" s="161"/>
      <c r="J944" s="161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</row>
    <row r="945" ht="13.5" customHeight="1">
      <c r="A945" s="159"/>
      <c r="B945" s="159"/>
      <c r="C945" s="159"/>
      <c r="D945" s="160"/>
      <c r="E945" s="160"/>
      <c r="F945" s="159"/>
      <c r="G945" s="161"/>
      <c r="H945" s="161"/>
      <c r="I945" s="161"/>
      <c r="J945" s="161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</row>
    <row r="946" ht="13.5" customHeight="1">
      <c r="A946" s="159"/>
      <c r="B946" s="159"/>
      <c r="C946" s="159"/>
      <c r="D946" s="160"/>
      <c r="E946" s="160"/>
      <c r="F946" s="159"/>
      <c r="G946" s="161"/>
      <c r="H946" s="161"/>
      <c r="I946" s="161"/>
      <c r="J946" s="161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</row>
    <row r="947" ht="13.5" customHeight="1">
      <c r="A947" s="159"/>
      <c r="B947" s="159"/>
      <c r="C947" s="159"/>
      <c r="D947" s="160"/>
      <c r="E947" s="160"/>
      <c r="F947" s="159"/>
      <c r="G947" s="161"/>
      <c r="H947" s="161"/>
      <c r="I947" s="161"/>
      <c r="J947" s="161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</row>
    <row r="948" ht="13.5" customHeight="1">
      <c r="A948" s="159"/>
      <c r="B948" s="159"/>
      <c r="C948" s="159"/>
      <c r="D948" s="160"/>
      <c r="E948" s="160"/>
      <c r="F948" s="159"/>
      <c r="G948" s="161"/>
      <c r="H948" s="161"/>
      <c r="I948" s="161"/>
      <c r="J948" s="161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</row>
    <row r="949" ht="13.5" customHeight="1">
      <c r="A949" s="159"/>
      <c r="B949" s="159"/>
      <c r="C949" s="159"/>
      <c r="D949" s="160"/>
      <c r="E949" s="160"/>
      <c r="F949" s="159"/>
      <c r="G949" s="161"/>
      <c r="H949" s="161"/>
      <c r="I949" s="161"/>
      <c r="J949" s="161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</row>
    <row r="950" ht="13.5" customHeight="1">
      <c r="A950" s="159"/>
      <c r="B950" s="159"/>
      <c r="C950" s="159"/>
      <c r="D950" s="160"/>
      <c r="E950" s="160"/>
      <c r="F950" s="159"/>
      <c r="G950" s="161"/>
      <c r="H950" s="161"/>
      <c r="I950" s="161"/>
      <c r="J950" s="161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</row>
    <row r="951" ht="13.5" customHeight="1">
      <c r="A951" s="159"/>
      <c r="B951" s="159"/>
      <c r="C951" s="159"/>
      <c r="D951" s="160"/>
      <c r="E951" s="160"/>
      <c r="F951" s="159"/>
      <c r="G951" s="161"/>
      <c r="H951" s="161"/>
      <c r="I951" s="161"/>
      <c r="J951" s="161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</row>
    <row r="952" ht="13.5" customHeight="1">
      <c r="A952" s="159"/>
      <c r="B952" s="159"/>
      <c r="C952" s="159"/>
      <c r="D952" s="160"/>
      <c r="E952" s="160"/>
      <c r="F952" s="159"/>
      <c r="G952" s="161"/>
      <c r="H952" s="161"/>
      <c r="I952" s="161"/>
      <c r="J952" s="161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</row>
    <row r="953" ht="13.5" customHeight="1">
      <c r="A953" s="159"/>
      <c r="B953" s="159"/>
      <c r="C953" s="159"/>
      <c r="D953" s="160"/>
      <c r="E953" s="160"/>
      <c r="F953" s="159"/>
      <c r="G953" s="161"/>
      <c r="H953" s="161"/>
      <c r="I953" s="161"/>
      <c r="J953" s="161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</row>
    <row r="954" ht="13.5" customHeight="1">
      <c r="A954" s="159"/>
      <c r="B954" s="159"/>
      <c r="C954" s="159"/>
      <c r="D954" s="160"/>
      <c r="E954" s="160"/>
      <c r="F954" s="159"/>
      <c r="G954" s="161"/>
      <c r="H954" s="161"/>
      <c r="I954" s="161"/>
      <c r="J954" s="161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</row>
    <row r="955" ht="13.5" customHeight="1">
      <c r="A955" s="159"/>
      <c r="B955" s="159"/>
      <c r="C955" s="159"/>
      <c r="D955" s="160"/>
      <c r="E955" s="160"/>
      <c r="F955" s="159"/>
      <c r="G955" s="161"/>
      <c r="H955" s="161"/>
      <c r="I955" s="161"/>
      <c r="J955" s="161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</row>
    <row r="956" ht="13.5" customHeight="1">
      <c r="A956" s="159"/>
      <c r="B956" s="159"/>
      <c r="C956" s="159"/>
      <c r="D956" s="160"/>
      <c r="E956" s="160"/>
      <c r="F956" s="159"/>
      <c r="G956" s="161"/>
      <c r="H956" s="161"/>
      <c r="I956" s="161"/>
      <c r="J956" s="161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</row>
    <row r="957" ht="13.5" customHeight="1">
      <c r="A957" s="159"/>
      <c r="B957" s="159"/>
      <c r="C957" s="159"/>
      <c r="D957" s="160"/>
      <c r="E957" s="160"/>
      <c r="F957" s="159"/>
      <c r="G957" s="161"/>
      <c r="H957" s="161"/>
      <c r="I957" s="161"/>
      <c r="J957" s="161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</row>
    <row r="958" ht="13.5" customHeight="1">
      <c r="A958" s="159"/>
      <c r="B958" s="159"/>
      <c r="C958" s="159"/>
      <c r="D958" s="160"/>
      <c r="E958" s="160"/>
      <c r="F958" s="159"/>
      <c r="G958" s="161"/>
      <c r="H958" s="161"/>
      <c r="I958" s="161"/>
      <c r="J958" s="161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</row>
    <row r="959" ht="13.5" customHeight="1">
      <c r="A959" s="159"/>
      <c r="B959" s="159"/>
      <c r="C959" s="159"/>
      <c r="D959" s="160"/>
      <c r="E959" s="160"/>
      <c r="F959" s="159"/>
      <c r="G959" s="161"/>
      <c r="H959" s="161"/>
      <c r="I959" s="161"/>
      <c r="J959" s="161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</row>
    <row r="960" ht="13.5" customHeight="1">
      <c r="A960" s="159"/>
      <c r="B960" s="159"/>
      <c r="C960" s="159"/>
      <c r="D960" s="160"/>
      <c r="E960" s="160"/>
      <c r="F960" s="159"/>
      <c r="G960" s="161"/>
      <c r="H960" s="161"/>
      <c r="I960" s="161"/>
      <c r="J960" s="161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</row>
    <row r="961" ht="13.5" customHeight="1">
      <c r="A961" s="159"/>
      <c r="B961" s="159"/>
      <c r="C961" s="159"/>
      <c r="D961" s="160"/>
      <c r="E961" s="160"/>
      <c r="F961" s="159"/>
      <c r="G961" s="161"/>
      <c r="H961" s="161"/>
      <c r="I961" s="161"/>
      <c r="J961" s="161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</row>
    <row r="962" ht="13.5" customHeight="1">
      <c r="A962" s="159"/>
      <c r="B962" s="159"/>
      <c r="C962" s="159"/>
      <c r="D962" s="160"/>
      <c r="E962" s="160"/>
      <c r="F962" s="159"/>
      <c r="G962" s="161"/>
      <c r="H962" s="161"/>
      <c r="I962" s="161"/>
      <c r="J962" s="161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</row>
    <row r="963" ht="13.5" customHeight="1">
      <c r="A963" s="159"/>
      <c r="B963" s="159"/>
      <c r="C963" s="159"/>
      <c r="D963" s="160"/>
      <c r="E963" s="160"/>
      <c r="F963" s="159"/>
      <c r="G963" s="161"/>
      <c r="H963" s="161"/>
      <c r="I963" s="161"/>
      <c r="J963" s="161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</row>
    <row r="964" ht="13.5" customHeight="1">
      <c r="A964" s="159"/>
      <c r="B964" s="159"/>
      <c r="C964" s="159"/>
      <c r="D964" s="160"/>
      <c r="E964" s="160"/>
      <c r="F964" s="159"/>
      <c r="G964" s="161"/>
      <c r="H964" s="161"/>
      <c r="I964" s="161"/>
      <c r="J964" s="161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</row>
    <row r="965" ht="13.5" customHeight="1">
      <c r="A965" s="159"/>
      <c r="B965" s="159"/>
      <c r="C965" s="159"/>
      <c r="D965" s="160"/>
      <c r="E965" s="160"/>
      <c r="F965" s="159"/>
      <c r="G965" s="161"/>
      <c r="H965" s="161"/>
      <c r="I965" s="161"/>
      <c r="J965" s="161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</row>
    <row r="966" ht="13.5" customHeight="1">
      <c r="A966" s="159"/>
      <c r="B966" s="159"/>
      <c r="C966" s="159"/>
      <c r="D966" s="160"/>
      <c r="E966" s="160"/>
      <c r="F966" s="159"/>
      <c r="G966" s="161"/>
      <c r="H966" s="161"/>
      <c r="I966" s="161"/>
      <c r="J966" s="161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</row>
    <row r="967" ht="13.5" customHeight="1">
      <c r="A967" s="159"/>
      <c r="B967" s="159"/>
      <c r="C967" s="159"/>
      <c r="D967" s="160"/>
      <c r="E967" s="160"/>
      <c r="F967" s="159"/>
      <c r="G967" s="161"/>
      <c r="H967" s="161"/>
      <c r="I967" s="161"/>
      <c r="J967" s="161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</row>
    <row r="968" ht="13.5" customHeight="1">
      <c r="A968" s="159"/>
      <c r="B968" s="159"/>
      <c r="C968" s="159"/>
      <c r="D968" s="160"/>
      <c r="E968" s="160"/>
      <c r="F968" s="159"/>
      <c r="G968" s="161"/>
      <c r="H968" s="161"/>
      <c r="I968" s="161"/>
      <c r="J968" s="161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</row>
    <row r="969" ht="13.5" customHeight="1">
      <c r="A969" s="159"/>
      <c r="B969" s="159"/>
      <c r="C969" s="159"/>
      <c r="D969" s="160"/>
      <c r="E969" s="160"/>
      <c r="F969" s="159"/>
      <c r="G969" s="161"/>
      <c r="H969" s="161"/>
      <c r="I969" s="161"/>
      <c r="J969" s="161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</row>
    <row r="970" ht="13.5" customHeight="1">
      <c r="A970" s="159"/>
      <c r="B970" s="159"/>
      <c r="C970" s="159"/>
      <c r="D970" s="160"/>
      <c r="E970" s="160"/>
      <c r="F970" s="159"/>
      <c r="G970" s="161"/>
      <c r="H970" s="161"/>
      <c r="I970" s="161"/>
      <c r="J970" s="161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</row>
    <row r="971" ht="13.5" customHeight="1">
      <c r="A971" s="159"/>
      <c r="B971" s="159"/>
      <c r="C971" s="159"/>
      <c r="D971" s="160"/>
      <c r="E971" s="160"/>
      <c r="F971" s="159"/>
      <c r="G971" s="161"/>
      <c r="H971" s="161"/>
      <c r="I971" s="161"/>
      <c r="J971" s="161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</row>
    <row r="972" ht="13.5" customHeight="1">
      <c r="A972" s="159"/>
      <c r="B972" s="159"/>
      <c r="C972" s="159"/>
      <c r="D972" s="160"/>
      <c r="E972" s="160"/>
      <c r="F972" s="159"/>
      <c r="G972" s="161"/>
      <c r="H972" s="161"/>
      <c r="I972" s="161"/>
      <c r="J972" s="161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</row>
    <row r="973" ht="13.5" customHeight="1">
      <c r="A973" s="159"/>
      <c r="B973" s="159"/>
      <c r="C973" s="159"/>
      <c r="D973" s="160"/>
      <c r="E973" s="160"/>
      <c r="F973" s="159"/>
      <c r="G973" s="161"/>
      <c r="H973" s="161"/>
      <c r="I973" s="161"/>
      <c r="J973" s="161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</row>
    <row r="974" ht="13.5" customHeight="1">
      <c r="A974" s="159"/>
      <c r="B974" s="159"/>
      <c r="C974" s="159"/>
      <c r="D974" s="160"/>
      <c r="E974" s="160"/>
      <c r="F974" s="159"/>
      <c r="G974" s="161"/>
      <c r="H974" s="161"/>
      <c r="I974" s="161"/>
      <c r="J974" s="161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</row>
    <row r="975" ht="13.5" customHeight="1">
      <c r="A975" s="159"/>
      <c r="B975" s="159"/>
      <c r="C975" s="159"/>
      <c r="D975" s="160"/>
      <c r="E975" s="160"/>
      <c r="F975" s="159"/>
      <c r="G975" s="161"/>
      <c r="H975" s="161"/>
      <c r="I975" s="161"/>
      <c r="J975" s="161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</row>
    <row r="976" ht="13.5" customHeight="1">
      <c r="A976" s="159"/>
      <c r="B976" s="159"/>
      <c r="C976" s="159"/>
      <c r="D976" s="160"/>
      <c r="E976" s="160"/>
      <c r="F976" s="159"/>
      <c r="G976" s="161"/>
      <c r="H976" s="161"/>
      <c r="I976" s="161"/>
      <c r="J976" s="161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</row>
    <row r="977" ht="13.5" customHeight="1">
      <c r="A977" s="159"/>
      <c r="B977" s="159"/>
      <c r="C977" s="159"/>
      <c r="D977" s="160"/>
      <c r="E977" s="160"/>
      <c r="F977" s="159"/>
      <c r="G977" s="161"/>
      <c r="H977" s="161"/>
      <c r="I977" s="161"/>
      <c r="J977" s="161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</row>
    <row r="978" ht="13.5" customHeight="1">
      <c r="A978" s="159"/>
      <c r="B978" s="159"/>
      <c r="C978" s="159"/>
      <c r="D978" s="160"/>
      <c r="E978" s="160"/>
      <c r="F978" s="159"/>
      <c r="G978" s="161"/>
      <c r="H978" s="161"/>
      <c r="I978" s="161"/>
      <c r="J978" s="161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</row>
    <row r="979" ht="13.5" customHeight="1">
      <c r="A979" s="159"/>
      <c r="B979" s="159"/>
      <c r="C979" s="159"/>
      <c r="D979" s="160"/>
      <c r="E979" s="160"/>
      <c r="F979" s="159"/>
      <c r="G979" s="161"/>
      <c r="H979" s="161"/>
      <c r="I979" s="161"/>
      <c r="J979" s="161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</row>
    <row r="980" ht="13.5" customHeight="1">
      <c r="A980" s="159"/>
      <c r="B980" s="159"/>
      <c r="C980" s="159"/>
      <c r="D980" s="160"/>
      <c r="E980" s="160"/>
      <c r="F980" s="159"/>
      <c r="G980" s="161"/>
      <c r="H980" s="161"/>
      <c r="I980" s="161"/>
      <c r="J980" s="161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</row>
    <row r="981" ht="13.5" customHeight="1">
      <c r="A981" s="159"/>
      <c r="B981" s="159"/>
      <c r="C981" s="159"/>
      <c r="D981" s="160"/>
      <c r="E981" s="160"/>
      <c r="F981" s="159"/>
      <c r="G981" s="161"/>
      <c r="H981" s="161"/>
      <c r="I981" s="161"/>
      <c r="J981" s="161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</row>
    <row r="982" ht="13.5" customHeight="1">
      <c r="A982" s="159"/>
      <c r="B982" s="159"/>
      <c r="C982" s="159"/>
      <c r="D982" s="160"/>
      <c r="E982" s="160"/>
      <c r="F982" s="159"/>
      <c r="G982" s="161"/>
      <c r="H982" s="161"/>
      <c r="I982" s="161"/>
      <c r="J982" s="161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</row>
    <row r="983" ht="13.5" customHeight="1">
      <c r="A983" s="159"/>
      <c r="B983" s="159"/>
      <c r="C983" s="159"/>
      <c r="D983" s="160"/>
      <c r="E983" s="160"/>
      <c r="F983" s="159"/>
      <c r="G983" s="161"/>
      <c r="H983" s="161"/>
      <c r="I983" s="161"/>
      <c r="J983" s="161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</row>
    <row r="984" ht="13.5" customHeight="1">
      <c r="A984" s="159"/>
      <c r="B984" s="159"/>
      <c r="C984" s="159"/>
      <c r="D984" s="160"/>
      <c r="E984" s="160"/>
      <c r="F984" s="159"/>
      <c r="G984" s="161"/>
      <c r="H984" s="161"/>
      <c r="I984" s="161"/>
      <c r="J984" s="161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</row>
    <row r="985" ht="13.5" customHeight="1">
      <c r="A985" s="159"/>
      <c r="B985" s="159"/>
      <c r="C985" s="159"/>
      <c r="D985" s="160"/>
      <c r="E985" s="160"/>
      <c r="F985" s="159"/>
      <c r="G985" s="161"/>
      <c r="H985" s="161"/>
      <c r="I985" s="161"/>
      <c r="J985" s="161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</row>
    <row r="986" ht="13.5" customHeight="1">
      <c r="A986" s="159"/>
      <c r="B986" s="159"/>
      <c r="C986" s="159"/>
      <c r="D986" s="160"/>
      <c r="E986" s="160"/>
      <c r="F986" s="159"/>
      <c r="G986" s="161"/>
      <c r="H986" s="161"/>
      <c r="I986" s="161"/>
      <c r="J986" s="161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</row>
    <row r="987" ht="13.5" customHeight="1">
      <c r="A987" s="159"/>
      <c r="B987" s="159"/>
      <c r="C987" s="159"/>
      <c r="D987" s="160"/>
      <c r="E987" s="160"/>
      <c r="F987" s="159"/>
      <c r="G987" s="161"/>
      <c r="H987" s="161"/>
      <c r="I987" s="161"/>
      <c r="J987" s="161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</row>
    <row r="988" ht="13.5" customHeight="1">
      <c r="A988" s="159"/>
      <c r="B988" s="159"/>
      <c r="C988" s="159"/>
      <c r="D988" s="160"/>
      <c r="E988" s="160"/>
      <c r="F988" s="159"/>
      <c r="G988" s="161"/>
      <c r="H988" s="161"/>
      <c r="I988" s="161"/>
      <c r="J988" s="161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</row>
    <row r="989" ht="13.5" customHeight="1">
      <c r="A989" s="159"/>
      <c r="B989" s="159"/>
      <c r="C989" s="159"/>
      <c r="D989" s="160"/>
      <c r="E989" s="160"/>
      <c r="F989" s="159"/>
      <c r="G989" s="161"/>
      <c r="H989" s="161"/>
      <c r="I989" s="161"/>
      <c r="J989" s="161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</row>
    <row r="990" ht="13.5" customHeight="1">
      <c r="A990" s="159"/>
      <c r="B990" s="159"/>
      <c r="C990" s="159"/>
      <c r="D990" s="160"/>
      <c r="E990" s="160"/>
      <c r="F990" s="159"/>
      <c r="G990" s="161"/>
      <c r="H990" s="161"/>
      <c r="I990" s="161"/>
      <c r="J990" s="161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</row>
    <row r="991" ht="13.5" customHeight="1">
      <c r="A991" s="159"/>
      <c r="B991" s="159"/>
      <c r="C991" s="159"/>
      <c r="D991" s="160"/>
      <c r="E991" s="160"/>
      <c r="F991" s="159"/>
      <c r="G991" s="161"/>
      <c r="H991" s="161"/>
      <c r="I991" s="161"/>
      <c r="J991" s="161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</row>
    <row r="992" ht="13.5" customHeight="1">
      <c r="A992" s="159"/>
      <c r="B992" s="159"/>
      <c r="C992" s="159"/>
      <c r="D992" s="160"/>
      <c r="E992" s="160"/>
      <c r="F992" s="159"/>
      <c r="G992" s="161"/>
      <c r="H992" s="161"/>
      <c r="I992" s="161"/>
      <c r="J992" s="161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</row>
    <row r="993" ht="13.5" customHeight="1">
      <c r="A993" s="159"/>
      <c r="B993" s="159"/>
      <c r="C993" s="159"/>
      <c r="D993" s="160"/>
      <c r="E993" s="160"/>
      <c r="F993" s="159"/>
      <c r="G993" s="161"/>
      <c r="H993" s="161"/>
      <c r="I993" s="161"/>
      <c r="J993" s="161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</row>
    <row r="994" ht="13.5" customHeight="1">
      <c r="A994" s="159"/>
      <c r="B994" s="159"/>
      <c r="C994" s="159"/>
      <c r="D994" s="160"/>
      <c r="E994" s="160"/>
      <c r="F994" s="159"/>
      <c r="G994" s="161"/>
      <c r="H994" s="161"/>
      <c r="I994" s="161"/>
      <c r="J994" s="161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</row>
    <row r="995" ht="13.5" customHeight="1">
      <c r="A995" s="159"/>
      <c r="B995" s="159"/>
      <c r="C995" s="159"/>
      <c r="D995" s="160"/>
      <c r="E995" s="160"/>
      <c r="F995" s="159"/>
      <c r="G995" s="161"/>
      <c r="H995" s="161"/>
      <c r="I995" s="161"/>
      <c r="J995" s="161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</row>
    <row r="996" ht="13.5" customHeight="1">
      <c r="A996" s="159"/>
      <c r="B996" s="159"/>
      <c r="C996" s="159"/>
      <c r="D996" s="160"/>
      <c r="E996" s="160"/>
      <c r="F996" s="159"/>
      <c r="G996" s="161"/>
      <c r="H996" s="161"/>
      <c r="I996" s="161"/>
      <c r="J996" s="161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</row>
    <row r="997" ht="13.5" customHeight="1">
      <c r="A997" s="159"/>
      <c r="B997" s="159"/>
      <c r="C997" s="159"/>
      <c r="D997" s="160"/>
      <c r="E997" s="160"/>
      <c r="F997" s="159"/>
      <c r="G997" s="161"/>
      <c r="H997" s="161"/>
      <c r="I997" s="161"/>
      <c r="J997" s="161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</row>
    <row r="998" ht="13.5" customHeight="1">
      <c r="A998" s="159"/>
      <c r="B998" s="159"/>
      <c r="C998" s="159"/>
      <c r="D998" s="160"/>
      <c r="E998" s="160"/>
      <c r="F998" s="159"/>
      <c r="G998" s="161"/>
      <c r="H998" s="161"/>
      <c r="I998" s="161"/>
      <c r="J998" s="161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</row>
    <row r="999" ht="13.5" customHeight="1">
      <c r="A999" s="159"/>
      <c r="B999" s="159"/>
      <c r="C999" s="159"/>
      <c r="D999" s="160"/>
      <c r="E999" s="160"/>
      <c r="F999" s="159"/>
      <c r="G999" s="161"/>
      <c r="H999" s="161"/>
      <c r="I999" s="161"/>
      <c r="J999" s="161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</row>
    <row r="1000" ht="13.5" customHeight="1">
      <c r="A1000" s="159"/>
      <c r="B1000" s="159"/>
      <c r="C1000" s="159"/>
      <c r="D1000" s="160"/>
      <c r="E1000" s="160"/>
      <c r="F1000" s="159"/>
      <c r="G1000" s="161"/>
      <c r="H1000" s="161"/>
      <c r="I1000" s="161"/>
      <c r="J1000" s="161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</row>
    <row r="1001" ht="13.5" customHeight="1">
      <c r="A1001" s="159"/>
      <c r="B1001" s="159"/>
      <c r="C1001" s="159"/>
      <c r="D1001" s="160"/>
      <c r="E1001" s="160"/>
      <c r="F1001" s="159"/>
      <c r="G1001" s="161"/>
      <c r="H1001" s="161"/>
      <c r="I1001" s="161"/>
      <c r="J1001" s="161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</row>
  </sheetData>
  <mergeCells count="3">
    <mergeCell ref="G2:J2"/>
    <mergeCell ref="K2:N2"/>
    <mergeCell ref="O2:R2"/>
  </mergeCell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13"/>
    <col customWidth="1" hidden="1" min="2" max="2" width="14.13"/>
    <col customWidth="1" min="3" max="3" width="34.5"/>
    <col customWidth="1" min="4" max="6" width="13.13"/>
    <col customWidth="1" min="7" max="7" width="3.0"/>
    <col customWidth="1" min="8" max="8" width="10.63"/>
    <col customWidth="1" hidden="1" min="9" max="9" width="10.63"/>
    <col customWidth="1" min="10" max="10" width="10.63"/>
    <col customWidth="1" hidden="1" min="11" max="11" width="10.63"/>
    <col customWidth="1" min="12" max="12" width="10.63"/>
    <col customWidth="1" hidden="1" min="13" max="13" width="10.63"/>
    <col customWidth="1" min="14" max="14" width="10.63"/>
    <col customWidth="1" hidden="1" min="15" max="15" width="10.63"/>
    <col customWidth="1" min="16" max="16" width="10.63"/>
    <col customWidth="1" hidden="1" min="17" max="17" width="10.63"/>
    <col customWidth="1" min="18" max="18" width="10.63"/>
    <col customWidth="1" hidden="1" min="19" max="19" width="10.63"/>
    <col customWidth="1" min="20" max="20" width="10.63"/>
    <col customWidth="1" hidden="1" min="21" max="21" width="10.63"/>
    <col customWidth="1" min="22" max="22" width="10.63"/>
    <col customWidth="1" hidden="1" min="23" max="23" width="10.63"/>
    <col customWidth="1" min="24" max="24" width="10.63"/>
    <col customWidth="1" hidden="1" min="25" max="25" width="10.63"/>
    <col customWidth="1" min="26" max="26" width="10.63"/>
    <col customWidth="1" hidden="1" min="27" max="27" width="10.63"/>
    <col customWidth="1" min="28" max="28" width="14.5"/>
    <col customWidth="1" hidden="1" min="29" max="29" width="14.5"/>
    <col customWidth="1" min="30" max="30" width="14.5"/>
    <col customWidth="1" hidden="1" min="31" max="31" width="14.5"/>
  </cols>
  <sheetData>
    <row r="1" ht="12.7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ht="12.75" customHeight="1">
      <c r="A2" s="192"/>
      <c r="B2" s="192"/>
      <c r="C2" s="193" t="s">
        <v>192</v>
      </c>
      <c r="D2" s="194" t="s">
        <v>38</v>
      </c>
      <c r="E2" s="195" t="s">
        <v>193</v>
      </c>
      <c r="F2" s="195" t="s">
        <v>250</v>
      </c>
      <c r="G2" s="192"/>
      <c r="H2" s="196">
        <v>46023.0</v>
      </c>
      <c r="I2" s="197">
        <v>46023.0</v>
      </c>
      <c r="J2" s="196">
        <v>46054.0</v>
      </c>
      <c r="K2" s="197">
        <v>46054.0</v>
      </c>
      <c r="L2" s="196">
        <v>46082.0</v>
      </c>
      <c r="M2" s="197">
        <v>46082.0</v>
      </c>
      <c r="N2" s="196">
        <v>46113.0</v>
      </c>
      <c r="O2" s="197">
        <v>46113.0</v>
      </c>
      <c r="P2" s="196">
        <v>46143.0</v>
      </c>
      <c r="Q2" s="197">
        <v>46143.0</v>
      </c>
      <c r="R2" s="196">
        <v>46174.0</v>
      </c>
      <c r="S2" s="197">
        <v>46174.0</v>
      </c>
      <c r="T2" s="196">
        <v>46204.0</v>
      </c>
      <c r="U2" s="197">
        <v>46204.0</v>
      </c>
      <c r="V2" s="196">
        <v>46235.0</v>
      </c>
      <c r="W2" s="197">
        <v>46235.0</v>
      </c>
      <c r="X2" s="196">
        <v>46266.0</v>
      </c>
      <c r="Y2" s="197">
        <v>46266.0</v>
      </c>
      <c r="Z2" s="196">
        <v>46296.0</v>
      </c>
      <c r="AA2" s="197">
        <v>46296.0</v>
      </c>
      <c r="AB2" s="196">
        <v>46327.0</v>
      </c>
      <c r="AC2" s="197">
        <v>46327.0</v>
      </c>
      <c r="AD2" s="196">
        <v>46357.0</v>
      </c>
      <c r="AE2" s="198">
        <v>46357.0</v>
      </c>
    </row>
    <row r="3" ht="12.75" customHeight="1">
      <c r="A3" s="40"/>
      <c r="B3" s="40" t="s">
        <v>199</v>
      </c>
      <c r="C3" s="155" t="s">
        <v>200</v>
      </c>
      <c r="D3" s="199">
        <v>955456.49</v>
      </c>
      <c r="E3" s="156">
        <f>Prorrateo!K4</f>
        <v>1107000</v>
      </c>
      <c r="F3" s="156">
        <f t="shared" ref="F3:F24" si="1">E3/12</f>
        <v>92250</v>
      </c>
      <c r="G3" s="40"/>
      <c r="H3" s="41">
        <f t="shared" ref="H3:H17" si="2">F3</f>
        <v>92250</v>
      </c>
      <c r="I3" s="40"/>
      <c r="J3" s="41">
        <f t="shared" ref="J3:J17" si="3">H3</f>
        <v>92250</v>
      </c>
      <c r="K3" s="40"/>
      <c r="L3" s="41">
        <f t="shared" ref="L3:L17" si="4">J3</f>
        <v>92250</v>
      </c>
      <c r="M3" s="40"/>
      <c r="N3" s="41">
        <f t="shared" ref="N3:N17" si="5">L3</f>
        <v>92250</v>
      </c>
      <c r="O3" s="40"/>
      <c r="P3" s="41">
        <f t="shared" ref="P3:P17" si="6">N3</f>
        <v>92250</v>
      </c>
      <c r="Q3" s="40"/>
      <c r="R3" s="41">
        <f t="shared" ref="R3:R17" si="7">P3</f>
        <v>92250</v>
      </c>
      <c r="S3" s="40"/>
      <c r="T3" s="41">
        <f t="shared" ref="T3:T17" si="8">R3</f>
        <v>92250</v>
      </c>
      <c r="U3" s="40"/>
      <c r="V3" s="41">
        <f t="shared" ref="V3:V17" si="9">T3</f>
        <v>92250</v>
      </c>
      <c r="W3" s="40"/>
      <c r="X3" s="41">
        <f t="shared" ref="X3:X17" si="10">V3</f>
        <v>92250</v>
      </c>
      <c r="Y3" s="40"/>
      <c r="Z3" s="41">
        <f t="shared" ref="Z3:Z17" si="11">X3</f>
        <v>92250</v>
      </c>
      <c r="AA3" s="40"/>
      <c r="AB3" s="41">
        <f t="shared" ref="AB3:AB17" si="12">Z3</f>
        <v>92250</v>
      </c>
      <c r="AC3" s="40"/>
      <c r="AD3" s="41">
        <f t="shared" ref="AD3:AD17" si="13">AB3</f>
        <v>92250</v>
      </c>
      <c r="AE3" s="40"/>
    </row>
    <row r="4" ht="12.75" customHeight="1">
      <c r="A4" s="40"/>
      <c r="B4" s="40" t="s">
        <v>202</v>
      </c>
      <c r="C4" s="155" t="s">
        <v>203</v>
      </c>
      <c r="D4" s="199">
        <v>87741.77</v>
      </c>
      <c r="E4" s="156">
        <f>Prorrateo!K5</f>
        <v>91990.10444</v>
      </c>
      <c r="F4" s="156">
        <f t="shared" si="1"/>
        <v>7665.842037</v>
      </c>
      <c r="G4" s="40"/>
      <c r="H4" s="41">
        <f t="shared" si="2"/>
        <v>7665.842037</v>
      </c>
      <c r="I4" s="40"/>
      <c r="J4" s="41">
        <f t="shared" si="3"/>
        <v>7665.842037</v>
      </c>
      <c r="K4" s="40"/>
      <c r="L4" s="41">
        <f t="shared" si="4"/>
        <v>7665.842037</v>
      </c>
      <c r="M4" s="40"/>
      <c r="N4" s="41">
        <f t="shared" si="5"/>
        <v>7665.842037</v>
      </c>
      <c r="O4" s="40"/>
      <c r="P4" s="41">
        <f t="shared" si="6"/>
        <v>7665.842037</v>
      </c>
      <c r="Q4" s="40"/>
      <c r="R4" s="41">
        <f t="shared" si="7"/>
        <v>7665.842037</v>
      </c>
      <c r="S4" s="40"/>
      <c r="T4" s="41">
        <f t="shared" si="8"/>
        <v>7665.842037</v>
      </c>
      <c r="U4" s="40"/>
      <c r="V4" s="41">
        <f t="shared" si="9"/>
        <v>7665.842037</v>
      </c>
      <c r="W4" s="40"/>
      <c r="X4" s="41">
        <f t="shared" si="10"/>
        <v>7665.842037</v>
      </c>
      <c r="Y4" s="40"/>
      <c r="Z4" s="41">
        <f t="shared" si="11"/>
        <v>7665.842037</v>
      </c>
      <c r="AA4" s="40"/>
      <c r="AB4" s="41">
        <f t="shared" si="12"/>
        <v>7665.842037</v>
      </c>
      <c r="AC4" s="40"/>
      <c r="AD4" s="41">
        <f t="shared" si="13"/>
        <v>7665.842037</v>
      </c>
      <c r="AE4" s="40"/>
    </row>
    <row r="5" ht="12.75" customHeight="1">
      <c r="A5" s="40"/>
      <c r="B5" s="40" t="s">
        <v>204</v>
      </c>
      <c r="C5" s="155" t="s">
        <v>205</v>
      </c>
      <c r="D5" s="199">
        <v>184835.42</v>
      </c>
      <c r="E5" s="156">
        <f>Prorrateo!K6</f>
        <v>196656.7707</v>
      </c>
      <c r="F5" s="156">
        <f t="shared" si="1"/>
        <v>16388.06423</v>
      </c>
      <c r="G5" s="40"/>
      <c r="H5" s="41">
        <f t="shared" si="2"/>
        <v>16388.06423</v>
      </c>
      <c r="I5" s="40"/>
      <c r="J5" s="41">
        <f t="shared" si="3"/>
        <v>16388.06423</v>
      </c>
      <c r="K5" s="40"/>
      <c r="L5" s="41">
        <f t="shared" si="4"/>
        <v>16388.06423</v>
      </c>
      <c r="M5" s="40"/>
      <c r="N5" s="41">
        <f t="shared" si="5"/>
        <v>16388.06423</v>
      </c>
      <c r="O5" s="40"/>
      <c r="P5" s="41">
        <f t="shared" si="6"/>
        <v>16388.06423</v>
      </c>
      <c r="Q5" s="40"/>
      <c r="R5" s="41">
        <f t="shared" si="7"/>
        <v>16388.06423</v>
      </c>
      <c r="S5" s="40"/>
      <c r="T5" s="41">
        <f t="shared" si="8"/>
        <v>16388.06423</v>
      </c>
      <c r="U5" s="40"/>
      <c r="V5" s="41">
        <f t="shared" si="9"/>
        <v>16388.06423</v>
      </c>
      <c r="W5" s="40"/>
      <c r="X5" s="41">
        <f t="shared" si="10"/>
        <v>16388.06423</v>
      </c>
      <c r="Y5" s="40"/>
      <c r="Z5" s="41">
        <f t="shared" si="11"/>
        <v>16388.06423</v>
      </c>
      <c r="AA5" s="40"/>
      <c r="AB5" s="41">
        <f t="shared" si="12"/>
        <v>16388.06423</v>
      </c>
      <c r="AC5" s="40"/>
      <c r="AD5" s="41">
        <f t="shared" si="13"/>
        <v>16388.06423</v>
      </c>
      <c r="AE5" s="40"/>
    </row>
    <row r="6" ht="12.75" customHeight="1">
      <c r="A6" s="40"/>
      <c r="B6" s="40" t="s">
        <v>206</v>
      </c>
      <c r="C6" s="155" t="s">
        <v>207</v>
      </c>
      <c r="D6" s="156">
        <v>0.0</v>
      </c>
      <c r="E6" s="156">
        <f>Prorrateo!K7</f>
        <v>41552</v>
      </c>
      <c r="F6" s="156">
        <f t="shared" si="1"/>
        <v>3462.666667</v>
      </c>
      <c r="G6" s="40"/>
      <c r="H6" s="41">
        <f t="shared" si="2"/>
        <v>3462.666667</v>
      </c>
      <c r="I6" s="40"/>
      <c r="J6" s="41">
        <f t="shared" si="3"/>
        <v>3462.666667</v>
      </c>
      <c r="K6" s="40"/>
      <c r="L6" s="41">
        <f t="shared" si="4"/>
        <v>3462.666667</v>
      </c>
      <c r="M6" s="40"/>
      <c r="N6" s="41">
        <f t="shared" si="5"/>
        <v>3462.666667</v>
      </c>
      <c r="O6" s="40"/>
      <c r="P6" s="41">
        <f t="shared" si="6"/>
        <v>3462.666667</v>
      </c>
      <c r="Q6" s="40"/>
      <c r="R6" s="41">
        <f t="shared" si="7"/>
        <v>3462.666667</v>
      </c>
      <c r="S6" s="40"/>
      <c r="T6" s="41">
        <f t="shared" si="8"/>
        <v>3462.666667</v>
      </c>
      <c r="U6" s="40"/>
      <c r="V6" s="41">
        <f t="shared" si="9"/>
        <v>3462.666667</v>
      </c>
      <c r="W6" s="40"/>
      <c r="X6" s="41">
        <f t="shared" si="10"/>
        <v>3462.666667</v>
      </c>
      <c r="Y6" s="40"/>
      <c r="Z6" s="41">
        <f t="shared" si="11"/>
        <v>3462.666667</v>
      </c>
      <c r="AA6" s="40"/>
      <c r="AB6" s="41">
        <f t="shared" si="12"/>
        <v>3462.666667</v>
      </c>
      <c r="AC6" s="40"/>
      <c r="AD6" s="41">
        <f t="shared" si="13"/>
        <v>3462.666667</v>
      </c>
      <c r="AE6" s="40"/>
    </row>
    <row r="7" ht="12.75" customHeight="1">
      <c r="A7" s="40"/>
      <c r="B7" s="40" t="s">
        <v>209</v>
      </c>
      <c r="C7" s="155" t="s">
        <v>210</v>
      </c>
      <c r="D7" s="199">
        <v>37972.76</v>
      </c>
      <c r="E7" s="156">
        <f>Prorrateo!K8</f>
        <v>43213.71218</v>
      </c>
      <c r="F7" s="156">
        <f t="shared" si="1"/>
        <v>3601.142682</v>
      </c>
      <c r="G7" s="40"/>
      <c r="H7" s="41">
        <f t="shared" si="2"/>
        <v>3601.142682</v>
      </c>
      <c r="I7" s="40"/>
      <c r="J7" s="41">
        <f t="shared" si="3"/>
        <v>3601.142682</v>
      </c>
      <c r="K7" s="40"/>
      <c r="L7" s="41">
        <f t="shared" si="4"/>
        <v>3601.142682</v>
      </c>
      <c r="M7" s="40"/>
      <c r="N7" s="41">
        <f t="shared" si="5"/>
        <v>3601.142682</v>
      </c>
      <c r="O7" s="40"/>
      <c r="P7" s="41">
        <f t="shared" si="6"/>
        <v>3601.142682</v>
      </c>
      <c r="Q7" s="40"/>
      <c r="R7" s="41">
        <f t="shared" si="7"/>
        <v>3601.142682</v>
      </c>
      <c r="S7" s="40"/>
      <c r="T7" s="41">
        <f t="shared" si="8"/>
        <v>3601.142682</v>
      </c>
      <c r="U7" s="40"/>
      <c r="V7" s="41">
        <f t="shared" si="9"/>
        <v>3601.142682</v>
      </c>
      <c r="W7" s="40"/>
      <c r="X7" s="41">
        <f t="shared" si="10"/>
        <v>3601.142682</v>
      </c>
      <c r="Y7" s="40"/>
      <c r="Z7" s="41">
        <f t="shared" si="11"/>
        <v>3601.142682</v>
      </c>
      <c r="AA7" s="40"/>
      <c r="AB7" s="41">
        <f t="shared" si="12"/>
        <v>3601.142682</v>
      </c>
      <c r="AC7" s="40"/>
      <c r="AD7" s="41">
        <f t="shared" si="13"/>
        <v>3601.142682</v>
      </c>
      <c r="AE7" s="40"/>
    </row>
    <row r="8" ht="12.75" customHeight="1">
      <c r="A8" s="40"/>
      <c r="B8" s="40" t="s">
        <v>211</v>
      </c>
      <c r="C8" s="155" t="s">
        <v>212</v>
      </c>
      <c r="D8" s="199">
        <v>1059.6</v>
      </c>
      <c r="E8" s="156">
        <f>Prorrateo!K9</f>
        <v>1143.03616</v>
      </c>
      <c r="F8" s="156">
        <f t="shared" si="1"/>
        <v>95.25301333</v>
      </c>
      <c r="G8" s="40"/>
      <c r="H8" s="41">
        <f t="shared" si="2"/>
        <v>95.25301333</v>
      </c>
      <c r="I8" s="40"/>
      <c r="J8" s="41">
        <f t="shared" si="3"/>
        <v>95.25301333</v>
      </c>
      <c r="K8" s="40"/>
      <c r="L8" s="41">
        <f t="shared" si="4"/>
        <v>95.25301333</v>
      </c>
      <c r="M8" s="40"/>
      <c r="N8" s="41">
        <f t="shared" si="5"/>
        <v>95.25301333</v>
      </c>
      <c r="O8" s="40"/>
      <c r="P8" s="41">
        <f t="shared" si="6"/>
        <v>95.25301333</v>
      </c>
      <c r="Q8" s="40"/>
      <c r="R8" s="41">
        <f t="shared" si="7"/>
        <v>95.25301333</v>
      </c>
      <c r="S8" s="40"/>
      <c r="T8" s="41">
        <f t="shared" si="8"/>
        <v>95.25301333</v>
      </c>
      <c r="U8" s="40"/>
      <c r="V8" s="41">
        <f t="shared" si="9"/>
        <v>95.25301333</v>
      </c>
      <c r="W8" s="40"/>
      <c r="X8" s="41">
        <f t="shared" si="10"/>
        <v>95.25301333</v>
      </c>
      <c r="Y8" s="40"/>
      <c r="Z8" s="41">
        <f t="shared" si="11"/>
        <v>95.25301333</v>
      </c>
      <c r="AA8" s="40"/>
      <c r="AB8" s="41">
        <f t="shared" si="12"/>
        <v>95.25301333</v>
      </c>
      <c r="AC8" s="40"/>
      <c r="AD8" s="41">
        <f t="shared" si="13"/>
        <v>95.25301333</v>
      </c>
      <c r="AE8" s="40"/>
    </row>
    <row r="9" ht="12.75" customHeight="1">
      <c r="A9" s="40"/>
      <c r="B9" s="40" t="s">
        <v>213</v>
      </c>
      <c r="C9" s="155" t="s">
        <v>214</v>
      </c>
      <c r="D9" s="156">
        <v>0.0</v>
      </c>
      <c r="E9" s="156">
        <f>Prorrateo!K10</f>
        <v>268152.864</v>
      </c>
      <c r="F9" s="156">
        <f t="shared" si="1"/>
        <v>22346.072</v>
      </c>
      <c r="G9" s="40"/>
      <c r="H9" s="41">
        <f t="shared" si="2"/>
        <v>22346.072</v>
      </c>
      <c r="I9" s="40"/>
      <c r="J9" s="41">
        <f t="shared" si="3"/>
        <v>22346.072</v>
      </c>
      <c r="K9" s="40"/>
      <c r="L9" s="41">
        <f t="shared" si="4"/>
        <v>22346.072</v>
      </c>
      <c r="M9" s="40"/>
      <c r="N9" s="41">
        <f t="shared" si="5"/>
        <v>22346.072</v>
      </c>
      <c r="O9" s="40"/>
      <c r="P9" s="41">
        <f t="shared" si="6"/>
        <v>22346.072</v>
      </c>
      <c r="Q9" s="40"/>
      <c r="R9" s="41">
        <f t="shared" si="7"/>
        <v>22346.072</v>
      </c>
      <c r="S9" s="40"/>
      <c r="T9" s="41">
        <f t="shared" si="8"/>
        <v>22346.072</v>
      </c>
      <c r="U9" s="40"/>
      <c r="V9" s="41">
        <f t="shared" si="9"/>
        <v>22346.072</v>
      </c>
      <c r="W9" s="40"/>
      <c r="X9" s="41">
        <f t="shared" si="10"/>
        <v>22346.072</v>
      </c>
      <c r="Y9" s="40"/>
      <c r="Z9" s="41">
        <f t="shared" si="11"/>
        <v>22346.072</v>
      </c>
      <c r="AA9" s="40"/>
      <c r="AB9" s="41">
        <f t="shared" si="12"/>
        <v>22346.072</v>
      </c>
      <c r="AC9" s="40"/>
      <c r="AD9" s="41">
        <f t="shared" si="13"/>
        <v>22346.072</v>
      </c>
      <c r="AE9" s="40"/>
    </row>
    <row r="10" ht="12.75" customHeight="1">
      <c r="A10" s="40"/>
      <c r="B10" s="40" t="s">
        <v>215</v>
      </c>
      <c r="C10" s="155" t="s">
        <v>216</v>
      </c>
      <c r="D10" s="199">
        <v>404580.0</v>
      </c>
      <c r="E10" s="156">
        <f>Prorrateo!K11</f>
        <v>436652.16</v>
      </c>
      <c r="F10" s="156">
        <f t="shared" si="1"/>
        <v>36387.68</v>
      </c>
      <c r="G10" s="40"/>
      <c r="H10" s="41">
        <f t="shared" si="2"/>
        <v>36387.68</v>
      </c>
      <c r="I10" s="40"/>
      <c r="J10" s="41">
        <f t="shared" si="3"/>
        <v>36387.68</v>
      </c>
      <c r="K10" s="40"/>
      <c r="L10" s="41">
        <f t="shared" si="4"/>
        <v>36387.68</v>
      </c>
      <c r="M10" s="40"/>
      <c r="N10" s="41">
        <f t="shared" si="5"/>
        <v>36387.68</v>
      </c>
      <c r="O10" s="40"/>
      <c r="P10" s="41">
        <f t="shared" si="6"/>
        <v>36387.68</v>
      </c>
      <c r="Q10" s="40"/>
      <c r="R10" s="41">
        <f t="shared" si="7"/>
        <v>36387.68</v>
      </c>
      <c r="S10" s="40"/>
      <c r="T10" s="41">
        <f t="shared" si="8"/>
        <v>36387.68</v>
      </c>
      <c r="U10" s="40"/>
      <c r="V10" s="41">
        <f t="shared" si="9"/>
        <v>36387.68</v>
      </c>
      <c r="W10" s="40"/>
      <c r="X10" s="41">
        <f t="shared" si="10"/>
        <v>36387.68</v>
      </c>
      <c r="Y10" s="40"/>
      <c r="Z10" s="41">
        <f t="shared" si="11"/>
        <v>36387.68</v>
      </c>
      <c r="AA10" s="40"/>
      <c r="AB10" s="41">
        <f t="shared" si="12"/>
        <v>36387.68</v>
      </c>
      <c r="AC10" s="40"/>
      <c r="AD10" s="41">
        <f t="shared" si="13"/>
        <v>36387.68</v>
      </c>
      <c r="AE10" s="40"/>
    </row>
    <row r="11" ht="12.75" customHeight="1">
      <c r="A11" s="40"/>
      <c r="B11" s="40" t="s">
        <v>217</v>
      </c>
      <c r="C11" s="155" t="s">
        <v>218</v>
      </c>
      <c r="D11" s="199">
        <v>149527.08</v>
      </c>
      <c r="E11" s="156">
        <f>Prorrateo!K12</f>
        <v>442456.5454</v>
      </c>
      <c r="F11" s="156">
        <f t="shared" si="1"/>
        <v>36871.37879</v>
      </c>
      <c r="G11" s="40"/>
      <c r="H11" s="41">
        <f t="shared" si="2"/>
        <v>36871.37879</v>
      </c>
      <c r="I11" s="40"/>
      <c r="J11" s="41">
        <f t="shared" si="3"/>
        <v>36871.37879</v>
      </c>
      <c r="K11" s="40"/>
      <c r="L11" s="41">
        <f t="shared" si="4"/>
        <v>36871.37879</v>
      </c>
      <c r="M11" s="40"/>
      <c r="N11" s="41">
        <f t="shared" si="5"/>
        <v>36871.37879</v>
      </c>
      <c r="O11" s="40"/>
      <c r="P11" s="41">
        <f t="shared" si="6"/>
        <v>36871.37879</v>
      </c>
      <c r="Q11" s="40"/>
      <c r="R11" s="41">
        <f t="shared" si="7"/>
        <v>36871.37879</v>
      </c>
      <c r="S11" s="40"/>
      <c r="T11" s="41">
        <f t="shared" si="8"/>
        <v>36871.37879</v>
      </c>
      <c r="U11" s="40"/>
      <c r="V11" s="41">
        <f t="shared" si="9"/>
        <v>36871.37879</v>
      </c>
      <c r="W11" s="40"/>
      <c r="X11" s="41">
        <f t="shared" si="10"/>
        <v>36871.37879</v>
      </c>
      <c r="Y11" s="40"/>
      <c r="Z11" s="41">
        <f t="shared" si="11"/>
        <v>36871.37879</v>
      </c>
      <c r="AA11" s="40"/>
      <c r="AB11" s="41">
        <f t="shared" si="12"/>
        <v>36871.37879</v>
      </c>
      <c r="AC11" s="40"/>
      <c r="AD11" s="41">
        <f t="shared" si="13"/>
        <v>36871.37879</v>
      </c>
      <c r="AE11" s="40"/>
    </row>
    <row r="12" ht="12.75" customHeight="1">
      <c r="A12" s="40"/>
      <c r="B12" s="40" t="s">
        <v>219</v>
      </c>
      <c r="C12" s="155" t="s">
        <v>220</v>
      </c>
      <c r="D12" s="199">
        <v>200703.42</v>
      </c>
      <c r="E12" s="156">
        <f>Prorrateo!K13</f>
        <v>237149.136</v>
      </c>
      <c r="F12" s="156">
        <f t="shared" si="1"/>
        <v>19762.428</v>
      </c>
      <c r="G12" s="40"/>
      <c r="H12" s="41">
        <f t="shared" si="2"/>
        <v>19762.428</v>
      </c>
      <c r="I12" s="40"/>
      <c r="J12" s="41">
        <f t="shared" si="3"/>
        <v>19762.428</v>
      </c>
      <c r="K12" s="40"/>
      <c r="L12" s="41">
        <f t="shared" si="4"/>
        <v>19762.428</v>
      </c>
      <c r="M12" s="40"/>
      <c r="N12" s="41">
        <f t="shared" si="5"/>
        <v>19762.428</v>
      </c>
      <c r="O12" s="40"/>
      <c r="P12" s="41">
        <f t="shared" si="6"/>
        <v>19762.428</v>
      </c>
      <c r="Q12" s="40"/>
      <c r="R12" s="41">
        <f t="shared" si="7"/>
        <v>19762.428</v>
      </c>
      <c r="S12" s="40"/>
      <c r="T12" s="41">
        <f t="shared" si="8"/>
        <v>19762.428</v>
      </c>
      <c r="U12" s="40"/>
      <c r="V12" s="41">
        <f t="shared" si="9"/>
        <v>19762.428</v>
      </c>
      <c r="W12" s="40"/>
      <c r="X12" s="41">
        <f t="shared" si="10"/>
        <v>19762.428</v>
      </c>
      <c r="Y12" s="40"/>
      <c r="Z12" s="41">
        <f t="shared" si="11"/>
        <v>19762.428</v>
      </c>
      <c r="AA12" s="40"/>
      <c r="AB12" s="41">
        <f t="shared" si="12"/>
        <v>19762.428</v>
      </c>
      <c r="AC12" s="40"/>
      <c r="AD12" s="41">
        <f t="shared" si="13"/>
        <v>19762.428</v>
      </c>
      <c r="AE12" s="40"/>
    </row>
    <row r="13" ht="12.75" customHeight="1">
      <c r="A13" s="40"/>
      <c r="B13" s="40" t="s">
        <v>221</v>
      </c>
      <c r="C13" s="155" t="s">
        <v>222</v>
      </c>
      <c r="D13" s="199">
        <v>13668.6</v>
      </c>
      <c r="E13" s="156">
        <f>Prorrateo!K14</f>
        <v>14752.50336</v>
      </c>
      <c r="F13" s="156">
        <f t="shared" si="1"/>
        <v>1229.37528</v>
      </c>
      <c r="G13" s="40"/>
      <c r="H13" s="41">
        <f t="shared" si="2"/>
        <v>1229.37528</v>
      </c>
      <c r="I13" s="40"/>
      <c r="J13" s="41">
        <f t="shared" si="3"/>
        <v>1229.37528</v>
      </c>
      <c r="K13" s="40"/>
      <c r="L13" s="41">
        <f t="shared" si="4"/>
        <v>1229.37528</v>
      </c>
      <c r="M13" s="40"/>
      <c r="N13" s="41">
        <f t="shared" si="5"/>
        <v>1229.37528</v>
      </c>
      <c r="O13" s="40"/>
      <c r="P13" s="41">
        <f t="shared" si="6"/>
        <v>1229.37528</v>
      </c>
      <c r="Q13" s="40"/>
      <c r="R13" s="41">
        <f t="shared" si="7"/>
        <v>1229.37528</v>
      </c>
      <c r="S13" s="40"/>
      <c r="T13" s="41">
        <f t="shared" si="8"/>
        <v>1229.37528</v>
      </c>
      <c r="U13" s="40"/>
      <c r="V13" s="41">
        <f t="shared" si="9"/>
        <v>1229.37528</v>
      </c>
      <c r="W13" s="40"/>
      <c r="X13" s="41">
        <f t="shared" si="10"/>
        <v>1229.37528</v>
      </c>
      <c r="Y13" s="40"/>
      <c r="Z13" s="41">
        <f t="shared" si="11"/>
        <v>1229.37528</v>
      </c>
      <c r="AA13" s="40"/>
      <c r="AB13" s="41">
        <f t="shared" si="12"/>
        <v>1229.37528</v>
      </c>
      <c r="AC13" s="40"/>
      <c r="AD13" s="41">
        <f t="shared" si="13"/>
        <v>1229.37528</v>
      </c>
      <c r="AE13" s="40"/>
    </row>
    <row r="14" ht="12.75" customHeight="1">
      <c r="A14" s="40"/>
      <c r="B14" s="40" t="s">
        <v>223</v>
      </c>
      <c r="C14" s="155" t="s">
        <v>224</v>
      </c>
      <c r="D14" s="199">
        <v>6804.0</v>
      </c>
      <c r="E14" s="156">
        <f>Prorrateo!K15</f>
        <v>7344.0192</v>
      </c>
      <c r="F14" s="156">
        <f t="shared" si="1"/>
        <v>612.0016</v>
      </c>
      <c r="G14" s="40"/>
      <c r="H14" s="41">
        <f t="shared" si="2"/>
        <v>612.0016</v>
      </c>
      <c r="I14" s="40"/>
      <c r="J14" s="41">
        <f t="shared" si="3"/>
        <v>612.0016</v>
      </c>
      <c r="K14" s="40"/>
      <c r="L14" s="41">
        <f t="shared" si="4"/>
        <v>612.0016</v>
      </c>
      <c r="M14" s="40"/>
      <c r="N14" s="41">
        <f t="shared" si="5"/>
        <v>612.0016</v>
      </c>
      <c r="O14" s="40"/>
      <c r="P14" s="41">
        <f t="shared" si="6"/>
        <v>612.0016</v>
      </c>
      <c r="Q14" s="40"/>
      <c r="R14" s="41">
        <f t="shared" si="7"/>
        <v>612.0016</v>
      </c>
      <c r="S14" s="40"/>
      <c r="T14" s="41">
        <f t="shared" si="8"/>
        <v>612.0016</v>
      </c>
      <c r="U14" s="40"/>
      <c r="V14" s="41">
        <f t="shared" si="9"/>
        <v>612.0016</v>
      </c>
      <c r="W14" s="40"/>
      <c r="X14" s="41">
        <f t="shared" si="10"/>
        <v>612.0016</v>
      </c>
      <c r="Y14" s="40"/>
      <c r="Z14" s="41">
        <f t="shared" si="11"/>
        <v>612.0016</v>
      </c>
      <c r="AA14" s="40"/>
      <c r="AB14" s="41">
        <f t="shared" si="12"/>
        <v>612.0016</v>
      </c>
      <c r="AC14" s="40"/>
      <c r="AD14" s="41">
        <f t="shared" si="13"/>
        <v>612.0016</v>
      </c>
      <c r="AE14" s="40"/>
    </row>
    <row r="15" ht="12.75" customHeight="1">
      <c r="A15" s="40"/>
      <c r="B15" s="40" t="s">
        <v>225</v>
      </c>
      <c r="C15" s="155" t="s">
        <v>226</v>
      </c>
      <c r="D15" s="199">
        <v>275022.0</v>
      </c>
      <c r="E15" s="156">
        <f>Prorrateo!K16</f>
        <v>296823.744</v>
      </c>
      <c r="F15" s="156">
        <f t="shared" si="1"/>
        <v>24735.312</v>
      </c>
      <c r="G15" s="40"/>
      <c r="H15" s="41">
        <f t="shared" si="2"/>
        <v>24735.312</v>
      </c>
      <c r="I15" s="40"/>
      <c r="J15" s="41">
        <f t="shared" si="3"/>
        <v>24735.312</v>
      </c>
      <c r="K15" s="40"/>
      <c r="L15" s="41">
        <f t="shared" si="4"/>
        <v>24735.312</v>
      </c>
      <c r="M15" s="40"/>
      <c r="N15" s="41">
        <f t="shared" si="5"/>
        <v>24735.312</v>
      </c>
      <c r="O15" s="40"/>
      <c r="P15" s="41">
        <f t="shared" si="6"/>
        <v>24735.312</v>
      </c>
      <c r="Q15" s="40"/>
      <c r="R15" s="41">
        <f t="shared" si="7"/>
        <v>24735.312</v>
      </c>
      <c r="S15" s="40"/>
      <c r="T15" s="41">
        <f t="shared" si="8"/>
        <v>24735.312</v>
      </c>
      <c r="U15" s="40"/>
      <c r="V15" s="41">
        <f t="shared" si="9"/>
        <v>24735.312</v>
      </c>
      <c r="W15" s="40"/>
      <c r="X15" s="41">
        <f t="shared" si="10"/>
        <v>24735.312</v>
      </c>
      <c r="Y15" s="40"/>
      <c r="Z15" s="41">
        <f t="shared" si="11"/>
        <v>24735.312</v>
      </c>
      <c r="AA15" s="40"/>
      <c r="AB15" s="41">
        <f t="shared" si="12"/>
        <v>24735.312</v>
      </c>
      <c r="AC15" s="40"/>
      <c r="AD15" s="41">
        <f t="shared" si="13"/>
        <v>24735.312</v>
      </c>
      <c r="AE15" s="40"/>
    </row>
    <row r="16" ht="12.75" customHeight="1">
      <c r="A16" s="40"/>
      <c r="B16" s="40" t="s">
        <v>227</v>
      </c>
      <c r="C16" s="155" t="s">
        <v>228</v>
      </c>
      <c r="D16" s="199">
        <v>26832.0</v>
      </c>
      <c r="E16" s="156">
        <f>Prorrateo!K17</f>
        <v>28962.9312</v>
      </c>
      <c r="F16" s="156">
        <f t="shared" si="1"/>
        <v>2413.5776</v>
      </c>
      <c r="G16" s="40"/>
      <c r="H16" s="41">
        <f t="shared" si="2"/>
        <v>2413.5776</v>
      </c>
      <c r="I16" s="40"/>
      <c r="J16" s="41">
        <f t="shared" si="3"/>
        <v>2413.5776</v>
      </c>
      <c r="K16" s="40"/>
      <c r="L16" s="41">
        <f t="shared" si="4"/>
        <v>2413.5776</v>
      </c>
      <c r="M16" s="40"/>
      <c r="N16" s="41">
        <f t="shared" si="5"/>
        <v>2413.5776</v>
      </c>
      <c r="O16" s="40"/>
      <c r="P16" s="41">
        <f t="shared" si="6"/>
        <v>2413.5776</v>
      </c>
      <c r="Q16" s="40"/>
      <c r="R16" s="41">
        <f t="shared" si="7"/>
        <v>2413.5776</v>
      </c>
      <c r="S16" s="40"/>
      <c r="T16" s="41">
        <f t="shared" si="8"/>
        <v>2413.5776</v>
      </c>
      <c r="U16" s="40"/>
      <c r="V16" s="41">
        <f t="shared" si="9"/>
        <v>2413.5776</v>
      </c>
      <c r="W16" s="40"/>
      <c r="X16" s="41">
        <f t="shared" si="10"/>
        <v>2413.5776</v>
      </c>
      <c r="Y16" s="40"/>
      <c r="Z16" s="41">
        <f t="shared" si="11"/>
        <v>2413.5776</v>
      </c>
      <c r="AA16" s="40"/>
      <c r="AB16" s="41">
        <f t="shared" si="12"/>
        <v>2413.5776</v>
      </c>
      <c r="AC16" s="40"/>
      <c r="AD16" s="41">
        <f t="shared" si="13"/>
        <v>2413.5776</v>
      </c>
      <c r="AE16" s="40"/>
    </row>
    <row r="17" ht="12.75" customHeight="1">
      <c r="A17" s="40"/>
      <c r="B17" s="40" t="s">
        <v>229</v>
      </c>
      <c r="C17" s="155" t="s">
        <v>230</v>
      </c>
      <c r="D17" s="199">
        <v>213975.74</v>
      </c>
      <c r="E17" s="156">
        <f>Prorrateo!K18</f>
        <v>230938.1449</v>
      </c>
      <c r="F17" s="156">
        <f t="shared" si="1"/>
        <v>19244.84541</v>
      </c>
      <c r="G17" s="40"/>
      <c r="H17" s="41">
        <f t="shared" si="2"/>
        <v>19244.84541</v>
      </c>
      <c r="I17" s="40"/>
      <c r="J17" s="41">
        <f t="shared" si="3"/>
        <v>19244.84541</v>
      </c>
      <c r="K17" s="40"/>
      <c r="L17" s="41">
        <f t="shared" si="4"/>
        <v>19244.84541</v>
      </c>
      <c r="M17" s="40"/>
      <c r="N17" s="41">
        <f t="shared" si="5"/>
        <v>19244.84541</v>
      </c>
      <c r="O17" s="40"/>
      <c r="P17" s="41">
        <f t="shared" si="6"/>
        <v>19244.84541</v>
      </c>
      <c r="Q17" s="40"/>
      <c r="R17" s="41">
        <f t="shared" si="7"/>
        <v>19244.84541</v>
      </c>
      <c r="S17" s="40"/>
      <c r="T17" s="41">
        <f t="shared" si="8"/>
        <v>19244.84541</v>
      </c>
      <c r="U17" s="40"/>
      <c r="V17" s="41">
        <f t="shared" si="9"/>
        <v>19244.84541</v>
      </c>
      <c r="W17" s="40"/>
      <c r="X17" s="41">
        <f t="shared" si="10"/>
        <v>19244.84541</v>
      </c>
      <c r="Y17" s="40"/>
      <c r="Z17" s="41">
        <f t="shared" si="11"/>
        <v>19244.84541</v>
      </c>
      <c r="AA17" s="40"/>
      <c r="AB17" s="41">
        <f t="shared" si="12"/>
        <v>19244.84541</v>
      </c>
      <c r="AC17" s="40"/>
      <c r="AD17" s="41">
        <f t="shared" si="13"/>
        <v>19244.84541</v>
      </c>
      <c r="AE17" s="40"/>
    </row>
    <row r="18" ht="12.75" customHeight="1">
      <c r="A18" s="40"/>
      <c r="B18" s="40"/>
      <c r="C18" s="174" t="s">
        <v>231</v>
      </c>
      <c r="D18" s="199">
        <v>28694.08</v>
      </c>
      <c r="E18" s="199">
        <v>0.0</v>
      </c>
      <c r="F18" s="156">
        <f t="shared" si="1"/>
        <v>0</v>
      </c>
      <c r="G18" s="40"/>
      <c r="H18" s="41"/>
      <c r="I18" s="40"/>
      <c r="J18" s="41"/>
      <c r="K18" s="40"/>
      <c r="L18" s="41"/>
      <c r="M18" s="40"/>
      <c r="N18" s="41"/>
      <c r="O18" s="40"/>
      <c r="P18" s="41"/>
      <c r="Q18" s="40"/>
      <c r="R18" s="41"/>
      <c r="S18" s="40"/>
      <c r="T18" s="41"/>
      <c r="U18" s="40"/>
      <c r="V18" s="41"/>
      <c r="W18" s="40"/>
      <c r="X18" s="41"/>
      <c r="Y18" s="40"/>
      <c r="Z18" s="41"/>
      <c r="AA18" s="40"/>
      <c r="AB18" s="41"/>
      <c r="AC18" s="40"/>
      <c r="AD18" s="41"/>
      <c r="AE18" s="40"/>
    </row>
    <row r="19" ht="12.75" customHeight="1">
      <c r="A19" s="40"/>
      <c r="B19" s="40" t="s">
        <v>232</v>
      </c>
      <c r="C19" s="155" t="s">
        <v>233</v>
      </c>
      <c r="D19" s="199">
        <v>451125.05</v>
      </c>
      <c r="E19" s="156">
        <f>Prorrateo!K20</f>
        <v>500667.2017</v>
      </c>
      <c r="F19" s="156">
        <f t="shared" si="1"/>
        <v>41722.26681</v>
      </c>
      <c r="G19" s="40"/>
      <c r="H19" s="41">
        <f t="shared" ref="H19:H24" si="14">F19</f>
        <v>41722.26681</v>
      </c>
      <c r="I19" s="40"/>
      <c r="J19" s="41">
        <f t="shared" ref="J19:J24" si="15">H19</f>
        <v>41722.26681</v>
      </c>
      <c r="K19" s="40"/>
      <c r="L19" s="41">
        <f t="shared" ref="L19:L24" si="16">J19</f>
        <v>41722.26681</v>
      </c>
      <c r="M19" s="40"/>
      <c r="N19" s="41">
        <f t="shared" ref="N19:N24" si="17">L19</f>
        <v>41722.26681</v>
      </c>
      <c r="O19" s="40"/>
      <c r="P19" s="41">
        <f t="shared" ref="P19:P24" si="18">N19</f>
        <v>41722.26681</v>
      </c>
      <c r="Q19" s="40"/>
      <c r="R19" s="41">
        <f t="shared" ref="R19:R24" si="19">P19</f>
        <v>41722.26681</v>
      </c>
      <c r="S19" s="40"/>
      <c r="T19" s="41">
        <f t="shared" ref="T19:T24" si="20">R19</f>
        <v>41722.26681</v>
      </c>
      <c r="U19" s="40"/>
      <c r="V19" s="41">
        <f t="shared" ref="V19:V24" si="21">T19</f>
        <v>41722.26681</v>
      </c>
      <c r="W19" s="40"/>
      <c r="X19" s="41">
        <f t="shared" ref="X19:X24" si="22">V19</f>
        <v>41722.26681</v>
      </c>
      <c r="Y19" s="40"/>
      <c r="Z19" s="41">
        <f t="shared" ref="Z19:Z24" si="23">X19</f>
        <v>41722.26681</v>
      </c>
      <c r="AA19" s="40"/>
      <c r="AB19" s="41">
        <f t="shared" ref="AB19:AB24" si="24">Z19</f>
        <v>41722.26681</v>
      </c>
      <c r="AC19" s="40"/>
      <c r="AD19" s="41">
        <f t="shared" ref="AD19:AD24" si="25">AB19</f>
        <v>41722.26681</v>
      </c>
      <c r="AE19" s="40"/>
    </row>
    <row r="20" ht="12.75" customHeight="1">
      <c r="A20" s="40"/>
      <c r="B20" s="40" t="s">
        <v>234</v>
      </c>
      <c r="C20" s="155" t="s">
        <v>235</v>
      </c>
      <c r="D20" s="199">
        <v>87262.77</v>
      </c>
      <c r="E20" s="156">
        <f>Prorrateo!K21</f>
        <v>86997.95431</v>
      </c>
      <c r="F20" s="156">
        <f t="shared" si="1"/>
        <v>7249.829526</v>
      </c>
      <c r="G20" s="40"/>
      <c r="H20" s="41">
        <f t="shared" si="14"/>
        <v>7249.829526</v>
      </c>
      <c r="I20" s="40"/>
      <c r="J20" s="41">
        <f t="shared" si="15"/>
        <v>7249.829526</v>
      </c>
      <c r="K20" s="40"/>
      <c r="L20" s="41">
        <f t="shared" si="16"/>
        <v>7249.829526</v>
      </c>
      <c r="M20" s="40"/>
      <c r="N20" s="41">
        <f t="shared" si="17"/>
        <v>7249.829526</v>
      </c>
      <c r="O20" s="40"/>
      <c r="P20" s="41">
        <f t="shared" si="18"/>
        <v>7249.829526</v>
      </c>
      <c r="Q20" s="40"/>
      <c r="R20" s="41">
        <f t="shared" si="19"/>
        <v>7249.829526</v>
      </c>
      <c r="S20" s="40"/>
      <c r="T20" s="41">
        <f t="shared" si="20"/>
        <v>7249.829526</v>
      </c>
      <c r="U20" s="40"/>
      <c r="V20" s="41">
        <f t="shared" si="21"/>
        <v>7249.829526</v>
      </c>
      <c r="W20" s="40"/>
      <c r="X20" s="41">
        <f t="shared" si="22"/>
        <v>7249.829526</v>
      </c>
      <c r="Y20" s="40"/>
      <c r="Z20" s="41">
        <f t="shared" si="23"/>
        <v>7249.829526</v>
      </c>
      <c r="AA20" s="40"/>
      <c r="AB20" s="41">
        <f t="shared" si="24"/>
        <v>7249.829526</v>
      </c>
      <c r="AC20" s="40"/>
      <c r="AD20" s="41">
        <f t="shared" si="25"/>
        <v>7249.829526</v>
      </c>
      <c r="AE20" s="40"/>
    </row>
    <row r="21" ht="12.75" customHeight="1">
      <c r="A21" s="40"/>
      <c r="B21" s="40" t="s">
        <v>236</v>
      </c>
      <c r="C21" s="155" t="s">
        <v>237</v>
      </c>
      <c r="D21" s="199">
        <v>36350.22</v>
      </c>
      <c r="E21" s="156">
        <f>Prorrateo!K22</f>
        <v>42910.88099</v>
      </c>
      <c r="F21" s="156">
        <f t="shared" si="1"/>
        <v>3575.906749</v>
      </c>
      <c r="G21" s="40"/>
      <c r="H21" s="41">
        <f t="shared" si="14"/>
        <v>3575.906749</v>
      </c>
      <c r="I21" s="40"/>
      <c r="J21" s="41">
        <f t="shared" si="15"/>
        <v>3575.906749</v>
      </c>
      <c r="K21" s="40"/>
      <c r="L21" s="41">
        <f t="shared" si="16"/>
        <v>3575.906749</v>
      </c>
      <c r="M21" s="40"/>
      <c r="N21" s="41">
        <f t="shared" si="17"/>
        <v>3575.906749</v>
      </c>
      <c r="O21" s="40"/>
      <c r="P21" s="41">
        <f t="shared" si="18"/>
        <v>3575.906749</v>
      </c>
      <c r="Q21" s="40"/>
      <c r="R21" s="41">
        <f t="shared" si="19"/>
        <v>3575.906749</v>
      </c>
      <c r="S21" s="40"/>
      <c r="T21" s="41">
        <f t="shared" si="20"/>
        <v>3575.906749</v>
      </c>
      <c r="U21" s="40"/>
      <c r="V21" s="41">
        <f t="shared" si="21"/>
        <v>3575.906749</v>
      </c>
      <c r="W21" s="40"/>
      <c r="X21" s="41">
        <f t="shared" si="22"/>
        <v>3575.906749</v>
      </c>
      <c r="Y21" s="40"/>
      <c r="Z21" s="41">
        <f t="shared" si="23"/>
        <v>3575.906749</v>
      </c>
      <c r="AA21" s="40"/>
      <c r="AB21" s="41">
        <f t="shared" si="24"/>
        <v>3575.906749</v>
      </c>
      <c r="AC21" s="40"/>
      <c r="AD21" s="41">
        <f t="shared" si="25"/>
        <v>3575.906749</v>
      </c>
      <c r="AE21" s="40"/>
    </row>
    <row r="22" ht="12.75" customHeight="1">
      <c r="A22" s="40"/>
      <c r="B22" s="40" t="s">
        <v>238</v>
      </c>
      <c r="C22" s="155" t="s">
        <v>239</v>
      </c>
      <c r="D22" s="199">
        <v>0.0</v>
      </c>
      <c r="E22" s="156">
        <f>Prorrateo!K23</f>
        <v>429020.3635</v>
      </c>
      <c r="F22" s="156">
        <f t="shared" si="1"/>
        <v>35751.69696</v>
      </c>
      <c r="G22" s="40"/>
      <c r="H22" s="41">
        <f t="shared" si="14"/>
        <v>35751.69696</v>
      </c>
      <c r="I22" s="40"/>
      <c r="J22" s="41">
        <f t="shared" si="15"/>
        <v>35751.69696</v>
      </c>
      <c r="K22" s="40"/>
      <c r="L22" s="41">
        <f t="shared" si="16"/>
        <v>35751.69696</v>
      </c>
      <c r="M22" s="40"/>
      <c r="N22" s="41">
        <f t="shared" si="17"/>
        <v>35751.69696</v>
      </c>
      <c r="O22" s="40"/>
      <c r="P22" s="41">
        <f t="shared" si="18"/>
        <v>35751.69696</v>
      </c>
      <c r="Q22" s="40"/>
      <c r="R22" s="41">
        <f t="shared" si="19"/>
        <v>35751.69696</v>
      </c>
      <c r="S22" s="40"/>
      <c r="T22" s="41">
        <f t="shared" si="20"/>
        <v>35751.69696</v>
      </c>
      <c r="U22" s="40"/>
      <c r="V22" s="41">
        <f t="shared" si="21"/>
        <v>35751.69696</v>
      </c>
      <c r="W22" s="40"/>
      <c r="X22" s="41">
        <f t="shared" si="22"/>
        <v>35751.69696</v>
      </c>
      <c r="Y22" s="40"/>
      <c r="Z22" s="41">
        <f t="shared" si="23"/>
        <v>35751.69696</v>
      </c>
      <c r="AA22" s="40"/>
      <c r="AB22" s="41">
        <f t="shared" si="24"/>
        <v>35751.69696</v>
      </c>
      <c r="AC22" s="40"/>
      <c r="AD22" s="41">
        <f t="shared" si="25"/>
        <v>35751.69696</v>
      </c>
      <c r="AE22" s="40"/>
    </row>
    <row r="23" ht="12.75" customHeight="1">
      <c r="A23" s="40"/>
      <c r="B23" s="40" t="s">
        <v>240</v>
      </c>
      <c r="C23" s="155" t="s">
        <v>241</v>
      </c>
      <c r="D23" s="156">
        <v>0.0</v>
      </c>
      <c r="E23" s="156">
        <f>Prorrateo!K24</f>
        <v>505747.2</v>
      </c>
      <c r="F23" s="156">
        <f t="shared" si="1"/>
        <v>42145.6</v>
      </c>
      <c r="G23" s="40"/>
      <c r="H23" s="41">
        <f t="shared" si="14"/>
        <v>42145.6</v>
      </c>
      <c r="I23" s="40"/>
      <c r="J23" s="41">
        <f t="shared" si="15"/>
        <v>42145.6</v>
      </c>
      <c r="K23" s="40"/>
      <c r="L23" s="41">
        <f t="shared" si="16"/>
        <v>42145.6</v>
      </c>
      <c r="M23" s="40"/>
      <c r="N23" s="41">
        <f t="shared" si="17"/>
        <v>42145.6</v>
      </c>
      <c r="O23" s="40"/>
      <c r="P23" s="41">
        <f t="shared" si="18"/>
        <v>42145.6</v>
      </c>
      <c r="Q23" s="40"/>
      <c r="R23" s="41">
        <f t="shared" si="19"/>
        <v>42145.6</v>
      </c>
      <c r="S23" s="40"/>
      <c r="T23" s="41">
        <f t="shared" si="20"/>
        <v>42145.6</v>
      </c>
      <c r="U23" s="40"/>
      <c r="V23" s="41">
        <f t="shared" si="21"/>
        <v>42145.6</v>
      </c>
      <c r="W23" s="40"/>
      <c r="X23" s="41">
        <f t="shared" si="22"/>
        <v>42145.6</v>
      </c>
      <c r="Y23" s="40"/>
      <c r="Z23" s="41">
        <f t="shared" si="23"/>
        <v>42145.6</v>
      </c>
      <c r="AA23" s="40"/>
      <c r="AB23" s="41">
        <f t="shared" si="24"/>
        <v>42145.6</v>
      </c>
      <c r="AC23" s="40"/>
      <c r="AD23" s="41">
        <f t="shared" si="25"/>
        <v>42145.6</v>
      </c>
      <c r="AE23" s="40"/>
    </row>
    <row r="24" ht="12.75" customHeight="1">
      <c r="A24" s="40"/>
      <c r="B24" s="40" t="s">
        <v>242</v>
      </c>
      <c r="C24" s="155" t="s">
        <v>243</v>
      </c>
      <c r="D24" s="199">
        <v>1.18661012E7</v>
      </c>
      <c r="E24" s="156">
        <f>Prorrateo!K25</f>
        <v>14179188.4</v>
      </c>
      <c r="F24" s="156">
        <f t="shared" si="1"/>
        <v>1181599.033</v>
      </c>
      <c r="G24" s="40"/>
      <c r="H24" s="41">
        <f t="shared" si="14"/>
        <v>1181599.033</v>
      </c>
      <c r="I24" s="40"/>
      <c r="J24" s="41">
        <f t="shared" si="15"/>
        <v>1181599.033</v>
      </c>
      <c r="K24" s="40"/>
      <c r="L24" s="41">
        <f t="shared" si="16"/>
        <v>1181599.033</v>
      </c>
      <c r="M24" s="40"/>
      <c r="N24" s="41">
        <f t="shared" si="17"/>
        <v>1181599.033</v>
      </c>
      <c r="O24" s="40"/>
      <c r="P24" s="41">
        <f t="shared" si="18"/>
        <v>1181599.033</v>
      </c>
      <c r="Q24" s="40"/>
      <c r="R24" s="41">
        <f t="shared" si="19"/>
        <v>1181599.033</v>
      </c>
      <c r="S24" s="40"/>
      <c r="T24" s="41">
        <f t="shared" si="20"/>
        <v>1181599.033</v>
      </c>
      <c r="U24" s="40"/>
      <c r="V24" s="41">
        <f t="shared" si="21"/>
        <v>1181599.033</v>
      </c>
      <c r="W24" s="40"/>
      <c r="X24" s="41">
        <f t="shared" si="22"/>
        <v>1181599.033</v>
      </c>
      <c r="Y24" s="40"/>
      <c r="Z24" s="41">
        <f t="shared" si="23"/>
        <v>1181599.033</v>
      </c>
      <c r="AA24" s="40"/>
      <c r="AB24" s="41">
        <f t="shared" si="24"/>
        <v>1181599.033</v>
      </c>
      <c r="AC24" s="40"/>
      <c r="AD24" s="41">
        <f t="shared" si="25"/>
        <v>1181599.033</v>
      </c>
      <c r="AE24" s="40"/>
    </row>
    <row r="25" ht="12.75" customHeight="1">
      <c r="A25" s="40"/>
      <c r="B25" s="40"/>
      <c r="C25" s="200" t="s">
        <v>245</v>
      </c>
      <c r="D25" s="201">
        <f t="shared" ref="D25:F25" si="26">SUM(D3:D24)</f>
        <v>15027712.2</v>
      </c>
      <c r="E25" s="201">
        <f t="shared" si="26"/>
        <v>19189319.67</v>
      </c>
      <c r="F25" s="201">
        <f t="shared" si="26"/>
        <v>1599109.973</v>
      </c>
      <c r="G25" s="40"/>
      <c r="H25" s="201">
        <f t="shared" ref="H25:AE25" si="27">SUM(H3:H24)</f>
        <v>1599109.973</v>
      </c>
      <c r="I25" s="202">
        <f t="shared" si="27"/>
        <v>0</v>
      </c>
      <c r="J25" s="201">
        <f t="shared" si="27"/>
        <v>1599109.973</v>
      </c>
      <c r="K25" s="202">
        <f t="shared" si="27"/>
        <v>0</v>
      </c>
      <c r="L25" s="201">
        <f t="shared" si="27"/>
        <v>1599109.973</v>
      </c>
      <c r="M25" s="202">
        <f t="shared" si="27"/>
        <v>0</v>
      </c>
      <c r="N25" s="201">
        <f t="shared" si="27"/>
        <v>1599109.973</v>
      </c>
      <c r="O25" s="202">
        <f t="shared" si="27"/>
        <v>0</v>
      </c>
      <c r="P25" s="201">
        <f t="shared" si="27"/>
        <v>1599109.973</v>
      </c>
      <c r="Q25" s="202">
        <f t="shared" si="27"/>
        <v>0</v>
      </c>
      <c r="R25" s="201">
        <f t="shared" si="27"/>
        <v>1599109.973</v>
      </c>
      <c r="S25" s="202">
        <f t="shared" si="27"/>
        <v>0</v>
      </c>
      <c r="T25" s="201">
        <f t="shared" si="27"/>
        <v>1599109.973</v>
      </c>
      <c r="U25" s="202">
        <f t="shared" si="27"/>
        <v>0</v>
      </c>
      <c r="V25" s="201">
        <f t="shared" si="27"/>
        <v>1599109.973</v>
      </c>
      <c r="W25" s="202">
        <f t="shared" si="27"/>
        <v>0</v>
      </c>
      <c r="X25" s="201">
        <f t="shared" si="27"/>
        <v>1599109.973</v>
      </c>
      <c r="Y25" s="202">
        <f t="shared" si="27"/>
        <v>0</v>
      </c>
      <c r="Z25" s="201">
        <f t="shared" si="27"/>
        <v>1599109.973</v>
      </c>
      <c r="AA25" s="202">
        <f t="shared" si="27"/>
        <v>0</v>
      </c>
      <c r="AB25" s="201">
        <f t="shared" si="27"/>
        <v>1599109.973</v>
      </c>
      <c r="AC25" s="202">
        <f t="shared" si="27"/>
        <v>0</v>
      </c>
      <c r="AD25" s="201">
        <f t="shared" si="27"/>
        <v>1599109.973</v>
      </c>
      <c r="AE25" s="202">
        <f t="shared" si="27"/>
        <v>0</v>
      </c>
    </row>
    <row r="26" ht="12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t="12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ht="12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t="12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t="12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t="12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t="12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t="12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t="12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t="12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t="12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t="12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t="12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t="12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t="12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t="12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ht="12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ht="12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ht="12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t="12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t="12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t="12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t="12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t="12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t="12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t="12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t="12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t="12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t="12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t="12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t="12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t="12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t="12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t="12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ht="12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ht="12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ht="12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ht="12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ht="12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ht="12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ht="12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ht="12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 ht="12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ht="12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ht="12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ht="12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ht="12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ht="12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ht="12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ht="12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ht="12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ht="12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ht="12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ht="12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ht="12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ht="12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ht="12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ht="12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ht="12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ht="12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ht="12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ht="12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ht="12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ht="12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ht="12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ht="12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ht="12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ht="12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ht="12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ht="12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ht="12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ht="12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ht="12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ht="12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 ht="12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 ht="12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</row>
    <row r="106" ht="12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 ht="12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 ht="12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 ht="12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 ht="12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</row>
    <row r="111" ht="12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</row>
    <row r="112" ht="12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  <row r="113" ht="12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</row>
    <row r="114" ht="12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</row>
    <row r="115" ht="12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</row>
    <row r="116" ht="12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</row>
    <row r="117" ht="12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</row>
    <row r="118" ht="12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</row>
    <row r="119" ht="12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</row>
    <row r="120" ht="12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</row>
    <row r="121" ht="12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</row>
    <row r="122" ht="12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</row>
    <row r="123" ht="12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</row>
    <row r="124" ht="12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</row>
    <row r="125" ht="12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</row>
    <row r="126" ht="12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</row>
    <row r="127" ht="12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</row>
    <row r="128" ht="12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</row>
    <row r="129" ht="12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</row>
    <row r="130" ht="12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</row>
    <row r="131" ht="12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</row>
    <row r="132" ht="12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</row>
    <row r="133" ht="12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</row>
    <row r="134" ht="12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</row>
    <row r="135" ht="12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</row>
    <row r="136" ht="12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</row>
    <row r="137" ht="12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</row>
    <row r="138" ht="12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</row>
    <row r="139" ht="12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</row>
    <row r="140" ht="12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</row>
    <row r="141" ht="12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</row>
    <row r="142" ht="12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</row>
    <row r="143" ht="12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</row>
    <row r="144" ht="12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</row>
    <row r="145" ht="12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</row>
    <row r="146" ht="12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</row>
    <row r="147" ht="12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</row>
    <row r="148" ht="12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</row>
    <row r="149" ht="12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</row>
    <row r="150" ht="12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  <row r="151" ht="12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</row>
    <row r="152" ht="12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</row>
    <row r="153" ht="12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</row>
    <row r="154" ht="12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</row>
    <row r="155" ht="12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</row>
    <row r="156" ht="12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</row>
    <row r="157" ht="12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</row>
    <row r="158" ht="12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</row>
    <row r="159" ht="12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</row>
    <row r="160" ht="12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</row>
    <row r="161" ht="12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</row>
    <row r="162" ht="12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</row>
    <row r="163" ht="12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</row>
    <row r="164" ht="12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</row>
    <row r="165" ht="12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</row>
    <row r="166" ht="12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</row>
    <row r="167" ht="12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</row>
    <row r="168" ht="12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</row>
    <row r="169" ht="12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</row>
    <row r="170" ht="12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</row>
    <row r="171" ht="12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</row>
    <row r="172" ht="12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</row>
    <row r="173" ht="12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</row>
    <row r="174" ht="12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</row>
    <row r="175" ht="12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</row>
    <row r="176" ht="12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</row>
    <row r="177" ht="12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</row>
    <row r="178" ht="12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</row>
    <row r="179" ht="12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</row>
    <row r="180" ht="12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</row>
    <row r="181" ht="12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</row>
    <row r="182" ht="12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</row>
    <row r="183" ht="12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</row>
    <row r="184" ht="12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</row>
    <row r="185" ht="12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</row>
    <row r="186" ht="12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</row>
    <row r="187" ht="12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</row>
    <row r="188" ht="12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</row>
    <row r="189" ht="12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</row>
    <row r="190" ht="12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</row>
    <row r="191" ht="12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</row>
    <row r="192" ht="12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</row>
    <row r="193" ht="12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</row>
    <row r="194" ht="12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</row>
    <row r="195" ht="12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</row>
    <row r="196" ht="12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</row>
    <row r="197" ht="12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</row>
    <row r="198" ht="12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</row>
    <row r="199" ht="12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</row>
    <row r="200" ht="12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</row>
    <row r="201" ht="12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</row>
    <row r="202" ht="12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</row>
    <row r="203" ht="12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</row>
    <row r="204" ht="12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</row>
    <row r="205" ht="12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</row>
    <row r="206" ht="12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</row>
    <row r="207" ht="12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</row>
    <row r="208" ht="12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</row>
    <row r="209" ht="12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</row>
    <row r="210" ht="12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</row>
    <row r="211" ht="12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</row>
    <row r="212" ht="12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</row>
    <row r="213" ht="12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</row>
    <row r="214" ht="12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</row>
    <row r="215" ht="12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</row>
    <row r="216" ht="12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</row>
    <row r="217" ht="12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</row>
    <row r="218" ht="12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</row>
    <row r="219" ht="12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</row>
    <row r="220" ht="12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</row>
    <row r="221" ht="12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</row>
    <row r="359" ht="12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</row>
    <row r="360" ht="12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</row>
    <row r="361" ht="12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</row>
    <row r="362" ht="12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</row>
    <row r="363" ht="12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</row>
    <row r="364" ht="12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</row>
    <row r="365" ht="12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</row>
    <row r="366" ht="12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</row>
    <row r="367" ht="12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</row>
    <row r="368" ht="12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</row>
    <row r="369" ht="12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</row>
    <row r="370" ht="12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</row>
    <row r="371" ht="12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</row>
    <row r="372" ht="12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</row>
    <row r="373" ht="12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</row>
    <row r="374" ht="12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</row>
    <row r="375" ht="12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</row>
    <row r="376" ht="12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</row>
    <row r="377" ht="12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</row>
    <row r="378" ht="12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</row>
    <row r="379" ht="12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</row>
    <row r="380" ht="12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</row>
    <row r="381" ht="12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</row>
    <row r="382" ht="12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  <row r="383" ht="12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</row>
    <row r="384" ht="12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</row>
    <row r="385" ht="12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</row>
    <row r="386" ht="12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</row>
    <row r="387" ht="12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</row>
    <row r="388" ht="12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</row>
    <row r="389" ht="12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</row>
    <row r="390" ht="12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</row>
    <row r="391" ht="12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</row>
    <row r="392" ht="12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</row>
    <row r="393" ht="12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</row>
    <row r="394" ht="12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</row>
    <row r="395" ht="12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</row>
    <row r="396" ht="12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</row>
    <row r="397" ht="12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</row>
    <row r="398" ht="12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</row>
    <row r="399" ht="12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</row>
    <row r="400" ht="12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</row>
    <row r="401" ht="12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</row>
    <row r="402" ht="12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</row>
    <row r="403" ht="12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</row>
    <row r="404" ht="12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</row>
    <row r="405" ht="12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</row>
    <row r="406" ht="12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</row>
    <row r="407" ht="12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</row>
    <row r="408" ht="12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</row>
    <row r="409" ht="12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</row>
    <row r="410" ht="12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</row>
    <row r="411" ht="12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</row>
    <row r="412" ht="12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</row>
    <row r="413" ht="12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</row>
    <row r="414" ht="12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</row>
    <row r="415" ht="12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</row>
    <row r="416" ht="12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</row>
    <row r="417" ht="12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</row>
    <row r="418" ht="12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</row>
    <row r="419" ht="12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</row>
    <row r="420" ht="12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</row>
    <row r="421" ht="12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</row>
    <row r="422" ht="12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</row>
    <row r="423" ht="12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</row>
    <row r="424" ht="12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</row>
    <row r="425" ht="12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</row>
    <row r="426" ht="12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</row>
    <row r="427" ht="12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</row>
    <row r="428" ht="12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</row>
    <row r="429" ht="12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</row>
    <row r="430" ht="12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</row>
    <row r="431" ht="12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</row>
    <row r="432" ht="12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</row>
    <row r="433" ht="12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</row>
    <row r="434" ht="12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</row>
    <row r="435" ht="12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</row>
    <row r="436" ht="12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</row>
    <row r="437" ht="12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</row>
    <row r="438" ht="12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</row>
    <row r="439" ht="12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</row>
    <row r="440" ht="12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</row>
    <row r="441" ht="12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</row>
    <row r="442" ht="12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</row>
    <row r="443" ht="12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</row>
    <row r="444" ht="12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</row>
    <row r="445" ht="12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</row>
    <row r="446" ht="12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</row>
    <row r="447" ht="12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</row>
    <row r="448" ht="12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</row>
    <row r="449" ht="12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</row>
    <row r="450" ht="12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</row>
    <row r="451" ht="12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</row>
    <row r="452" ht="12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</row>
    <row r="453" ht="12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</row>
    <row r="454" ht="12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</row>
    <row r="455" ht="12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</row>
    <row r="456" ht="12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</row>
    <row r="457" ht="12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</row>
    <row r="458" ht="12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</row>
    <row r="459" ht="12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</row>
    <row r="460" ht="12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</row>
    <row r="461" ht="12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</row>
    <row r="462" ht="12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</row>
    <row r="463" ht="12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</row>
    <row r="464" ht="12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</row>
    <row r="465" ht="12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</row>
    <row r="466" ht="12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</row>
    <row r="467" ht="12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</row>
    <row r="468" ht="12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</row>
    <row r="469" ht="12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</row>
    <row r="470" ht="12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</row>
    <row r="471" ht="12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</row>
    <row r="472" ht="12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</row>
    <row r="473" ht="12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</row>
    <row r="474" ht="12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</row>
    <row r="475" ht="12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</row>
    <row r="476" ht="12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</row>
    <row r="477" ht="12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</row>
    <row r="478" ht="12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</row>
    <row r="479" ht="12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</row>
    <row r="480" ht="12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</row>
    <row r="481" ht="12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</row>
    <row r="482" ht="12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</row>
    <row r="483" ht="12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</row>
    <row r="484" ht="12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</row>
    <row r="485" ht="12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</row>
    <row r="486" ht="12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</row>
    <row r="487" ht="12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</row>
    <row r="488" ht="12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</row>
    <row r="489" ht="12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</row>
    <row r="490" ht="12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</row>
    <row r="491" ht="12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</row>
    <row r="492" ht="12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</row>
    <row r="493" ht="12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</row>
    <row r="494" ht="12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</row>
    <row r="495" ht="12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</row>
    <row r="496" ht="12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</row>
    <row r="497" ht="12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</row>
    <row r="498" ht="12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</row>
    <row r="499" ht="12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</row>
    <row r="500" ht="12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</row>
    <row r="501" ht="12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</row>
    <row r="502" ht="12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</row>
    <row r="503" ht="12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</row>
    <row r="504" ht="12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</row>
    <row r="505" ht="12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</row>
    <row r="506" ht="12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</row>
    <row r="507" ht="12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</row>
    <row r="508" ht="12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</row>
    <row r="509" ht="12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</row>
    <row r="510" ht="12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</row>
    <row r="511" ht="12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</row>
    <row r="512" ht="12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</row>
    <row r="513" ht="12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</row>
    <row r="514" ht="12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</row>
    <row r="515" ht="12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</row>
    <row r="516" ht="12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</row>
    <row r="517" ht="12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</row>
    <row r="518" ht="12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</row>
    <row r="519" ht="12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</row>
    <row r="520" ht="12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</row>
    <row r="521" ht="12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</row>
    <row r="522" ht="12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</row>
    <row r="523" ht="12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</row>
    <row r="524" ht="12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</row>
    <row r="525" ht="12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</row>
    <row r="526" ht="12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</row>
    <row r="527" ht="12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</row>
    <row r="528" ht="12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</row>
    <row r="529" ht="12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</row>
    <row r="530" ht="12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</row>
    <row r="531" ht="12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</row>
    <row r="532" ht="12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</row>
    <row r="533" ht="12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</row>
    <row r="534" ht="12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</row>
    <row r="535" ht="12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</row>
    <row r="536" ht="12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</row>
    <row r="537" ht="12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</row>
    <row r="538" ht="12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</row>
    <row r="539" ht="12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</row>
    <row r="540" ht="12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</row>
    <row r="541" ht="12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</row>
    <row r="542" ht="12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</row>
    <row r="543" ht="12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</row>
    <row r="544" ht="12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</row>
    <row r="545" ht="12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</row>
    <row r="546" ht="12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</row>
    <row r="547" ht="12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</row>
    <row r="548" ht="12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</row>
    <row r="549" ht="12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</row>
    <row r="550" ht="12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</row>
    <row r="551" ht="12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</row>
    <row r="552" ht="12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</row>
    <row r="553" ht="12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</row>
    <row r="554" ht="12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</row>
    <row r="555" ht="12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</row>
    <row r="556" ht="12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</row>
    <row r="557" ht="12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</row>
    <row r="558" ht="12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</row>
    <row r="559" ht="12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</row>
    <row r="560" ht="12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</row>
    <row r="561" ht="12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</row>
    <row r="562" ht="12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</row>
    <row r="563" ht="12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</row>
    <row r="564" ht="12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</row>
    <row r="565" ht="12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</row>
    <row r="566" ht="12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</row>
    <row r="567" ht="12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</row>
    <row r="568" ht="12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</row>
    <row r="569" ht="12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</row>
    <row r="570" ht="12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</row>
    <row r="571" ht="12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</row>
    <row r="572" ht="12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</row>
    <row r="573" ht="12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</row>
    <row r="574" ht="12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</row>
    <row r="575" ht="12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</row>
    <row r="576" ht="12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</row>
    <row r="577" ht="12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</row>
    <row r="578" ht="12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</row>
    <row r="579" ht="12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</row>
    <row r="580" ht="12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</row>
    <row r="581" ht="12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</row>
    <row r="582" ht="12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</row>
    <row r="583" ht="12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</row>
    <row r="584" ht="12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</row>
    <row r="585" ht="12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</row>
    <row r="586" ht="12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</row>
    <row r="587" ht="12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</row>
    <row r="588" ht="12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</row>
    <row r="589" ht="12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</row>
    <row r="590" ht="12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</row>
    <row r="591" ht="12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</row>
    <row r="592" ht="12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</row>
    <row r="593" ht="12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</row>
    <row r="594" ht="12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</row>
    <row r="595" ht="12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</row>
    <row r="596" ht="12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</row>
    <row r="597" ht="12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</row>
    <row r="598" ht="12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</row>
    <row r="599" ht="12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</row>
    <row r="600" ht="12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</row>
    <row r="601" ht="12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</row>
    <row r="602" ht="12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</row>
    <row r="603" ht="12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</row>
    <row r="604" ht="12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</row>
    <row r="605" ht="12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</row>
    <row r="606" ht="12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</row>
    <row r="607" ht="12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</row>
    <row r="608" ht="12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</row>
    <row r="609" ht="12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</row>
    <row r="610" ht="12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</row>
    <row r="611" ht="12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</row>
    <row r="612" ht="12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</row>
    <row r="613" ht="12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</row>
    <row r="614" ht="12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</row>
    <row r="615" ht="12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</row>
    <row r="616" ht="12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</row>
    <row r="617" ht="12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</row>
    <row r="618" ht="12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</row>
    <row r="619" ht="12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</row>
    <row r="620" ht="12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</row>
    <row r="621" ht="12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</row>
    <row r="622" ht="12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</row>
    <row r="623" ht="12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</row>
    <row r="624" ht="12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</row>
    <row r="625" ht="12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</row>
    <row r="626" ht="12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</row>
    <row r="627" ht="12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</row>
    <row r="628" ht="12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</row>
    <row r="629" ht="12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</row>
    <row r="630" ht="12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</row>
    <row r="631" ht="12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</row>
    <row r="632" ht="12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</row>
    <row r="633" ht="12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</row>
    <row r="634" ht="12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</row>
    <row r="635" ht="12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</row>
    <row r="636" ht="12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</row>
    <row r="637" ht="12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</row>
    <row r="638" ht="12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</row>
    <row r="639" ht="12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</row>
    <row r="640" ht="12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</row>
    <row r="641" ht="12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</row>
    <row r="642" ht="12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</row>
    <row r="643" ht="12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</row>
    <row r="644" ht="12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</row>
    <row r="645" ht="12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</row>
    <row r="646" ht="12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</row>
    <row r="647" ht="12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</row>
    <row r="648" ht="12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</row>
    <row r="649" ht="12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</row>
    <row r="650" ht="12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</row>
    <row r="651" ht="12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</row>
    <row r="652" ht="12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</row>
    <row r="653" ht="12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</row>
    <row r="654" ht="12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</row>
    <row r="655" ht="12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</row>
    <row r="656" ht="12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</row>
    <row r="657" ht="12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</row>
    <row r="658" ht="12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</row>
    <row r="659" ht="12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</row>
    <row r="660" ht="12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</row>
    <row r="661" ht="12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</row>
    <row r="662" ht="12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</row>
    <row r="663" ht="12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</row>
    <row r="664" ht="12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</row>
    <row r="665" ht="12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</row>
    <row r="666" ht="12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</row>
    <row r="667" ht="12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</row>
    <row r="668" ht="12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</row>
    <row r="669" ht="12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</row>
    <row r="670" ht="12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</row>
    <row r="671" ht="12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</row>
    <row r="672" ht="12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</row>
    <row r="673" ht="12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</row>
    <row r="674" ht="12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</row>
    <row r="675" ht="12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</row>
    <row r="676" ht="12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</row>
    <row r="677" ht="12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</row>
    <row r="678" ht="12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</row>
    <row r="679" ht="12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</row>
    <row r="680" ht="12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</row>
    <row r="681" ht="12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</row>
    <row r="682" ht="12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</row>
    <row r="683" ht="12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</row>
    <row r="684" ht="12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</row>
    <row r="685" ht="12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</row>
    <row r="686" ht="12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</row>
    <row r="687" ht="12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</row>
    <row r="688" ht="12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</row>
    <row r="689" ht="12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</row>
    <row r="690" ht="12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</row>
    <row r="691" ht="12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</row>
    <row r="692" ht="12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</row>
    <row r="693" ht="12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</row>
    <row r="694" ht="12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</row>
    <row r="695" ht="12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</row>
    <row r="696" ht="12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</row>
    <row r="697" ht="12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</row>
    <row r="698" ht="12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</row>
    <row r="699" ht="12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</row>
    <row r="700" ht="12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</row>
    <row r="701" ht="12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</row>
    <row r="702" ht="12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</row>
    <row r="703" ht="12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</row>
    <row r="704" ht="12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</row>
    <row r="705" ht="12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</row>
    <row r="706" ht="12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</row>
    <row r="707" ht="12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</row>
    <row r="708" ht="12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</row>
    <row r="709" ht="12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</row>
    <row r="710" ht="12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</row>
    <row r="711" ht="12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</row>
    <row r="712" ht="12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</row>
    <row r="713" ht="12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</row>
    <row r="714" ht="12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</row>
    <row r="715" ht="12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</row>
    <row r="716" ht="12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</row>
    <row r="717" ht="12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</row>
    <row r="718" ht="12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</row>
    <row r="719" ht="12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</row>
    <row r="720" ht="12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</row>
    <row r="721" ht="12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</row>
    <row r="722" ht="12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</row>
    <row r="723" ht="12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</row>
    <row r="724" ht="12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</row>
    <row r="725" ht="12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</row>
    <row r="726" ht="12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</row>
    <row r="727" ht="12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</row>
    <row r="728" ht="12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</row>
    <row r="729" ht="12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</row>
    <row r="730" ht="12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</row>
    <row r="731" ht="12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</row>
    <row r="732" ht="12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</row>
    <row r="733" ht="12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</row>
    <row r="734" ht="12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</row>
    <row r="735" ht="12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</row>
    <row r="736" ht="12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</row>
    <row r="737" ht="12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</row>
    <row r="738" ht="12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</row>
    <row r="739" ht="12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</row>
    <row r="740" ht="12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</row>
    <row r="741" ht="12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</row>
    <row r="742" ht="12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</row>
    <row r="743" ht="12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</row>
    <row r="744" ht="12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</row>
    <row r="745" ht="12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</row>
    <row r="746" ht="12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</row>
    <row r="747" ht="12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</row>
    <row r="748" ht="12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</row>
    <row r="749" ht="12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</row>
    <row r="750" ht="12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</row>
    <row r="751" ht="12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</row>
    <row r="752" ht="12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</row>
    <row r="753" ht="12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</row>
    <row r="754" ht="12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</row>
    <row r="755" ht="12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</row>
    <row r="756" ht="12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</row>
    <row r="757" ht="12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</row>
    <row r="758" ht="12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</row>
    <row r="759" ht="12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</row>
    <row r="760" ht="12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</row>
    <row r="761" ht="12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</row>
    <row r="762" ht="12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</row>
    <row r="763" ht="12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</row>
    <row r="764" ht="12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</row>
    <row r="765" ht="12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</row>
    <row r="766" ht="12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</row>
    <row r="767" ht="12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</row>
    <row r="768" ht="12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</row>
    <row r="769" ht="12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</row>
    <row r="770" ht="12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</row>
    <row r="771" ht="12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</row>
    <row r="772" ht="12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</row>
    <row r="773" ht="12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</row>
    <row r="774" ht="12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</row>
    <row r="775" ht="12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</row>
    <row r="776" ht="12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</row>
    <row r="777" ht="12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</row>
    <row r="778" ht="12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</row>
    <row r="779" ht="12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</row>
    <row r="780" ht="12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</row>
    <row r="781" ht="12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</row>
    <row r="782" ht="12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</row>
    <row r="783" ht="12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</row>
    <row r="784" ht="12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</row>
    <row r="785" ht="12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</row>
    <row r="786" ht="12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</row>
    <row r="787" ht="12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</row>
    <row r="788" ht="12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</row>
    <row r="789" ht="12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</row>
    <row r="790" ht="12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</row>
    <row r="791" ht="12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</row>
    <row r="792" ht="12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</row>
    <row r="793" ht="12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</row>
    <row r="794" ht="12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</row>
    <row r="795" ht="12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</row>
    <row r="796" ht="12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</row>
    <row r="797" ht="12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</row>
    <row r="798" ht="12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</row>
    <row r="799" ht="12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</row>
    <row r="800" ht="12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</row>
    <row r="801" ht="12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</row>
    <row r="802" ht="12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</row>
    <row r="803" ht="12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</row>
    <row r="804" ht="12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</row>
    <row r="805" ht="12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</row>
    <row r="806" ht="12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</row>
    <row r="807" ht="12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</row>
    <row r="808" ht="12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</row>
    <row r="809" ht="12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</row>
    <row r="810" ht="12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</row>
    <row r="811" ht="12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</row>
    <row r="812" ht="12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</row>
    <row r="813" ht="12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</row>
    <row r="814" ht="12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</row>
    <row r="815" ht="12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</row>
    <row r="816" ht="12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</row>
    <row r="817" ht="12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</row>
    <row r="818" ht="12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</row>
    <row r="819" ht="12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</row>
    <row r="820" ht="12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</row>
    <row r="821" ht="12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</row>
    <row r="822" ht="12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</row>
    <row r="823" ht="12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</row>
    <row r="824" ht="12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</row>
    <row r="825" ht="12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</row>
    <row r="826" ht="12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</row>
    <row r="827" ht="12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</row>
    <row r="828" ht="12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</row>
    <row r="829" ht="12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</row>
    <row r="830" ht="12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</row>
    <row r="831" ht="12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</row>
    <row r="832" ht="12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</row>
    <row r="833" ht="12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</row>
    <row r="834" ht="12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</row>
    <row r="835" ht="12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</row>
    <row r="836" ht="12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</row>
    <row r="837" ht="12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</row>
    <row r="838" ht="12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</row>
    <row r="839" ht="12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</row>
    <row r="840" ht="12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</row>
    <row r="841" ht="12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</row>
    <row r="842" ht="12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</row>
    <row r="843" ht="12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</row>
    <row r="844" ht="12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</row>
    <row r="845" ht="12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</row>
    <row r="846" ht="12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</row>
    <row r="847" ht="12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</row>
    <row r="848" ht="12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</row>
    <row r="849" ht="12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</row>
    <row r="850" ht="12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</row>
    <row r="851" ht="12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</row>
    <row r="852" ht="12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</row>
    <row r="853" ht="12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</row>
    <row r="854" ht="12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</row>
    <row r="855" ht="12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</row>
    <row r="856" ht="12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</row>
    <row r="857" ht="12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</row>
    <row r="858" ht="12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</row>
    <row r="859" ht="12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</row>
    <row r="860" ht="12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</row>
    <row r="861" ht="12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</row>
    <row r="862" ht="12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</row>
    <row r="863" ht="12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</row>
    <row r="864" ht="12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</row>
    <row r="865" ht="12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</row>
    <row r="866" ht="12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</row>
    <row r="867" ht="12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</row>
    <row r="868" ht="12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</row>
    <row r="869" ht="12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</row>
    <row r="870" ht="12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</row>
    <row r="871" ht="12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</row>
    <row r="872" ht="12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</row>
    <row r="873" ht="12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</row>
    <row r="874" ht="12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</row>
    <row r="875" ht="12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</row>
    <row r="876" ht="12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</row>
    <row r="877" ht="12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</row>
    <row r="878" ht="12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</row>
    <row r="879" ht="12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</row>
    <row r="880" ht="12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</row>
    <row r="881" ht="12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</row>
    <row r="882" ht="12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</row>
    <row r="883" ht="12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</row>
    <row r="884" ht="12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</row>
    <row r="885" ht="12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</row>
    <row r="886" ht="12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</row>
    <row r="887" ht="12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</row>
    <row r="888" ht="12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</row>
    <row r="889" ht="12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</row>
    <row r="890" ht="12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</row>
    <row r="891" ht="12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</row>
    <row r="892" ht="12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</row>
    <row r="893" ht="12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</row>
    <row r="894" ht="12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</row>
    <row r="895" ht="12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</row>
    <row r="896" ht="12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</row>
    <row r="897" ht="12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</row>
    <row r="898" ht="12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</row>
    <row r="899" ht="12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</row>
    <row r="900" ht="12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</row>
    <row r="901" ht="12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</row>
    <row r="902" ht="12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</row>
    <row r="903" ht="12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</row>
    <row r="904" ht="12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</row>
    <row r="905" ht="12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</row>
    <row r="906" ht="12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</row>
    <row r="907" ht="12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</row>
    <row r="908" ht="12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</row>
    <row r="909" ht="12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</row>
    <row r="910" ht="12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</row>
    <row r="911" ht="12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</row>
    <row r="912" ht="12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</row>
    <row r="913" ht="12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</row>
    <row r="914" ht="12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</row>
    <row r="915" ht="12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</row>
    <row r="916" ht="12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</row>
    <row r="917" ht="12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</row>
    <row r="918" ht="12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</row>
    <row r="919" ht="12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</row>
    <row r="920" ht="12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</row>
    <row r="921" ht="12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</row>
    <row r="922" ht="12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</row>
    <row r="923" ht="12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</row>
    <row r="924" ht="12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</row>
    <row r="925" ht="12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</row>
    <row r="926" ht="12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</row>
    <row r="927" ht="12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</row>
    <row r="928" ht="12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</row>
    <row r="929" ht="12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</row>
    <row r="930" ht="12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</row>
    <row r="931" ht="12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</row>
    <row r="932" ht="12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</row>
    <row r="933" ht="12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</row>
    <row r="934" ht="12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</row>
    <row r="935" ht="12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</row>
    <row r="936" ht="12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</row>
    <row r="937" ht="12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</row>
    <row r="938" ht="12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</row>
    <row r="939" ht="12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</row>
    <row r="940" ht="12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</row>
    <row r="941" ht="12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</row>
    <row r="942" ht="12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</row>
    <row r="943" ht="12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</row>
    <row r="944" ht="12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</row>
    <row r="945" ht="12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</row>
    <row r="946" ht="12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</row>
    <row r="947" ht="12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</row>
    <row r="948" ht="12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</row>
    <row r="949" ht="12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</row>
    <row r="950" ht="12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</row>
    <row r="951" ht="12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</row>
    <row r="952" ht="12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</row>
    <row r="953" ht="12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</row>
    <row r="954" ht="12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</row>
    <row r="955" ht="12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</row>
    <row r="956" ht="12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</row>
    <row r="957" ht="12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</row>
    <row r="958" ht="12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</row>
    <row r="959" ht="12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</row>
    <row r="960" ht="12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</row>
    <row r="961" ht="12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</row>
    <row r="962" ht="12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</row>
    <row r="963" ht="12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</row>
    <row r="964" ht="12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</row>
    <row r="965" ht="12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</row>
    <row r="966" ht="12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</row>
    <row r="967" ht="12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</row>
    <row r="968" ht="12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</row>
    <row r="969" ht="12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</row>
    <row r="970" ht="12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</row>
    <row r="971" ht="12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</row>
    <row r="972" ht="12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</row>
    <row r="973" ht="12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</row>
    <row r="974" ht="12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</row>
    <row r="975" ht="12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</row>
    <row r="976" ht="12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</row>
    <row r="977" ht="12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</row>
    <row r="978" ht="12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</row>
    <row r="979" ht="12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</row>
    <row r="980" ht="12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</row>
    <row r="981" ht="12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</row>
    <row r="982" ht="12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</row>
    <row r="983" ht="12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</row>
    <row r="984" ht="12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</row>
    <row r="985" ht="12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</row>
    <row r="986" ht="12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</row>
    <row r="987" ht="12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</row>
    <row r="988" ht="12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</row>
    <row r="989" ht="12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</row>
    <row r="990" ht="12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</row>
    <row r="991" ht="12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</row>
    <row r="992" ht="12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</row>
    <row r="993" ht="12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</row>
    <row r="994" ht="12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</row>
    <row r="995" ht="12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</row>
    <row r="996" ht="12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</row>
    <row r="997" ht="12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</row>
    <row r="998" ht="12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</row>
    <row r="999" ht="12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</row>
    <row r="1000" ht="12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</row>
    <row r="1001" ht="12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13"/>
    <col customWidth="1" hidden="1" min="2" max="2" width="13.63"/>
    <col customWidth="1" min="3" max="3" width="40.38"/>
    <col customWidth="1" min="4" max="4" width="10.38"/>
    <col customWidth="1" hidden="1" min="5" max="5" width="7.0"/>
    <col customWidth="1" min="6" max="6" width="10.38"/>
    <col customWidth="1" hidden="1" min="7" max="7" width="6.5"/>
    <col customWidth="1" min="8" max="8" width="10.38"/>
    <col customWidth="1" hidden="1" min="9" max="9" width="7.13"/>
    <col customWidth="1" min="10" max="10" width="10.38"/>
    <col customWidth="1" hidden="1" min="11" max="11" width="6.5"/>
    <col customWidth="1" min="12" max="12" width="10.38"/>
    <col customWidth="1" hidden="1" min="13" max="13" width="7.5"/>
    <col customWidth="1" min="14" max="14" width="10.38"/>
    <col customWidth="1" hidden="1" min="15" max="15" width="6.5"/>
    <col customWidth="1" min="16" max="16" width="10.38"/>
    <col customWidth="1" hidden="1" min="17" max="17" width="5.88"/>
    <col customWidth="1" min="18" max="18" width="10.38"/>
    <col customWidth="1" hidden="1" min="19" max="19" width="7.0"/>
    <col customWidth="1" min="20" max="20" width="10.38"/>
    <col customWidth="1" hidden="1" min="21" max="21" width="6.63"/>
    <col customWidth="1" min="22" max="22" width="10.38"/>
    <col customWidth="1" hidden="1" min="23" max="23" width="6.38"/>
    <col customWidth="1" min="24" max="24" width="10.38"/>
    <col customWidth="1" hidden="1" min="25" max="25" width="6.88"/>
    <col customWidth="1" min="26" max="26" width="10.38"/>
    <col customWidth="1" hidden="1" min="27" max="27" width="6.38"/>
    <col customWidth="1" min="28" max="28" width="13.88"/>
    <col customWidth="1" hidden="1" min="29" max="29" width="17.0"/>
    <col customWidth="1" hidden="1" min="30" max="30" width="11.5"/>
  </cols>
  <sheetData>
    <row r="1" ht="12.75" customHeight="1">
      <c r="A1" s="40"/>
      <c r="B1" s="40"/>
      <c r="C1" s="40"/>
      <c r="D1" s="40"/>
      <c r="E1" s="40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0"/>
      <c r="W1" s="40"/>
      <c r="X1" s="40"/>
      <c r="Y1" s="40"/>
      <c r="Z1" s="40"/>
      <c r="AA1" s="40"/>
      <c r="AB1" s="40"/>
      <c r="AC1" s="203"/>
      <c r="AD1" s="40"/>
    </row>
    <row r="2" ht="12.75" customHeight="1">
      <c r="A2" s="40"/>
      <c r="B2" s="40"/>
      <c r="C2" s="204"/>
      <c r="D2" s="43"/>
      <c r="E2" s="43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3"/>
      <c r="W2" s="43"/>
      <c r="X2" s="43"/>
      <c r="Y2" s="43"/>
      <c r="Z2" s="43"/>
      <c r="AA2" s="43"/>
      <c r="AB2" s="43"/>
      <c r="AC2" s="203"/>
      <c r="AD2" s="40"/>
    </row>
    <row r="3" ht="12.75" customHeight="1">
      <c r="A3" s="40"/>
      <c r="B3" s="40"/>
      <c r="C3" s="205" t="s">
        <v>251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203"/>
      <c r="AD3" s="40"/>
    </row>
    <row r="4" ht="12.75" customHeight="1">
      <c r="A4" s="40"/>
      <c r="B4" s="40"/>
      <c r="C4" s="43"/>
      <c r="D4" s="43"/>
      <c r="E4" s="43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3"/>
      <c r="W4" s="43"/>
      <c r="X4" s="43"/>
      <c r="Y4" s="43"/>
      <c r="Z4" s="43"/>
      <c r="AA4" s="43"/>
      <c r="AB4" s="43"/>
      <c r="AC4" s="203"/>
      <c r="AD4" s="40"/>
    </row>
    <row r="5" ht="12.0" customHeight="1">
      <c r="A5" s="40"/>
      <c r="B5" s="40"/>
      <c r="C5" s="40"/>
      <c r="D5" s="40"/>
      <c r="E5" s="40"/>
      <c r="F5" s="41"/>
      <c r="G5" s="41"/>
      <c r="H5" s="41"/>
      <c r="I5" s="41"/>
      <c r="J5" s="51"/>
      <c r="K5" s="51"/>
      <c r="L5" s="41"/>
      <c r="M5" s="41"/>
      <c r="N5" s="41"/>
      <c r="O5" s="41"/>
      <c r="P5" s="41"/>
      <c r="Q5" s="41"/>
      <c r="R5" s="41"/>
      <c r="S5" s="41"/>
      <c r="T5" s="41"/>
      <c r="U5" s="41"/>
      <c r="V5" s="40"/>
      <c r="W5" s="40"/>
      <c r="X5" s="40"/>
      <c r="Y5" s="40"/>
      <c r="Z5" s="40"/>
      <c r="AA5" s="40"/>
      <c r="AB5" s="40"/>
      <c r="AC5" s="203"/>
      <c r="AD5" s="40"/>
    </row>
    <row r="6" ht="12.75" customHeight="1">
      <c r="A6" s="40"/>
      <c r="B6" s="40"/>
      <c r="C6" s="209" t="s">
        <v>252</v>
      </c>
      <c r="D6" s="40"/>
      <c r="E6" s="40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0"/>
      <c r="W6" s="40"/>
      <c r="X6" s="40"/>
      <c r="Y6" s="40"/>
      <c r="Z6" s="40"/>
      <c r="AA6" s="40"/>
      <c r="AB6" s="40"/>
      <c r="AC6" s="203"/>
      <c r="AD6" s="40"/>
    </row>
    <row r="7" ht="12.75" customHeight="1">
      <c r="A7" s="40"/>
      <c r="B7" s="40" t="s">
        <v>253</v>
      </c>
      <c r="C7" s="40" t="s">
        <v>254</v>
      </c>
      <c r="D7" s="67">
        <v>2940966.84</v>
      </c>
      <c r="E7" s="41">
        <v>0.0</v>
      </c>
      <c r="F7" s="67">
        <v>2940966.84</v>
      </c>
      <c r="G7" s="41">
        <v>0.0</v>
      </c>
      <c r="H7" s="67">
        <v>2940966.84</v>
      </c>
      <c r="I7" s="41">
        <v>0.0</v>
      </c>
      <c r="J7" s="67">
        <v>2940966.84</v>
      </c>
      <c r="K7" s="41">
        <v>0.0</v>
      </c>
      <c r="L7" s="67">
        <v>2940966.84</v>
      </c>
      <c r="M7" s="41">
        <v>0.0</v>
      </c>
      <c r="N7" s="67">
        <v>2940966.84</v>
      </c>
      <c r="O7" s="41">
        <v>0.0</v>
      </c>
      <c r="P7" s="67">
        <v>2940966.84</v>
      </c>
      <c r="Q7" s="41">
        <v>0.0</v>
      </c>
      <c r="R7" s="67">
        <v>2940966.84</v>
      </c>
      <c r="S7" s="41">
        <v>0.0</v>
      </c>
      <c r="T7" s="67">
        <v>2940966.84</v>
      </c>
      <c r="U7" s="41">
        <v>0.0</v>
      </c>
      <c r="V7" s="67">
        <v>2940966.84</v>
      </c>
      <c r="W7" s="41">
        <v>0.0</v>
      </c>
      <c r="X7" s="67">
        <v>2940966.84</v>
      </c>
      <c r="Y7" s="41">
        <v>0.0</v>
      </c>
      <c r="Z7" s="67">
        <v>2940966.84</v>
      </c>
      <c r="AA7" s="41">
        <v>0.0</v>
      </c>
      <c r="AB7" s="41">
        <f t="shared" ref="AB7:AB11" si="1">D7+F7+H7+J7+L7+N7+P7+R7+T7+V7+X7+Z7</f>
        <v>35291602.08</v>
      </c>
      <c r="AC7" s="210" t="s">
        <v>255</v>
      </c>
      <c r="AD7" s="40" t="s">
        <v>256</v>
      </c>
    </row>
    <row r="8" ht="12.75" customHeight="1">
      <c r="A8" s="40"/>
      <c r="B8" s="40" t="s">
        <v>257</v>
      </c>
      <c r="C8" s="40" t="s">
        <v>258</v>
      </c>
      <c r="D8" s="41">
        <v>-58995.372800000005</v>
      </c>
      <c r="E8" s="41">
        <v>0.0</v>
      </c>
      <c r="F8" s="41">
        <v>-60533.502400000005</v>
      </c>
      <c r="G8" s="41">
        <v>0.0</v>
      </c>
      <c r="H8" s="41">
        <v>-61121.49120000001</v>
      </c>
      <c r="I8" s="41">
        <v>0.0</v>
      </c>
      <c r="J8" s="41">
        <v>-63495.891200000005</v>
      </c>
      <c r="K8" s="41">
        <v>0.0</v>
      </c>
      <c r="L8" s="41">
        <v>-65207.620800000004</v>
      </c>
      <c r="M8" s="41">
        <v>0.0</v>
      </c>
      <c r="N8" s="41">
        <v>-66928.69120000002</v>
      </c>
      <c r="O8" s="41">
        <v>0.0</v>
      </c>
      <c r="P8" s="41">
        <v>-76090.54880000002</v>
      </c>
      <c r="Q8" s="41">
        <v>0.0</v>
      </c>
      <c r="R8" s="41">
        <v>-75702.144</v>
      </c>
      <c r="S8" s="41">
        <v>0.0</v>
      </c>
      <c r="T8" s="41">
        <v>-77951.47360000001</v>
      </c>
      <c r="U8" s="41">
        <v>0.0</v>
      </c>
      <c r="V8" s="41">
        <v>-49355.41072000002</v>
      </c>
      <c r="W8" s="41">
        <v>0.0</v>
      </c>
      <c r="X8" s="41">
        <v>-49807.28269440001</v>
      </c>
      <c r="Y8" s="41">
        <v>0.0</v>
      </c>
      <c r="Z8" s="41">
        <v>-49807.28269440001</v>
      </c>
      <c r="AA8" s="41">
        <v>0.0</v>
      </c>
      <c r="AB8" s="41">
        <f t="shared" si="1"/>
        <v>-754996.7121</v>
      </c>
      <c r="AC8" s="210" t="s">
        <v>259</v>
      </c>
      <c r="AD8" s="40" t="s">
        <v>260</v>
      </c>
    </row>
    <row r="9" ht="12.75" customHeight="1">
      <c r="A9" s="40"/>
      <c r="B9" s="40" t="s">
        <v>261</v>
      </c>
      <c r="C9" s="40" t="s">
        <v>262</v>
      </c>
      <c r="D9" s="67">
        <v>902787.74</v>
      </c>
      <c r="E9" s="41">
        <v>0.0</v>
      </c>
      <c r="F9" s="67">
        <v>902787.74</v>
      </c>
      <c r="G9" s="41">
        <v>0.0</v>
      </c>
      <c r="H9" s="67">
        <v>902787.74</v>
      </c>
      <c r="I9" s="41">
        <v>0.0</v>
      </c>
      <c r="J9" s="67">
        <v>902787.74</v>
      </c>
      <c r="K9" s="41">
        <v>0.0</v>
      </c>
      <c r="L9" s="67">
        <v>902787.74</v>
      </c>
      <c r="M9" s="41">
        <v>0.0</v>
      </c>
      <c r="N9" s="67">
        <v>902787.74</v>
      </c>
      <c r="O9" s="41">
        <v>0.0</v>
      </c>
      <c r="P9" s="67">
        <v>902787.74</v>
      </c>
      <c r="Q9" s="41">
        <v>0.0</v>
      </c>
      <c r="R9" s="67">
        <v>902787.74</v>
      </c>
      <c r="S9" s="41">
        <v>0.0</v>
      </c>
      <c r="T9" s="67">
        <v>902787.74</v>
      </c>
      <c r="U9" s="41">
        <v>0.0</v>
      </c>
      <c r="V9" s="67">
        <v>902787.74</v>
      </c>
      <c r="W9" s="41">
        <v>0.0</v>
      </c>
      <c r="X9" s="67">
        <v>902787.74</v>
      </c>
      <c r="Y9" s="41">
        <v>0.0</v>
      </c>
      <c r="Z9" s="67">
        <v>902787.74</v>
      </c>
      <c r="AA9" s="41">
        <v>0.0</v>
      </c>
      <c r="AB9" s="41">
        <f t="shared" si="1"/>
        <v>10833452.88</v>
      </c>
      <c r="AC9" s="210" t="s">
        <v>263</v>
      </c>
      <c r="AD9" s="40" t="s">
        <v>264</v>
      </c>
    </row>
    <row r="10" ht="12.75" customHeight="1">
      <c r="A10" s="40"/>
      <c r="B10" s="40" t="s">
        <v>265</v>
      </c>
      <c r="C10" s="40" t="s">
        <v>266</v>
      </c>
      <c r="D10" s="41">
        <v>108640.00000000001</v>
      </c>
      <c r="E10" s="41">
        <v>0.0</v>
      </c>
      <c r="F10" s="41">
        <v>167440.00000000003</v>
      </c>
      <c r="G10" s="41">
        <v>0.0</v>
      </c>
      <c r="H10" s="41">
        <v>86240.00000000001</v>
      </c>
      <c r="I10" s="41">
        <v>0.0</v>
      </c>
      <c r="J10" s="41">
        <v>162848.00000000003</v>
      </c>
      <c r="K10" s="41">
        <v>0.0</v>
      </c>
      <c r="L10" s="41">
        <v>91280.00000000001</v>
      </c>
      <c r="M10" s="41">
        <v>0.0</v>
      </c>
      <c r="N10" s="41">
        <v>92960.00000000001</v>
      </c>
      <c r="O10" s="41">
        <v>0.0</v>
      </c>
      <c r="P10" s="41">
        <v>133000.0</v>
      </c>
      <c r="Q10" s="41">
        <v>0.0</v>
      </c>
      <c r="R10" s="41">
        <v>131432.0</v>
      </c>
      <c r="S10" s="41">
        <v>0.0</v>
      </c>
      <c r="T10" s="41">
        <v>152880.0</v>
      </c>
      <c r="U10" s="41">
        <v>0.0</v>
      </c>
      <c r="V10" s="41">
        <v>158629.80000000002</v>
      </c>
      <c r="W10" s="41">
        <v>0.0</v>
      </c>
      <c r="X10" s="41">
        <v>108520.79220192</v>
      </c>
      <c r="Y10" s="41">
        <v>0.0</v>
      </c>
      <c r="Z10" s="41">
        <v>108520.79220192</v>
      </c>
      <c r="AA10" s="41">
        <v>0.0</v>
      </c>
      <c r="AB10" s="41">
        <f t="shared" si="1"/>
        <v>1502391.384</v>
      </c>
      <c r="AC10" s="210" t="s">
        <v>267</v>
      </c>
      <c r="AD10" s="40"/>
    </row>
    <row r="11" ht="12.75" customHeight="1">
      <c r="A11" s="40"/>
      <c r="B11" s="40" t="s">
        <v>268</v>
      </c>
      <c r="C11" s="40" t="s">
        <v>269</v>
      </c>
      <c r="D11" s="41">
        <v>188003.20350000003</v>
      </c>
      <c r="E11" s="41">
        <v>0.0</v>
      </c>
      <c r="F11" s="41">
        <v>204977.094</v>
      </c>
      <c r="G11" s="41">
        <v>0.0</v>
      </c>
      <c r="H11" s="41">
        <v>206184.4995</v>
      </c>
      <c r="I11" s="41">
        <v>0.0</v>
      </c>
      <c r="J11" s="41">
        <v>297482.0835</v>
      </c>
      <c r="K11" s="41">
        <v>0.0</v>
      </c>
      <c r="L11" s="41">
        <v>73237.4685</v>
      </c>
      <c r="M11" s="41">
        <v>0.0</v>
      </c>
      <c r="N11" s="41">
        <v>83737.4475</v>
      </c>
      <c r="O11" s="41">
        <v>0.0</v>
      </c>
      <c r="P11" s="41">
        <v>59237.440500000004</v>
      </c>
      <c r="Q11" s="41">
        <v>0.0</v>
      </c>
      <c r="R11" s="41">
        <v>646465.68</v>
      </c>
      <c r="S11" s="41">
        <v>0.0</v>
      </c>
      <c r="T11" s="41">
        <v>242968.551</v>
      </c>
      <c r="U11" s="41">
        <v>0.0</v>
      </c>
      <c r="V11" s="41">
        <v>57767.157</v>
      </c>
      <c r="W11" s="41">
        <v>0.0</v>
      </c>
      <c r="X11" s="41">
        <v>125565.31889999998</v>
      </c>
      <c r="Y11" s="41">
        <v>0.0</v>
      </c>
      <c r="Z11" s="41">
        <v>125565.31889999998</v>
      </c>
      <c r="AA11" s="41">
        <v>0.0</v>
      </c>
      <c r="AB11" s="41">
        <f t="shared" si="1"/>
        <v>2311191.263</v>
      </c>
      <c r="AC11" s="210" t="s">
        <v>267</v>
      </c>
      <c r="AD11" s="40"/>
    </row>
    <row r="12" ht="12.75" customHeight="1">
      <c r="A12" s="40"/>
      <c r="B12" s="40"/>
      <c r="C12" s="211" t="s">
        <v>270</v>
      </c>
      <c r="D12" s="212">
        <f t="shared" ref="D12:AB12" si="2">SUM(D7:D11)</f>
        <v>4081402.411</v>
      </c>
      <c r="E12" s="212">
        <f t="shared" si="2"/>
        <v>0</v>
      </c>
      <c r="F12" s="212">
        <f t="shared" si="2"/>
        <v>4155638.172</v>
      </c>
      <c r="G12" s="212">
        <f t="shared" si="2"/>
        <v>0</v>
      </c>
      <c r="H12" s="212">
        <f t="shared" si="2"/>
        <v>4075057.588</v>
      </c>
      <c r="I12" s="212">
        <f t="shared" si="2"/>
        <v>0</v>
      </c>
      <c r="J12" s="212">
        <f t="shared" si="2"/>
        <v>4240588.772</v>
      </c>
      <c r="K12" s="212">
        <f t="shared" si="2"/>
        <v>0</v>
      </c>
      <c r="L12" s="212">
        <f t="shared" si="2"/>
        <v>3943064.428</v>
      </c>
      <c r="M12" s="212">
        <f t="shared" si="2"/>
        <v>0</v>
      </c>
      <c r="N12" s="212">
        <f t="shared" si="2"/>
        <v>3953523.336</v>
      </c>
      <c r="O12" s="212">
        <f t="shared" si="2"/>
        <v>0</v>
      </c>
      <c r="P12" s="212">
        <f t="shared" si="2"/>
        <v>3959901.472</v>
      </c>
      <c r="Q12" s="212">
        <f t="shared" si="2"/>
        <v>0</v>
      </c>
      <c r="R12" s="212">
        <f t="shared" si="2"/>
        <v>4545950.116</v>
      </c>
      <c r="S12" s="212">
        <f t="shared" si="2"/>
        <v>0</v>
      </c>
      <c r="T12" s="212">
        <f t="shared" si="2"/>
        <v>4161651.657</v>
      </c>
      <c r="U12" s="212">
        <f t="shared" si="2"/>
        <v>0</v>
      </c>
      <c r="V12" s="212">
        <f t="shared" si="2"/>
        <v>4010796.126</v>
      </c>
      <c r="W12" s="212">
        <f t="shared" si="2"/>
        <v>0</v>
      </c>
      <c r="X12" s="212">
        <f t="shared" si="2"/>
        <v>4028033.408</v>
      </c>
      <c r="Y12" s="212">
        <f t="shared" si="2"/>
        <v>0</v>
      </c>
      <c r="Z12" s="212">
        <f t="shared" si="2"/>
        <v>4028033.408</v>
      </c>
      <c r="AA12" s="212">
        <f t="shared" si="2"/>
        <v>0</v>
      </c>
      <c r="AB12" s="213">
        <f t="shared" si="2"/>
        <v>49183640.9</v>
      </c>
      <c r="AC12" s="203"/>
      <c r="AD12" s="40"/>
    </row>
    <row r="13" ht="12.75" customHeight="1">
      <c r="A13" s="40"/>
      <c r="B13" s="40"/>
      <c r="C13" s="43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203"/>
      <c r="AD13" s="40"/>
    </row>
    <row r="14" ht="12.75" customHeight="1">
      <c r="A14" s="40"/>
      <c r="B14" s="40"/>
      <c r="C14" s="209" t="s">
        <v>271</v>
      </c>
      <c r="D14" s="40"/>
      <c r="E14" s="40"/>
      <c r="F14" s="40"/>
      <c r="G14" s="41"/>
      <c r="H14" s="40"/>
      <c r="I14" s="41"/>
      <c r="J14" s="40"/>
      <c r="K14" s="41"/>
      <c r="L14" s="40"/>
      <c r="M14" s="41"/>
      <c r="N14" s="40"/>
      <c r="O14" s="41"/>
      <c r="P14" s="40"/>
      <c r="Q14" s="41"/>
      <c r="R14" s="40"/>
      <c r="S14" s="41"/>
      <c r="T14" s="40"/>
      <c r="U14" s="41"/>
      <c r="V14" s="40"/>
      <c r="W14" s="40"/>
      <c r="X14" s="40"/>
      <c r="Y14" s="40"/>
      <c r="Z14" s="40"/>
      <c r="AA14" s="40"/>
      <c r="AB14" s="41"/>
      <c r="AC14" s="203"/>
      <c r="AD14" s="40"/>
    </row>
    <row r="15" ht="12.75" customHeight="1">
      <c r="A15" s="40"/>
      <c r="B15" s="40" t="s">
        <v>272</v>
      </c>
      <c r="C15" s="40" t="s">
        <v>273</v>
      </c>
      <c r="D15" s="41">
        <v>0.0</v>
      </c>
      <c r="E15" s="41">
        <v>0.0</v>
      </c>
      <c r="F15" s="41">
        <v>0.0</v>
      </c>
      <c r="G15" s="41">
        <v>0.0</v>
      </c>
      <c r="H15" s="41">
        <v>0.0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  <c r="N15" s="41">
        <v>0.0</v>
      </c>
      <c r="O15" s="41">
        <v>0.0</v>
      </c>
      <c r="P15" s="41">
        <v>0.0</v>
      </c>
      <c r="Q15" s="41">
        <v>0.0</v>
      </c>
      <c r="R15" s="41">
        <v>0.0</v>
      </c>
      <c r="S15" s="41">
        <v>0.0</v>
      </c>
      <c r="T15" s="41">
        <v>149460.0</v>
      </c>
      <c r="U15" s="41">
        <v>0.0</v>
      </c>
      <c r="V15" s="41">
        <v>131440.0</v>
      </c>
      <c r="W15" s="41">
        <v>0.0</v>
      </c>
      <c r="X15" s="41">
        <v>131440.0</v>
      </c>
      <c r="Y15" s="41">
        <v>0.0</v>
      </c>
      <c r="Z15" s="41">
        <v>371000.0</v>
      </c>
      <c r="AA15" s="41">
        <v>0.0</v>
      </c>
      <c r="AB15" s="41">
        <f t="shared" ref="AB15:AB19" si="3">D15+F15+H15+J15+L15+N15+P15+R15+T15+V15+X15+Z15</f>
        <v>783340</v>
      </c>
      <c r="AC15" s="203"/>
      <c r="AD15" s="40"/>
    </row>
    <row r="16" ht="12.75" customHeight="1">
      <c r="A16" s="40"/>
      <c r="B16" s="40" t="s">
        <v>274</v>
      </c>
      <c r="C16" s="40" t="s">
        <v>275</v>
      </c>
      <c r="D16" s="41">
        <v>0.0</v>
      </c>
      <c r="E16" s="41">
        <v>0.0</v>
      </c>
      <c r="F16" s="41">
        <v>0.0</v>
      </c>
      <c r="G16" s="41">
        <v>0.0</v>
      </c>
      <c r="H16" s="41">
        <v>0.0</v>
      </c>
      <c r="I16" s="41">
        <v>0.0</v>
      </c>
      <c r="J16" s="41">
        <v>0.0</v>
      </c>
      <c r="K16" s="41">
        <v>0.0</v>
      </c>
      <c r="L16" s="41">
        <v>89040.0</v>
      </c>
      <c r="M16" s="41">
        <v>0.0</v>
      </c>
      <c r="N16" s="41">
        <v>0.0</v>
      </c>
      <c r="O16" s="41">
        <v>0.0</v>
      </c>
      <c r="P16" s="41">
        <v>0.0</v>
      </c>
      <c r="Q16" s="41">
        <v>0.0</v>
      </c>
      <c r="R16" s="41">
        <v>0.0</v>
      </c>
      <c r="S16" s="41">
        <v>0.0</v>
      </c>
      <c r="T16" s="41">
        <v>0.0</v>
      </c>
      <c r="U16" s="41">
        <v>0.0</v>
      </c>
      <c r="V16" s="41">
        <v>0.0</v>
      </c>
      <c r="W16" s="41">
        <v>0.0</v>
      </c>
      <c r="X16" s="41">
        <v>0.0</v>
      </c>
      <c r="Y16" s="41">
        <v>0.0</v>
      </c>
      <c r="Z16" s="41">
        <v>0.0</v>
      </c>
      <c r="AA16" s="41">
        <v>0.0</v>
      </c>
      <c r="AB16" s="41">
        <f t="shared" si="3"/>
        <v>89040</v>
      </c>
      <c r="AC16" s="203"/>
      <c r="AD16" s="40"/>
    </row>
    <row r="17" ht="12.75" customHeight="1">
      <c r="A17" s="40"/>
      <c r="B17" s="40" t="s">
        <v>75</v>
      </c>
      <c r="C17" s="214" t="s">
        <v>276</v>
      </c>
      <c r="D17" s="215">
        <v>218440.83</v>
      </c>
      <c r="E17" s="216">
        <v>0.0</v>
      </c>
      <c r="F17" s="215">
        <v>185073.02</v>
      </c>
      <c r="G17" s="216">
        <v>0.0</v>
      </c>
      <c r="H17" s="216">
        <v>185935.66</v>
      </c>
      <c r="I17" s="216">
        <v>0.0</v>
      </c>
      <c r="J17" s="215">
        <v>200157.001</v>
      </c>
      <c r="K17" s="216">
        <v>0.0</v>
      </c>
      <c r="L17" s="216">
        <v>144965.6</v>
      </c>
      <c r="M17" s="216">
        <v>0.0</v>
      </c>
      <c r="N17" s="216">
        <v>178249.6</v>
      </c>
      <c r="O17" s="216">
        <v>0.0</v>
      </c>
      <c r="P17" s="216">
        <v>157205.42</v>
      </c>
      <c r="Q17" s="216">
        <v>0.0</v>
      </c>
      <c r="R17" s="215">
        <v>177013.3</v>
      </c>
      <c r="S17" s="216">
        <v>0.0</v>
      </c>
      <c r="T17" s="216">
        <v>158718.04</v>
      </c>
      <c r="U17" s="216">
        <v>0.0</v>
      </c>
      <c r="V17" s="215">
        <v>151989.81</v>
      </c>
      <c r="W17" s="216">
        <v>0.0</v>
      </c>
      <c r="X17" s="215">
        <v>151989.8</v>
      </c>
      <c r="Y17" s="216">
        <v>0.0</v>
      </c>
      <c r="Z17" s="215">
        <v>151989.8</v>
      </c>
      <c r="AA17" s="216">
        <v>0.0</v>
      </c>
      <c r="AB17" s="216">
        <f t="shared" si="3"/>
        <v>2061727.881</v>
      </c>
      <c r="AC17" s="203"/>
      <c r="AD17" s="40"/>
    </row>
    <row r="18" ht="12.75" customHeight="1">
      <c r="A18" s="40"/>
      <c r="B18" s="40" t="s">
        <v>277</v>
      </c>
      <c r="C18" s="40" t="s">
        <v>278</v>
      </c>
      <c r="D18" s="41">
        <v>1250.0</v>
      </c>
      <c r="E18" s="41">
        <v>0.0</v>
      </c>
      <c r="F18" s="41">
        <v>1250.0</v>
      </c>
      <c r="G18" s="41">
        <v>1250.0</v>
      </c>
      <c r="H18" s="41">
        <v>1250.0</v>
      </c>
      <c r="I18" s="41">
        <v>1250.0</v>
      </c>
      <c r="J18" s="41">
        <v>1250.0</v>
      </c>
      <c r="K18" s="41">
        <v>1250.0</v>
      </c>
      <c r="L18" s="41">
        <v>1250.0</v>
      </c>
      <c r="M18" s="41">
        <v>1250.0</v>
      </c>
      <c r="N18" s="41">
        <v>1250.0</v>
      </c>
      <c r="O18" s="41">
        <v>1250.0</v>
      </c>
      <c r="P18" s="41">
        <v>1250.0</v>
      </c>
      <c r="Q18" s="41">
        <v>1250.0</v>
      </c>
      <c r="R18" s="41">
        <v>1250.0</v>
      </c>
      <c r="S18" s="41">
        <v>1250.0</v>
      </c>
      <c r="T18" s="41">
        <v>1250.0</v>
      </c>
      <c r="U18" s="41">
        <v>1250.0</v>
      </c>
      <c r="V18" s="41">
        <v>1250.0</v>
      </c>
      <c r="W18" s="41">
        <v>1250.0</v>
      </c>
      <c r="X18" s="41">
        <v>1250.0</v>
      </c>
      <c r="Y18" s="41">
        <v>1250.0</v>
      </c>
      <c r="Z18" s="41">
        <v>1250.0</v>
      </c>
      <c r="AA18" s="41">
        <v>0.0</v>
      </c>
      <c r="AB18" s="41">
        <f t="shared" si="3"/>
        <v>15000</v>
      </c>
      <c r="AC18" s="210" t="s">
        <v>279</v>
      </c>
      <c r="AD18" s="40" t="s">
        <v>280</v>
      </c>
    </row>
    <row r="19" ht="12.75" customHeight="1">
      <c r="A19" s="40"/>
      <c r="B19" s="40" t="s">
        <v>281</v>
      </c>
      <c r="C19" s="40" t="s">
        <v>282</v>
      </c>
      <c r="D19" s="41">
        <v>0.0</v>
      </c>
      <c r="E19" s="41">
        <v>0.0</v>
      </c>
      <c r="F19" s="41">
        <v>0.0</v>
      </c>
      <c r="G19" s="41">
        <v>0.0</v>
      </c>
      <c r="H19" s="41">
        <v>0.0</v>
      </c>
      <c r="I19" s="41">
        <v>0.0</v>
      </c>
      <c r="J19" s="41">
        <v>0.0</v>
      </c>
      <c r="K19" s="41">
        <v>0.0</v>
      </c>
      <c r="L19" s="41">
        <v>0.0</v>
      </c>
      <c r="M19" s="41">
        <v>0.0</v>
      </c>
      <c r="N19" s="41">
        <v>0.0</v>
      </c>
      <c r="O19" s="41">
        <v>0.0</v>
      </c>
      <c r="P19" s="41">
        <v>0.0</v>
      </c>
      <c r="Q19" s="41">
        <v>0.0</v>
      </c>
      <c r="R19" s="41">
        <v>0.0</v>
      </c>
      <c r="S19" s="41">
        <v>0.0</v>
      </c>
      <c r="T19" s="41">
        <v>0.0</v>
      </c>
      <c r="U19" s="41">
        <v>0.0</v>
      </c>
      <c r="V19" s="41">
        <v>0.0</v>
      </c>
      <c r="W19" s="41">
        <v>0.0</v>
      </c>
      <c r="X19" s="41">
        <v>0.0</v>
      </c>
      <c r="Y19" s="41">
        <v>0.0</v>
      </c>
      <c r="Z19" s="41">
        <v>0.0</v>
      </c>
      <c r="AA19" s="41">
        <v>0.0</v>
      </c>
      <c r="AB19" s="41">
        <f t="shared" si="3"/>
        <v>0</v>
      </c>
      <c r="AC19" s="210"/>
      <c r="AD19" s="40"/>
    </row>
    <row r="20" ht="12.75" customHeight="1">
      <c r="A20" s="40"/>
      <c r="B20" s="40"/>
      <c r="C20" s="211" t="s">
        <v>283</v>
      </c>
      <c r="D20" s="212">
        <f t="shared" ref="D20:AB20" si="4">SUM(D15:D19)</f>
        <v>219690.83</v>
      </c>
      <c r="E20" s="212">
        <f t="shared" si="4"/>
        <v>0</v>
      </c>
      <c r="F20" s="212">
        <f t="shared" si="4"/>
        <v>186323.02</v>
      </c>
      <c r="G20" s="212">
        <f t="shared" si="4"/>
        <v>1250</v>
      </c>
      <c r="H20" s="212">
        <f t="shared" si="4"/>
        <v>187185.66</v>
      </c>
      <c r="I20" s="212">
        <f t="shared" si="4"/>
        <v>1250</v>
      </c>
      <c r="J20" s="212">
        <f t="shared" si="4"/>
        <v>201407.001</v>
      </c>
      <c r="K20" s="212">
        <f t="shared" si="4"/>
        <v>1250</v>
      </c>
      <c r="L20" s="212">
        <f t="shared" si="4"/>
        <v>235255.6</v>
      </c>
      <c r="M20" s="212">
        <f t="shared" si="4"/>
        <v>1250</v>
      </c>
      <c r="N20" s="212">
        <f t="shared" si="4"/>
        <v>179499.6</v>
      </c>
      <c r="O20" s="212">
        <f t="shared" si="4"/>
        <v>1250</v>
      </c>
      <c r="P20" s="212">
        <f t="shared" si="4"/>
        <v>158455.42</v>
      </c>
      <c r="Q20" s="212">
        <f t="shared" si="4"/>
        <v>1250</v>
      </c>
      <c r="R20" s="212">
        <f t="shared" si="4"/>
        <v>178263.3</v>
      </c>
      <c r="S20" s="212">
        <f t="shared" si="4"/>
        <v>1250</v>
      </c>
      <c r="T20" s="212">
        <f t="shared" si="4"/>
        <v>309428.04</v>
      </c>
      <c r="U20" s="212">
        <f t="shared" si="4"/>
        <v>1250</v>
      </c>
      <c r="V20" s="212">
        <f t="shared" si="4"/>
        <v>284679.81</v>
      </c>
      <c r="W20" s="212">
        <f t="shared" si="4"/>
        <v>1250</v>
      </c>
      <c r="X20" s="212">
        <f t="shared" si="4"/>
        <v>284679.8</v>
      </c>
      <c r="Y20" s="212">
        <f t="shared" si="4"/>
        <v>1250</v>
      </c>
      <c r="Z20" s="212">
        <f t="shared" si="4"/>
        <v>524239.8</v>
      </c>
      <c r="AA20" s="212">
        <f t="shared" si="4"/>
        <v>0</v>
      </c>
      <c r="AB20" s="213">
        <f t="shared" si="4"/>
        <v>2949107.881</v>
      </c>
      <c r="AC20" s="203"/>
      <c r="AD20" s="40"/>
    </row>
    <row r="21" ht="12.75" customHeight="1">
      <c r="A21" s="40"/>
      <c r="B21" s="40"/>
      <c r="C21" s="204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03"/>
      <c r="AD21" s="40"/>
    </row>
    <row r="22" ht="15.0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203"/>
      <c r="AD22" s="40"/>
    </row>
    <row r="23" ht="12.75" customHeight="1">
      <c r="A23" s="40"/>
      <c r="B23" s="40"/>
      <c r="C23" s="218" t="s">
        <v>284</v>
      </c>
      <c r="D23" s="219">
        <f t="shared" ref="D23:AB23" si="5">+D12-D20</f>
        <v>3861711.581</v>
      </c>
      <c r="E23" s="219">
        <f t="shared" si="5"/>
        <v>0</v>
      </c>
      <c r="F23" s="219">
        <f t="shared" si="5"/>
        <v>3969315.152</v>
      </c>
      <c r="G23" s="219">
        <f t="shared" si="5"/>
        <v>-1250</v>
      </c>
      <c r="H23" s="219">
        <f t="shared" si="5"/>
        <v>3887871.928</v>
      </c>
      <c r="I23" s="219">
        <f t="shared" si="5"/>
        <v>-1250</v>
      </c>
      <c r="J23" s="219">
        <f t="shared" si="5"/>
        <v>4039181.771</v>
      </c>
      <c r="K23" s="219">
        <f t="shared" si="5"/>
        <v>-1250</v>
      </c>
      <c r="L23" s="219">
        <f t="shared" si="5"/>
        <v>3707808.828</v>
      </c>
      <c r="M23" s="219">
        <f t="shared" si="5"/>
        <v>-1250</v>
      </c>
      <c r="N23" s="219">
        <f t="shared" si="5"/>
        <v>3774023.736</v>
      </c>
      <c r="O23" s="219">
        <f t="shared" si="5"/>
        <v>-1250</v>
      </c>
      <c r="P23" s="219">
        <f t="shared" si="5"/>
        <v>3801446.052</v>
      </c>
      <c r="Q23" s="219">
        <f t="shared" si="5"/>
        <v>-1250</v>
      </c>
      <c r="R23" s="219">
        <f t="shared" si="5"/>
        <v>4367686.816</v>
      </c>
      <c r="S23" s="219">
        <f t="shared" si="5"/>
        <v>-1250</v>
      </c>
      <c r="T23" s="219">
        <f t="shared" si="5"/>
        <v>3852223.617</v>
      </c>
      <c r="U23" s="219">
        <f t="shared" si="5"/>
        <v>-1250</v>
      </c>
      <c r="V23" s="219">
        <f t="shared" si="5"/>
        <v>3726116.316</v>
      </c>
      <c r="W23" s="219">
        <f t="shared" si="5"/>
        <v>-1250</v>
      </c>
      <c r="X23" s="219">
        <f t="shared" si="5"/>
        <v>3743353.608</v>
      </c>
      <c r="Y23" s="219">
        <f t="shared" si="5"/>
        <v>-1250</v>
      </c>
      <c r="Z23" s="219">
        <f t="shared" si="5"/>
        <v>3503793.608</v>
      </c>
      <c r="AA23" s="219">
        <f t="shared" si="5"/>
        <v>0</v>
      </c>
      <c r="AB23" s="220">
        <f t="shared" si="5"/>
        <v>46234533.01</v>
      </c>
      <c r="AC23" s="203"/>
      <c r="AD23" s="40"/>
    </row>
    <row r="24" ht="12.75" customHeight="1">
      <c r="A24" s="40"/>
      <c r="B24" s="40"/>
      <c r="C24" s="40"/>
      <c r="D24" s="221"/>
      <c r="E24" s="22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51"/>
      <c r="U24" s="51"/>
      <c r="V24" s="221"/>
      <c r="W24" s="221"/>
      <c r="X24" s="221"/>
      <c r="Y24" s="221"/>
      <c r="Z24" s="221"/>
      <c r="AA24" s="221"/>
      <c r="AB24" s="41"/>
      <c r="AC24" s="203"/>
      <c r="AD24" s="40"/>
    </row>
    <row r="25" ht="16.5" customHeight="1">
      <c r="A25" s="40"/>
      <c r="B25" s="40"/>
      <c r="C25" s="222"/>
      <c r="D25" s="223"/>
      <c r="E25" s="223"/>
      <c r="F25" s="51"/>
      <c r="G25" s="51"/>
      <c r="H25" s="51"/>
      <c r="I25" s="51"/>
      <c r="J25" s="51"/>
      <c r="K25" s="51"/>
      <c r="L25" s="41"/>
      <c r="M25" s="41"/>
      <c r="N25" s="41"/>
      <c r="O25" s="41"/>
      <c r="P25" s="41"/>
      <c r="Q25" s="41"/>
      <c r="R25" s="41"/>
      <c r="S25" s="41"/>
      <c r="T25" s="51"/>
      <c r="U25" s="51"/>
      <c r="V25" s="223"/>
      <c r="W25" s="223"/>
      <c r="X25" s="223"/>
      <c r="Y25" s="223"/>
      <c r="Z25" s="223"/>
      <c r="AA25" s="223"/>
      <c r="AB25" s="223"/>
      <c r="AC25" s="203"/>
      <c r="AD25" s="40"/>
    </row>
    <row r="26" ht="12.75" customHeight="1">
      <c r="A26" s="40"/>
      <c r="B26" s="40"/>
      <c r="C26" s="209" t="s">
        <v>91</v>
      </c>
      <c r="D26" s="40"/>
      <c r="E26" s="40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0"/>
      <c r="W26" s="40"/>
      <c r="X26" s="40"/>
      <c r="Y26" s="40"/>
      <c r="Z26" s="40"/>
      <c r="AA26" s="40"/>
      <c r="AB26" s="41"/>
      <c r="AC26" s="203"/>
      <c r="AD26" s="40"/>
    </row>
    <row r="27" ht="12.75" customHeight="1">
      <c r="A27" s="40"/>
      <c r="B27" s="40"/>
      <c r="C27" s="40"/>
      <c r="D27" s="40"/>
      <c r="E27" s="40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0"/>
      <c r="W27" s="40"/>
      <c r="X27" s="40"/>
      <c r="Y27" s="40"/>
      <c r="Z27" s="40"/>
      <c r="AA27" s="40"/>
      <c r="AB27" s="40"/>
      <c r="AC27" s="203"/>
      <c r="AD27" s="40"/>
    </row>
    <row r="28" ht="12.75" customHeight="1">
      <c r="A28" s="40"/>
      <c r="B28" s="40" t="s">
        <v>285</v>
      </c>
      <c r="C28" s="224" t="s">
        <v>286</v>
      </c>
      <c r="D28" s="216">
        <v>5600.0</v>
      </c>
      <c r="E28" s="216">
        <v>0.0</v>
      </c>
      <c r="F28" s="216">
        <v>5600.0</v>
      </c>
      <c r="G28" s="216">
        <v>0.0</v>
      </c>
      <c r="H28" s="216">
        <v>5600.0</v>
      </c>
      <c r="I28" s="216">
        <v>0.0</v>
      </c>
      <c r="J28" s="216">
        <v>5600.0</v>
      </c>
      <c r="K28" s="216">
        <v>0.0</v>
      </c>
      <c r="L28" s="216">
        <v>5600.0</v>
      </c>
      <c r="M28" s="216">
        <v>0.0</v>
      </c>
      <c r="N28" s="216">
        <v>5600.0</v>
      </c>
      <c r="O28" s="216">
        <v>0.0</v>
      </c>
      <c r="P28" s="216">
        <v>5600.0</v>
      </c>
      <c r="Q28" s="216">
        <v>0.0</v>
      </c>
      <c r="R28" s="216">
        <v>5600.0</v>
      </c>
      <c r="S28" s="216">
        <v>0.0</v>
      </c>
      <c r="T28" s="216">
        <v>5600.0</v>
      </c>
      <c r="U28" s="216">
        <v>0.0</v>
      </c>
      <c r="V28" s="216">
        <v>5600.0</v>
      </c>
      <c r="W28" s="216">
        <v>0.0</v>
      </c>
      <c r="X28" s="216">
        <v>5600.0</v>
      </c>
      <c r="Y28" s="216">
        <v>0.0</v>
      </c>
      <c r="Z28" s="216">
        <v>5600.0</v>
      </c>
      <c r="AA28" s="216">
        <v>0.0</v>
      </c>
      <c r="AB28" s="216">
        <f t="shared" ref="AB28:AB39" si="6">D28+F28+H28+J28+L28+N28+P28+R28+T28+V28+X28+Z28</f>
        <v>67200</v>
      </c>
      <c r="AC28" s="203"/>
      <c r="AD28" s="40"/>
    </row>
    <row r="29" ht="12.75" customHeight="1">
      <c r="A29" s="40"/>
      <c r="B29" s="40" t="s">
        <v>287</v>
      </c>
      <c r="C29" s="224" t="s">
        <v>288</v>
      </c>
      <c r="D29" s="216">
        <v>0.0</v>
      </c>
      <c r="E29" s="216">
        <v>0.0</v>
      </c>
      <c r="F29" s="216">
        <v>0.0</v>
      </c>
      <c r="G29" s="216">
        <v>0.0</v>
      </c>
      <c r="H29" s="216">
        <v>7200.0</v>
      </c>
      <c r="I29" s="216">
        <v>0.0</v>
      </c>
      <c r="J29" s="216">
        <v>0.0</v>
      </c>
      <c r="K29" s="216">
        <v>0.0</v>
      </c>
      <c r="L29" s="216">
        <v>0.0</v>
      </c>
      <c r="M29" s="216">
        <v>0.0</v>
      </c>
      <c r="N29" s="216">
        <v>0.0</v>
      </c>
      <c r="O29" s="216">
        <v>0.0</v>
      </c>
      <c r="P29" s="216">
        <v>0.0</v>
      </c>
      <c r="Q29" s="216">
        <v>0.0</v>
      </c>
      <c r="R29" s="216">
        <v>0.0</v>
      </c>
      <c r="S29" s="216">
        <v>0.0</v>
      </c>
      <c r="T29" s="216">
        <v>7200.0</v>
      </c>
      <c r="U29" s="216">
        <v>0.0</v>
      </c>
      <c r="V29" s="216">
        <v>0.0</v>
      </c>
      <c r="W29" s="216">
        <v>0.0</v>
      </c>
      <c r="X29" s="216">
        <v>0.0</v>
      </c>
      <c r="Y29" s="216">
        <v>0.0</v>
      </c>
      <c r="Z29" s="216">
        <v>0.0</v>
      </c>
      <c r="AA29" s="216">
        <v>0.0</v>
      </c>
      <c r="AB29" s="216">
        <f t="shared" si="6"/>
        <v>14400</v>
      </c>
      <c r="AC29" s="203"/>
      <c r="AD29" s="40"/>
    </row>
    <row r="30" ht="12.75" customHeight="1">
      <c r="A30" s="40"/>
      <c r="B30" s="40" t="s">
        <v>289</v>
      </c>
      <c r="C30" s="224" t="s">
        <v>290</v>
      </c>
      <c r="D30" s="216">
        <v>18900.0</v>
      </c>
      <c r="E30" s="216">
        <v>0.0</v>
      </c>
      <c r="F30" s="216">
        <v>18900.0</v>
      </c>
      <c r="G30" s="216">
        <v>0.0</v>
      </c>
      <c r="H30" s="216">
        <v>18900.0</v>
      </c>
      <c r="I30" s="216">
        <v>0.0</v>
      </c>
      <c r="J30" s="216">
        <v>18900.0</v>
      </c>
      <c r="K30" s="216">
        <v>0.0</v>
      </c>
      <c r="L30" s="216">
        <v>18900.0</v>
      </c>
      <c r="M30" s="216">
        <v>0.0</v>
      </c>
      <c r="N30" s="216">
        <v>18900.0</v>
      </c>
      <c r="O30" s="216">
        <v>0.0</v>
      </c>
      <c r="P30" s="216">
        <v>18900.0</v>
      </c>
      <c r="Q30" s="216">
        <v>0.0</v>
      </c>
      <c r="R30" s="216">
        <v>18900.0</v>
      </c>
      <c r="S30" s="216">
        <v>0.0</v>
      </c>
      <c r="T30" s="216">
        <v>18900.0</v>
      </c>
      <c r="U30" s="216">
        <v>0.0</v>
      </c>
      <c r="V30" s="216">
        <v>18900.0</v>
      </c>
      <c r="W30" s="216">
        <v>0.0</v>
      </c>
      <c r="X30" s="216">
        <v>18900.0</v>
      </c>
      <c r="Y30" s="216">
        <v>0.0</v>
      </c>
      <c r="Z30" s="216">
        <v>18900.0</v>
      </c>
      <c r="AA30" s="216">
        <v>0.0</v>
      </c>
      <c r="AB30" s="216">
        <f t="shared" si="6"/>
        <v>226800</v>
      </c>
      <c r="AC30" s="203"/>
      <c r="AD30" s="40"/>
    </row>
    <row r="31" ht="12.75" customHeight="1">
      <c r="A31" s="40"/>
      <c r="B31" s="40" t="s">
        <v>291</v>
      </c>
      <c r="C31" s="225" t="s">
        <v>292</v>
      </c>
      <c r="D31" s="41">
        <v>0.0</v>
      </c>
      <c r="E31" s="41">
        <v>0.0</v>
      </c>
      <c r="F31" s="41">
        <v>0.0</v>
      </c>
      <c r="G31" s="41">
        <v>0.0</v>
      </c>
      <c r="H31" s="41">
        <v>0.0</v>
      </c>
      <c r="I31" s="41">
        <v>0.0</v>
      </c>
      <c r="J31" s="41">
        <v>0.0</v>
      </c>
      <c r="K31" s="41">
        <v>0.0</v>
      </c>
      <c r="L31" s="41">
        <v>604.783</v>
      </c>
      <c r="M31" s="41">
        <v>0.0</v>
      </c>
      <c r="N31" s="41">
        <v>221.93220000000002</v>
      </c>
      <c r="O31" s="41">
        <v>0.0</v>
      </c>
      <c r="P31" s="41">
        <v>0.0</v>
      </c>
      <c r="Q31" s="41">
        <v>0.0</v>
      </c>
      <c r="R31" s="41">
        <v>0.0</v>
      </c>
      <c r="S31" s="41">
        <v>0.0</v>
      </c>
      <c r="T31" s="41">
        <v>394.74399999999997</v>
      </c>
      <c r="U31" s="41">
        <v>0.0</v>
      </c>
      <c r="V31" s="41">
        <v>0.0</v>
      </c>
      <c r="W31" s="41">
        <v>0.0</v>
      </c>
      <c r="X31" s="41">
        <v>0.0</v>
      </c>
      <c r="Y31" s="41">
        <v>0.0</v>
      </c>
      <c r="Z31" s="41">
        <v>0.0</v>
      </c>
      <c r="AA31" s="41">
        <v>0.0</v>
      </c>
      <c r="AB31" s="41">
        <f t="shared" si="6"/>
        <v>1221.4592</v>
      </c>
      <c r="AC31" s="203" t="s">
        <v>293</v>
      </c>
      <c r="AD31" s="40" t="s">
        <v>260</v>
      </c>
    </row>
    <row r="32" ht="12.75" customHeight="1">
      <c r="A32" s="40"/>
      <c r="B32" s="40" t="s">
        <v>294</v>
      </c>
      <c r="C32" s="225" t="s">
        <v>295</v>
      </c>
      <c r="D32" s="41">
        <v>441.35220000000004</v>
      </c>
      <c r="E32" s="41">
        <v>0.0</v>
      </c>
      <c r="F32" s="67">
        <v>0.0</v>
      </c>
      <c r="G32" s="41">
        <v>0.0</v>
      </c>
      <c r="H32" s="41">
        <v>983.9768</v>
      </c>
      <c r="I32" s="41">
        <v>0.0</v>
      </c>
      <c r="J32" s="41">
        <v>0.0</v>
      </c>
      <c r="K32" s="41">
        <v>0.0</v>
      </c>
      <c r="L32" s="41">
        <v>0.0</v>
      </c>
      <c r="M32" s="41">
        <v>0.0</v>
      </c>
      <c r="N32" s="67">
        <v>0.0</v>
      </c>
      <c r="O32" s="41">
        <v>0.0</v>
      </c>
      <c r="P32" s="41">
        <v>0.0</v>
      </c>
      <c r="Q32" s="41">
        <v>0.0</v>
      </c>
      <c r="R32" s="41">
        <v>0.0</v>
      </c>
      <c r="S32" s="41">
        <v>0.0</v>
      </c>
      <c r="T32" s="67">
        <v>803.0</v>
      </c>
      <c r="U32" s="41">
        <v>0.0</v>
      </c>
      <c r="V32" s="41">
        <v>720.588</v>
      </c>
      <c r="W32" s="41">
        <v>0.0</v>
      </c>
      <c r="X32" s="41">
        <v>1590.0</v>
      </c>
      <c r="Y32" s="41">
        <v>0.0</v>
      </c>
      <c r="Z32" s="41">
        <v>1590.0</v>
      </c>
      <c r="AA32" s="41">
        <v>0.0</v>
      </c>
      <c r="AB32" s="41">
        <f t="shared" si="6"/>
        <v>6128.917</v>
      </c>
      <c r="AC32" s="203" t="s">
        <v>296</v>
      </c>
      <c r="AD32" s="40" t="s">
        <v>260</v>
      </c>
    </row>
    <row r="33" ht="12.75" customHeight="1">
      <c r="A33" s="40"/>
      <c r="B33" s="40" t="s">
        <v>297</v>
      </c>
      <c r="C33" s="225" t="s">
        <v>298</v>
      </c>
      <c r="D33" s="67">
        <v>9000.0</v>
      </c>
      <c r="E33" s="67">
        <v>9000.0</v>
      </c>
      <c r="F33" s="67">
        <v>9000.0</v>
      </c>
      <c r="G33" s="67">
        <v>9000.0</v>
      </c>
      <c r="H33" s="67">
        <v>9000.0</v>
      </c>
      <c r="I33" s="67">
        <v>9000.0</v>
      </c>
      <c r="J33" s="67">
        <v>9000.0</v>
      </c>
      <c r="K33" s="67">
        <v>9000.0</v>
      </c>
      <c r="L33" s="67">
        <v>9000.0</v>
      </c>
      <c r="M33" s="67">
        <v>9000.0</v>
      </c>
      <c r="N33" s="67">
        <v>9000.0</v>
      </c>
      <c r="O33" s="67">
        <v>9000.0</v>
      </c>
      <c r="P33" s="67">
        <v>9000.0</v>
      </c>
      <c r="Q33" s="67">
        <v>9000.0</v>
      </c>
      <c r="R33" s="67">
        <v>9000.0</v>
      </c>
      <c r="S33" s="67">
        <v>9000.0</v>
      </c>
      <c r="T33" s="67">
        <v>9000.0</v>
      </c>
      <c r="U33" s="67">
        <v>9000.0</v>
      </c>
      <c r="V33" s="67">
        <v>9000.0</v>
      </c>
      <c r="W33" s="67">
        <v>9000.0</v>
      </c>
      <c r="X33" s="67">
        <v>9000.0</v>
      </c>
      <c r="Y33" s="67">
        <v>9000.0</v>
      </c>
      <c r="Z33" s="67">
        <v>9000.0</v>
      </c>
      <c r="AA33" s="41">
        <v>0.0</v>
      </c>
      <c r="AB33" s="41">
        <f t="shared" si="6"/>
        <v>108000</v>
      </c>
      <c r="AC33" s="203" t="s">
        <v>299</v>
      </c>
      <c r="AD33" s="40" t="s">
        <v>264</v>
      </c>
    </row>
    <row r="34" ht="12.75" customHeight="1">
      <c r="A34" s="40"/>
      <c r="B34" s="40" t="s">
        <v>300</v>
      </c>
      <c r="C34" s="225" t="s">
        <v>301</v>
      </c>
      <c r="D34" s="41">
        <v>0.0</v>
      </c>
      <c r="E34" s="41">
        <v>0.0</v>
      </c>
      <c r="F34" s="67">
        <v>35000.0</v>
      </c>
      <c r="G34" s="41">
        <v>0.0</v>
      </c>
      <c r="H34" s="41">
        <v>0.0</v>
      </c>
      <c r="I34" s="41">
        <v>0.0</v>
      </c>
      <c r="J34" s="67">
        <v>15000.0</v>
      </c>
      <c r="K34" s="41">
        <v>0.0</v>
      </c>
      <c r="L34" s="41">
        <v>0.0</v>
      </c>
      <c r="M34" s="41">
        <v>0.0</v>
      </c>
      <c r="N34" s="67">
        <v>35000.0</v>
      </c>
      <c r="O34" s="41">
        <v>0.0</v>
      </c>
      <c r="P34" s="41">
        <v>0.0</v>
      </c>
      <c r="Q34" s="41">
        <v>0.0</v>
      </c>
      <c r="R34" s="41">
        <v>0.0</v>
      </c>
      <c r="S34" s="41">
        <v>0.0</v>
      </c>
      <c r="T34" s="67">
        <v>15000.0</v>
      </c>
      <c r="U34" s="41">
        <v>0.0</v>
      </c>
      <c r="V34" s="67">
        <v>35000.0</v>
      </c>
      <c r="W34" s="41">
        <v>0.0</v>
      </c>
      <c r="X34" s="67">
        <v>15000.0</v>
      </c>
      <c r="Y34" s="41">
        <v>0.0</v>
      </c>
      <c r="Z34" s="41">
        <v>0.0</v>
      </c>
      <c r="AA34" s="41">
        <v>0.0</v>
      </c>
      <c r="AB34" s="41">
        <f t="shared" si="6"/>
        <v>150000</v>
      </c>
      <c r="AC34" s="203" t="s">
        <v>302</v>
      </c>
      <c r="AD34" s="40" t="s">
        <v>303</v>
      </c>
    </row>
    <row r="35" ht="12.75" customHeight="1">
      <c r="A35" s="40"/>
      <c r="B35" s="40" t="s">
        <v>304</v>
      </c>
      <c r="C35" s="225" t="s">
        <v>305</v>
      </c>
      <c r="D35" s="41">
        <v>0.0</v>
      </c>
      <c r="E35" s="41">
        <v>0.0</v>
      </c>
      <c r="F35" s="41">
        <v>0.0</v>
      </c>
      <c r="G35" s="41">
        <v>0.0</v>
      </c>
      <c r="H35" s="41">
        <v>0.0</v>
      </c>
      <c r="I35" s="41">
        <v>0.0</v>
      </c>
      <c r="J35" s="41">
        <v>0.0</v>
      </c>
      <c r="K35" s="41">
        <v>0.0</v>
      </c>
      <c r="L35" s="41">
        <v>5625.7592</v>
      </c>
      <c r="M35" s="41">
        <v>0.0</v>
      </c>
      <c r="N35" s="41">
        <v>0.0</v>
      </c>
      <c r="O35" s="41">
        <v>0.0</v>
      </c>
      <c r="P35" s="41">
        <v>0.0</v>
      </c>
      <c r="Q35" s="41">
        <v>0.0</v>
      </c>
      <c r="R35" s="41">
        <v>0.0</v>
      </c>
      <c r="S35" s="41">
        <v>0.0</v>
      </c>
      <c r="T35" s="41">
        <v>0.0</v>
      </c>
      <c r="U35" s="41">
        <v>0.0</v>
      </c>
      <c r="V35" s="41">
        <v>0.0</v>
      </c>
      <c r="W35" s="41">
        <v>0.0</v>
      </c>
      <c r="X35" s="41">
        <v>0.0</v>
      </c>
      <c r="Y35" s="41">
        <v>0.0</v>
      </c>
      <c r="Z35" s="41">
        <v>0.0</v>
      </c>
      <c r="AA35" s="41">
        <v>0.0</v>
      </c>
      <c r="AB35" s="41">
        <f t="shared" si="6"/>
        <v>5625.7592</v>
      </c>
      <c r="AC35" s="203"/>
      <c r="AD35" s="40"/>
    </row>
    <row r="36" ht="12.75" customHeight="1">
      <c r="A36" s="40"/>
      <c r="B36" s="40" t="s">
        <v>306</v>
      </c>
      <c r="C36" s="225" t="s">
        <v>307</v>
      </c>
      <c r="D36" s="41">
        <v>0.0</v>
      </c>
      <c r="E36" s="41">
        <v>0.0</v>
      </c>
      <c r="F36" s="41">
        <v>0.0</v>
      </c>
      <c r="G36" s="41">
        <v>0.0</v>
      </c>
      <c r="H36" s="41">
        <v>0.0</v>
      </c>
      <c r="I36" s="41">
        <v>0.0</v>
      </c>
      <c r="J36" s="41">
        <v>0.0</v>
      </c>
      <c r="K36" s="41">
        <v>0.0</v>
      </c>
      <c r="L36" s="41">
        <v>0.0</v>
      </c>
      <c r="M36" s="41">
        <v>0.0</v>
      </c>
      <c r="N36" s="41">
        <v>0.0</v>
      </c>
      <c r="O36" s="41">
        <v>0.0</v>
      </c>
      <c r="P36" s="41">
        <v>0.0</v>
      </c>
      <c r="Q36" s="41">
        <v>0.0</v>
      </c>
      <c r="R36" s="41">
        <v>0.0</v>
      </c>
      <c r="S36" s="41">
        <v>0.0</v>
      </c>
      <c r="T36" s="41">
        <v>0.0</v>
      </c>
      <c r="U36" s="41">
        <v>0.0</v>
      </c>
      <c r="V36" s="67">
        <v>0.0</v>
      </c>
      <c r="W36" s="41">
        <v>0.0</v>
      </c>
      <c r="X36" s="67">
        <v>0.0</v>
      </c>
      <c r="Y36" s="41">
        <v>0.0</v>
      </c>
      <c r="Z36" s="67">
        <v>0.0</v>
      </c>
      <c r="AA36" s="41">
        <v>0.0</v>
      </c>
      <c r="AB36" s="41">
        <f t="shared" si="6"/>
        <v>0</v>
      </c>
      <c r="AC36" s="203"/>
      <c r="AD36" s="40"/>
    </row>
    <row r="37" ht="12.75" customHeight="1">
      <c r="A37" s="40"/>
      <c r="B37" s="40" t="s">
        <v>308</v>
      </c>
      <c r="C37" s="225" t="s">
        <v>309</v>
      </c>
      <c r="D37" s="41">
        <v>981.6024</v>
      </c>
      <c r="E37" s="41">
        <v>0.0</v>
      </c>
      <c r="F37" s="41">
        <v>0.0</v>
      </c>
      <c r="G37" s="41">
        <v>0.0</v>
      </c>
      <c r="H37" s="41">
        <v>0.0</v>
      </c>
      <c r="I37" s="41">
        <v>0.0</v>
      </c>
      <c r="J37" s="41">
        <v>0.0</v>
      </c>
      <c r="K37" s="41">
        <v>0.0</v>
      </c>
      <c r="L37" s="67">
        <v>0.0</v>
      </c>
      <c r="M37" s="41">
        <v>0.0</v>
      </c>
      <c r="N37" s="41">
        <v>0.0</v>
      </c>
      <c r="O37" s="41">
        <v>0.0</v>
      </c>
      <c r="P37" s="67">
        <v>1500.0</v>
      </c>
      <c r="Q37" s="41">
        <v>0.0</v>
      </c>
      <c r="R37" s="41">
        <v>0.0</v>
      </c>
      <c r="S37" s="41">
        <v>0.0</v>
      </c>
      <c r="T37" s="67">
        <v>1495.0</v>
      </c>
      <c r="U37" s="41">
        <v>0.0</v>
      </c>
      <c r="V37" s="41">
        <v>742.3710000000001</v>
      </c>
      <c r="W37" s="41">
        <v>0.0</v>
      </c>
      <c r="X37" s="67">
        <v>1000.0</v>
      </c>
      <c r="Y37" s="41">
        <v>0.0</v>
      </c>
      <c r="Z37" s="41">
        <v>0.0</v>
      </c>
      <c r="AA37" s="41">
        <v>0.0</v>
      </c>
      <c r="AB37" s="41">
        <f t="shared" si="6"/>
        <v>5718.9734</v>
      </c>
      <c r="AC37" s="203"/>
      <c r="AD37" s="40"/>
    </row>
    <row r="38" ht="12.75" customHeight="1">
      <c r="A38" s="40"/>
      <c r="B38" s="40" t="s">
        <v>310</v>
      </c>
      <c r="C38" s="224" t="s">
        <v>311</v>
      </c>
      <c r="D38" s="216">
        <v>0.0</v>
      </c>
      <c r="E38" s="216">
        <v>0.0</v>
      </c>
      <c r="F38" s="216">
        <v>0.0</v>
      </c>
      <c r="G38" s="216">
        <v>0.0</v>
      </c>
      <c r="H38" s="216">
        <v>0.0</v>
      </c>
      <c r="I38" s="216">
        <v>0.0</v>
      </c>
      <c r="J38" s="216">
        <v>0.0</v>
      </c>
      <c r="K38" s="216">
        <v>0.0</v>
      </c>
      <c r="L38" s="216">
        <v>0.0</v>
      </c>
      <c r="M38" s="216">
        <v>0.0</v>
      </c>
      <c r="N38" s="216">
        <v>0.0</v>
      </c>
      <c r="O38" s="216">
        <v>0.0</v>
      </c>
      <c r="P38" s="216">
        <v>0.0</v>
      </c>
      <c r="Q38" s="216">
        <v>0.0</v>
      </c>
      <c r="R38" s="216">
        <v>0.0</v>
      </c>
      <c r="S38" s="216">
        <v>0.0</v>
      </c>
      <c r="T38" s="216">
        <v>0.0</v>
      </c>
      <c r="U38" s="216">
        <v>0.0</v>
      </c>
      <c r="V38" s="216">
        <v>0.0</v>
      </c>
      <c r="W38" s="216">
        <v>0.0</v>
      </c>
      <c r="X38" s="216">
        <v>0.0</v>
      </c>
      <c r="Y38" s="216">
        <v>0.0</v>
      </c>
      <c r="Z38" s="216">
        <v>0.0</v>
      </c>
      <c r="AA38" s="216">
        <v>0.0</v>
      </c>
      <c r="AB38" s="216">
        <f t="shared" si="6"/>
        <v>0</v>
      </c>
      <c r="AC38" s="203"/>
      <c r="AD38" s="40"/>
    </row>
    <row r="39" ht="12.75" customHeight="1">
      <c r="A39" s="40"/>
      <c r="B39" s="40" t="s">
        <v>312</v>
      </c>
      <c r="C39" s="224" t="s">
        <v>313</v>
      </c>
      <c r="D39" s="216">
        <v>5950.0</v>
      </c>
      <c r="E39" s="216">
        <v>0.0</v>
      </c>
      <c r="F39" s="216">
        <v>5950.0</v>
      </c>
      <c r="G39" s="216">
        <v>0.0</v>
      </c>
      <c r="H39" s="216">
        <v>5950.0</v>
      </c>
      <c r="I39" s="216">
        <v>0.0</v>
      </c>
      <c r="J39" s="216">
        <v>5950.0</v>
      </c>
      <c r="K39" s="216">
        <v>0.0</v>
      </c>
      <c r="L39" s="216">
        <v>5950.0</v>
      </c>
      <c r="M39" s="216">
        <v>0.0</v>
      </c>
      <c r="N39" s="216">
        <v>5950.0</v>
      </c>
      <c r="O39" s="216">
        <v>0.0</v>
      </c>
      <c r="P39" s="216">
        <v>5950.0</v>
      </c>
      <c r="Q39" s="216">
        <v>0.0</v>
      </c>
      <c r="R39" s="216">
        <v>5950.0</v>
      </c>
      <c r="S39" s="216">
        <v>0.0</v>
      </c>
      <c r="T39" s="216">
        <v>5950.0</v>
      </c>
      <c r="U39" s="216">
        <v>0.0</v>
      </c>
      <c r="V39" s="216">
        <v>5950.0</v>
      </c>
      <c r="W39" s="216">
        <v>0.0</v>
      </c>
      <c r="X39" s="216">
        <v>5950.0</v>
      </c>
      <c r="Y39" s="216">
        <v>0.0</v>
      </c>
      <c r="Z39" s="216">
        <v>5950.0</v>
      </c>
      <c r="AA39" s="216">
        <v>0.0</v>
      </c>
      <c r="AB39" s="216">
        <f t="shared" si="6"/>
        <v>71400</v>
      </c>
      <c r="AC39" s="203"/>
      <c r="AD39" s="40"/>
    </row>
    <row r="40" ht="12.75" customHeight="1">
      <c r="A40" s="40"/>
      <c r="B40" s="40"/>
      <c r="C40" s="211" t="s">
        <v>314</v>
      </c>
      <c r="D40" s="212">
        <f t="shared" ref="D40:AB40" si="7">SUM(D28:D39)</f>
        <v>40872.9546</v>
      </c>
      <c r="E40" s="212">
        <f t="shared" si="7"/>
        <v>9000</v>
      </c>
      <c r="F40" s="212">
        <f t="shared" si="7"/>
        <v>74450</v>
      </c>
      <c r="G40" s="212">
        <f t="shared" si="7"/>
        <v>9000</v>
      </c>
      <c r="H40" s="212">
        <f t="shared" si="7"/>
        <v>47633.9768</v>
      </c>
      <c r="I40" s="212">
        <f t="shared" si="7"/>
        <v>9000</v>
      </c>
      <c r="J40" s="212">
        <f t="shared" si="7"/>
        <v>54450</v>
      </c>
      <c r="K40" s="212">
        <f t="shared" si="7"/>
        <v>9000</v>
      </c>
      <c r="L40" s="212">
        <f t="shared" si="7"/>
        <v>45680.5422</v>
      </c>
      <c r="M40" s="212">
        <f t="shared" si="7"/>
        <v>9000</v>
      </c>
      <c r="N40" s="212">
        <f t="shared" si="7"/>
        <v>74671.9322</v>
      </c>
      <c r="O40" s="212">
        <f t="shared" si="7"/>
        <v>9000</v>
      </c>
      <c r="P40" s="212">
        <f t="shared" si="7"/>
        <v>40950</v>
      </c>
      <c r="Q40" s="212">
        <f t="shared" si="7"/>
        <v>9000</v>
      </c>
      <c r="R40" s="212">
        <f t="shared" si="7"/>
        <v>39450</v>
      </c>
      <c r="S40" s="212">
        <f t="shared" si="7"/>
        <v>9000</v>
      </c>
      <c r="T40" s="212">
        <f t="shared" si="7"/>
        <v>64342.744</v>
      </c>
      <c r="U40" s="212">
        <f t="shared" si="7"/>
        <v>9000</v>
      </c>
      <c r="V40" s="212">
        <f t="shared" si="7"/>
        <v>75912.959</v>
      </c>
      <c r="W40" s="212">
        <f t="shared" si="7"/>
        <v>9000</v>
      </c>
      <c r="X40" s="212">
        <f t="shared" si="7"/>
        <v>57040</v>
      </c>
      <c r="Y40" s="212">
        <f t="shared" si="7"/>
        <v>9000</v>
      </c>
      <c r="Z40" s="212">
        <f t="shared" si="7"/>
        <v>41040</v>
      </c>
      <c r="AA40" s="212">
        <f t="shared" si="7"/>
        <v>0</v>
      </c>
      <c r="AB40" s="213">
        <f t="shared" si="7"/>
        <v>656495.1088</v>
      </c>
      <c r="AC40" s="226"/>
      <c r="AD40" s="40"/>
    </row>
    <row r="41" ht="12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203"/>
      <c r="AD41" s="40"/>
    </row>
    <row r="42" ht="12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203"/>
      <c r="AD42" s="40"/>
    </row>
    <row r="43" ht="12.75" customHeight="1">
      <c r="A43" s="227"/>
      <c r="B43" s="227"/>
      <c r="C43" s="218" t="s">
        <v>315</v>
      </c>
      <c r="D43" s="212">
        <f t="shared" ref="D43:AB43" si="8">+D23-D40</f>
        <v>3820838.626</v>
      </c>
      <c r="E43" s="212">
        <f t="shared" si="8"/>
        <v>-9000</v>
      </c>
      <c r="F43" s="212">
        <f t="shared" si="8"/>
        <v>3894865.152</v>
      </c>
      <c r="G43" s="212">
        <f t="shared" si="8"/>
        <v>-10250</v>
      </c>
      <c r="H43" s="212">
        <f t="shared" si="8"/>
        <v>3840237.952</v>
      </c>
      <c r="I43" s="212">
        <f t="shared" si="8"/>
        <v>-10250</v>
      </c>
      <c r="J43" s="212">
        <f t="shared" si="8"/>
        <v>3984731.771</v>
      </c>
      <c r="K43" s="212">
        <f t="shared" si="8"/>
        <v>-10250</v>
      </c>
      <c r="L43" s="212">
        <f t="shared" si="8"/>
        <v>3662128.286</v>
      </c>
      <c r="M43" s="212">
        <f t="shared" si="8"/>
        <v>-10250</v>
      </c>
      <c r="N43" s="212">
        <f t="shared" si="8"/>
        <v>3699351.804</v>
      </c>
      <c r="O43" s="212">
        <f t="shared" si="8"/>
        <v>-10250</v>
      </c>
      <c r="P43" s="212">
        <f t="shared" si="8"/>
        <v>3760496.052</v>
      </c>
      <c r="Q43" s="212">
        <f t="shared" si="8"/>
        <v>-10250</v>
      </c>
      <c r="R43" s="212">
        <f t="shared" si="8"/>
        <v>4328236.816</v>
      </c>
      <c r="S43" s="212">
        <f t="shared" si="8"/>
        <v>-10250</v>
      </c>
      <c r="T43" s="212">
        <f t="shared" si="8"/>
        <v>3787880.873</v>
      </c>
      <c r="U43" s="212">
        <f t="shared" si="8"/>
        <v>-10250</v>
      </c>
      <c r="V43" s="212">
        <f t="shared" si="8"/>
        <v>3650203.357</v>
      </c>
      <c r="W43" s="212">
        <f t="shared" si="8"/>
        <v>-10250</v>
      </c>
      <c r="X43" s="212">
        <f t="shared" si="8"/>
        <v>3686313.608</v>
      </c>
      <c r="Y43" s="212">
        <f t="shared" si="8"/>
        <v>-10250</v>
      </c>
      <c r="Z43" s="212">
        <f t="shared" si="8"/>
        <v>3462753.608</v>
      </c>
      <c r="AA43" s="212">
        <f t="shared" si="8"/>
        <v>0</v>
      </c>
      <c r="AB43" s="213">
        <f t="shared" si="8"/>
        <v>45578037.91</v>
      </c>
      <c r="AC43" s="228">
        <v>4.4295614E7</v>
      </c>
      <c r="AD43" s="228">
        <f>AB43-AC43</f>
        <v>1282423.905</v>
      </c>
    </row>
    <row r="44" ht="12.75" customHeight="1">
      <c r="A44" s="40"/>
      <c r="B44" s="40"/>
      <c r="C44" s="40"/>
      <c r="D44" s="40"/>
      <c r="E44" s="40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0"/>
      <c r="W44" s="40"/>
      <c r="X44" s="40"/>
      <c r="Y44" s="40"/>
      <c r="Z44" s="40"/>
      <c r="AA44" s="40"/>
      <c r="AB44" s="229"/>
      <c r="AC44" s="203"/>
      <c r="AD44" s="40"/>
    </row>
    <row r="45" ht="12.75" customHeight="1">
      <c r="A45" s="40"/>
      <c r="B45" s="40"/>
      <c r="C45" s="40"/>
      <c r="D45" s="40"/>
      <c r="E45" s="40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0"/>
      <c r="W45" s="40"/>
      <c r="X45" s="40"/>
      <c r="Y45" s="40"/>
      <c r="Z45" s="40"/>
      <c r="AA45" s="40"/>
      <c r="AB45" s="229"/>
      <c r="AC45" s="203"/>
      <c r="AD45" s="40"/>
    </row>
    <row r="46" ht="12.75" customHeight="1">
      <c r="A46" s="40"/>
      <c r="B46" s="40"/>
      <c r="C46" s="230" t="s">
        <v>316</v>
      </c>
      <c r="D46" s="40"/>
      <c r="E46" s="40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0"/>
      <c r="W46" s="40"/>
      <c r="X46" s="40"/>
      <c r="Y46" s="40"/>
      <c r="Z46" s="40"/>
      <c r="AA46" s="40"/>
      <c r="AB46" s="231">
        <f>AB43+'Comités'!AB76+'T&amp;IC'!AB20+Eventos!AB73+'Serv Membresía'!AB16+'Comunicación'!AB18+RH!AB34+Finanzas!AB37+VPE!AB42+'Gastos Generales'!AB54-'Nómina'!AB28</f>
        <v>2563969.771</v>
      </c>
      <c r="AC46" s="203"/>
      <c r="AD46" s="40"/>
    </row>
    <row r="47" ht="12.75" customHeight="1">
      <c r="A47" s="40"/>
      <c r="B47" s="40"/>
      <c r="C47" s="40"/>
      <c r="D47" s="40"/>
      <c r="E47" s="40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0"/>
      <c r="W47" s="40"/>
      <c r="X47" s="40"/>
      <c r="Y47" s="40"/>
      <c r="Z47" s="40"/>
      <c r="AA47" s="40"/>
      <c r="AB47" s="231">
        <f>'Resumen (Caps)'!E87</f>
        <v>2563969.771</v>
      </c>
      <c r="AC47" s="203"/>
      <c r="AD47" s="40"/>
    </row>
    <row r="48" ht="12.75" customHeight="1">
      <c r="A48" s="40"/>
      <c r="B48" s="40"/>
      <c r="C48" s="40"/>
      <c r="D48" s="40"/>
      <c r="E48" s="40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0"/>
      <c r="W48" s="40"/>
      <c r="X48" s="40"/>
      <c r="Y48" s="40"/>
      <c r="Z48" s="40"/>
      <c r="AA48" s="40"/>
      <c r="AB48" s="231">
        <f>AB46-AB47</f>
        <v>0.00000001490116119</v>
      </c>
      <c r="AC48" s="203"/>
      <c r="AD48" s="40"/>
    </row>
    <row r="49" ht="12.75" customHeight="1">
      <c r="A49" s="40"/>
      <c r="B49" s="40"/>
      <c r="C49" s="40"/>
      <c r="D49" s="40"/>
      <c r="E49" s="40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0"/>
      <c r="W49" s="40"/>
      <c r="X49" s="40"/>
      <c r="Y49" s="40"/>
      <c r="Z49" s="40"/>
      <c r="AA49" s="40"/>
      <c r="AB49" s="231"/>
      <c r="AC49" s="203"/>
      <c r="AD49" s="40"/>
    </row>
    <row r="50" ht="12.75" customHeight="1">
      <c r="A50" s="40"/>
      <c r="B50" s="40"/>
      <c r="C50" s="40"/>
      <c r="D50" s="40"/>
      <c r="E50" s="40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0"/>
      <c r="W50" s="40"/>
      <c r="X50" s="40"/>
      <c r="Y50" s="40"/>
      <c r="Z50" s="40"/>
      <c r="AA50" s="40"/>
      <c r="AB50" s="232"/>
      <c r="AC50" s="203"/>
      <c r="AD50" s="40"/>
    </row>
    <row r="51" ht="12.75" customHeight="1">
      <c r="A51" s="40"/>
      <c r="B51" s="40"/>
      <c r="C51" s="40"/>
      <c r="D51" s="40"/>
      <c r="E51" s="40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0"/>
      <c r="W51" s="40"/>
      <c r="X51" s="40"/>
      <c r="Y51" s="40"/>
      <c r="Z51" s="40"/>
      <c r="AA51" s="40"/>
      <c r="AB51" s="232"/>
      <c r="AC51" s="203"/>
      <c r="AD51" s="40"/>
    </row>
    <row r="52" ht="12.75" customHeight="1">
      <c r="A52" s="40"/>
      <c r="B52" s="40"/>
      <c r="C52" s="40"/>
      <c r="D52" s="40"/>
      <c r="E52" s="40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0"/>
      <c r="W52" s="40"/>
      <c r="X52" s="40"/>
      <c r="Y52" s="40"/>
      <c r="Z52" s="40"/>
      <c r="AA52" s="40"/>
      <c r="AB52" s="40"/>
      <c r="AC52" s="203"/>
      <c r="AD52" s="40"/>
    </row>
    <row r="53" ht="12.75" customHeight="1">
      <c r="A53" s="40"/>
      <c r="B53" s="40"/>
      <c r="C53" s="40"/>
      <c r="D53" s="40"/>
      <c r="E53" s="40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0"/>
      <c r="W53" s="40"/>
      <c r="X53" s="40"/>
      <c r="Y53" s="40"/>
      <c r="Z53" s="40"/>
      <c r="AA53" s="40"/>
      <c r="AB53" s="40"/>
      <c r="AC53" s="203"/>
      <c r="AD53" s="40"/>
    </row>
    <row r="54" ht="12.75" customHeight="1">
      <c r="A54" s="40"/>
      <c r="B54" s="40"/>
      <c r="C54" s="40"/>
      <c r="D54" s="40"/>
      <c r="E54" s="40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0"/>
      <c r="W54" s="40"/>
      <c r="X54" s="40"/>
      <c r="Y54" s="40"/>
      <c r="Z54" s="40"/>
      <c r="AA54" s="40"/>
      <c r="AB54" s="40"/>
      <c r="AC54" s="203"/>
      <c r="AD54" s="40"/>
    </row>
    <row r="55" ht="12.75" customHeight="1">
      <c r="A55" s="40"/>
      <c r="B55" s="40"/>
      <c r="C55" s="40"/>
      <c r="D55" s="40"/>
      <c r="E55" s="40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0"/>
      <c r="W55" s="40"/>
      <c r="X55" s="40"/>
      <c r="Y55" s="40"/>
      <c r="Z55" s="40"/>
      <c r="AA55" s="40"/>
      <c r="AB55" s="40"/>
      <c r="AC55" s="203"/>
      <c r="AD55" s="40"/>
    </row>
    <row r="56" ht="12.75" customHeight="1">
      <c r="A56" s="40"/>
      <c r="B56" s="40"/>
      <c r="C56" s="40"/>
      <c r="D56" s="40"/>
      <c r="E56" s="40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0"/>
      <c r="W56" s="40"/>
      <c r="X56" s="40"/>
      <c r="Y56" s="40"/>
      <c r="Z56" s="40"/>
      <c r="AA56" s="40"/>
      <c r="AB56" s="40"/>
      <c r="AC56" s="203"/>
      <c r="AD56" s="40"/>
    </row>
    <row r="57" ht="12.75" customHeight="1">
      <c r="A57" s="40"/>
      <c r="B57" s="40"/>
      <c r="C57" s="40"/>
      <c r="D57" s="40"/>
      <c r="E57" s="40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0"/>
      <c r="W57" s="40"/>
      <c r="X57" s="40"/>
      <c r="Y57" s="40"/>
      <c r="Z57" s="40"/>
      <c r="AA57" s="40"/>
      <c r="AB57" s="40"/>
      <c r="AC57" s="203"/>
      <c r="AD57" s="40"/>
    </row>
    <row r="58" ht="12.75" customHeight="1">
      <c r="A58" s="40"/>
      <c r="B58" s="40"/>
      <c r="C58" s="40"/>
      <c r="D58" s="40"/>
      <c r="E58" s="40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0"/>
      <c r="W58" s="40"/>
      <c r="X58" s="40"/>
      <c r="Y58" s="40"/>
      <c r="Z58" s="40"/>
      <c r="AA58" s="40"/>
      <c r="AB58" s="40"/>
      <c r="AC58" s="203"/>
      <c r="AD58" s="40"/>
    </row>
    <row r="59" ht="12.75" customHeight="1">
      <c r="A59" s="40"/>
      <c r="B59" s="40"/>
      <c r="C59" s="40"/>
      <c r="D59" s="40"/>
      <c r="E59" s="40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0"/>
      <c r="W59" s="40"/>
      <c r="X59" s="40"/>
      <c r="Y59" s="40"/>
      <c r="Z59" s="40"/>
      <c r="AA59" s="40"/>
      <c r="AB59" s="40"/>
      <c r="AC59" s="203"/>
      <c r="AD59" s="40"/>
    </row>
    <row r="60" ht="12.75" customHeight="1">
      <c r="A60" s="40"/>
      <c r="B60" s="40"/>
      <c r="C60" s="40"/>
      <c r="D60" s="40"/>
      <c r="E60" s="40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0"/>
      <c r="W60" s="40"/>
      <c r="X60" s="40"/>
      <c r="Y60" s="40"/>
      <c r="Z60" s="40"/>
      <c r="AA60" s="40"/>
      <c r="AB60" s="40"/>
      <c r="AC60" s="203"/>
      <c r="AD60" s="40"/>
    </row>
    <row r="61" ht="12.75" customHeight="1">
      <c r="A61" s="40"/>
      <c r="B61" s="40"/>
      <c r="C61" s="40"/>
      <c r="D61" s="40"/>
      <c r="E61" s="40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0"/>
      <c r="W61" s="40"/>
      <c r="X61" s="40"/>
      <c r="Y61" s="40"/>
      <c r="Z61" s="40"/>
      <c r="AA61" s="40"/>
      <c r="AB61" s="40"/>
      <c r="AC61" s="203"/>
      <c r="AD61" s="40"/>
    </row>
    <row r="62" ht="12.75" customHeight="1">
      <c r="A62" s="40"/>
      <c r="B62" s="40"/>
      <c r="C62" s="40"/>
      <c r="D62" s="40"/>
      <c r="E62" s="40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0"/>
      <c r="W62" s="40"/>
      <c r="X62" s="40"/>
      <c r="Y62" s="40"/>
      <c r="Z62" s="40"/>
      <c r="AA62" s="40"/>
      <c r="AB62" s="40"/>
      <c r="AC62" s="203"/>
      <c r="AD62" s="40"/>
    </row>
    <row r="63" ht="12.75" customHeight="1">
      <c r="A63" s="40"/>
      <c r="B63" s="40"/>
      <c r="C63" s="40"/>
      <c r="D63" s="40"/>
      <c r="E63" s="40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0"/>
      <c r="W63" s="40"/>
      <c r="X63" s="40"/>
      <c r="Y63" s="40"/>
      <c r="Z63" s="40"/>
      <c r="AA63" s="40"/>
      <c r="AB63" s="40"/>
      <c r="AC63" s="203"/>
      <c r="AD63" s="40"/>
    </row>
    <row r="64" ht="12.75" customHeight="1">
      <c r="A64" s="40"/>
      <c r="B64" s="40"/>
      <c r="C64" s="40"/>
      <c r="D64" s="40"/>
      <c r="E64" s="40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0"/>
      <c r="W64" s="40"/>
      <c r="X64" s="40"/>
      <c r="Y64" s="40"/>
      <c r="Z64" s="40"/>
      <c r="AA64" s="40"/>
      <c r="AB64" s="40"/>
      <c r="AC64" s="203"/>
      <c r="AD64" s="40"/>
    </row>
    <row r="65" ht="12.75" customHeight="1">
      <c r="A65" s="40"/>
      <c r="B65" s="40"/>
      <c r="C65" s="40"/>
      <c r="D65" s="40"/>
      <c r="E65" s="4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0"/>
      <c r="W65" s="40"/>
      <c r="X65" s="40"/>
      <c r="Y65" s="40"/>
      <c r="Z65" s="40"/>
      <c r="AA65" s="40"/>
      <c r="AB65" s="40"/>
      <c r="AC65" s="203"/>
      <c r="AD65" s="40"/>
    </row>
    <row r="66" ht="12.75" customHeight="1">
      <c r="A66" s="40"/>
      <c r="B66" s="40"/>
      <c r="C66" s="40"/>
      <c r="D66" s="40"/>
      <c r="E66" s="40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0"/>
      <c r="W66" s="40"/>
      <c r="X66" s="40"/>
      <c r="Y66" s="40"/>
      <c r="Z66" s="40"/>
      <c r="AA66" s="40"/>
      <c r="AB66" s="40"/>
      <c r="AC66" s="203"/>
      <c r="AD66" s="40"/>
    </row>
    <row r="67" ht="12.75" customHeight="1">
      <c r="A67" s="40"/>
      <c r="B67" s="40"/>
      <c r="C67" s="40"/>
      <c r="D67" s="40"/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0"/>
      <c r="W67" s="40"/>
      <c r="X67" s="40"/>
      <c r="Y67" s="40"/>
      <c r="Z67" s="40"/>
      <c r="AA67" s="40"/>
      <c r="AB67" s="40"/>
      <c r="AC67" s="203"/>
      <c r="AD67" s="40"/>
    </row>
    <row r="68" ht="12.75" customHeight="1">
      <c r="A68" s="40"/>
      <c r="B68" s="40"/>
      <c r="C68" s="40"/>
      <c r="D68" s="40"/>
      <c r="E68" s="40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0"/>
      <c r="W68" s="40"/>
      <c r="X68" s="40"/>
      <c r="Y68" s="40"/>
      <c r="Z68" s="40"/>
      <c r="AA68" s="40"/>
      <c r="AB68" s="40"/>
      <c r="AC68" s="203"/>
      <c r="AD68" s="40"/>
    </row>
    <row r="69" ht="12.75" customHeight="1">
      <c r="A69" s="40"/>
      <c r="B69" s="40"/>
      <c r="C69" s="40"/>
      <c r="D69" s="40"/>
      <c r="E69" s="40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0"/>
      <c r="W69" s="40"/>
      <c r="X69" s="40"/>
      <c r="Y69" s="40"/>
      <c r="Z69" s="40"/>
      <c r="AA69" s="40"/>
      <c r="AB69" s="40"/>
      <c r="AC69" s="203"/>
      <c r="AD69" s="40"/>
    </row>
    <row r="70" ht="12.75" customHeight="1">
      <c r="A70" s="40"/>
      <c r="B70" s="40"/>
      <c r="C70" s="40"/>
      <c r="D70" s="40"/>
      <c r="E70" s="40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0"/>
      <c r="W70" s="40"/>
      <c r="X70" s="40"/>
      <c r="Y70" s="40"/>
      <c r="Z70" s="40"/>
      <c r="AA70" s="40"/>
      <c r="AB70" s="40"/>
      <c r="AC70" s="203"/>
      <c r="AD70" s="40"/>
    </row>
    <row r="71" ht="12.75" customHeight="1">
      <c r="A71" s="40"/>
      <c r="B71" s="40"/>
      <c r="C71" s="40"/>
      <c r="D71" s="40"/>
      <c r="E71" s="40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0"/>
      <c r="W71" s="40"/>
      <c r="X71" s="40"/>
      <c r="Y71" s="40"/>
      <c r="Z71" s="40"/>
      <c r="AA71" s="40"/>
      <c r="AB71" s="40"/>
      <c r="AC71" s="203"/>
      <c r="AD71" s="40"/>
    </row>
    <row r="72" ht="12.75" customHeight="1">
      <c r="A72" s="40"/>
      <c r="B72" s="40"/>
      <c r="C72" s="40"/>
      <c r="D72" s="40"/>
      <c r="E72" s="40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0"/>
      <c r="W72" s="40"/>
      <c r="X72" s="40"/>
      <c r="Y72" s="40"/>
      <c r="Z72" s="40"/>
      <c r="AA72" s="40"/>
      <c r="AB72" s="40"/>
      <c r="AC72" s="203"/>
      <c r="AD72" s="40"/>
    </row>
    <row r="73" ht="12.75" customHeight="1">
      <c r="A73" s="40"/>
      <c r="B73" s="40"/>
      <c r="C73" s="40"/>
      <c r="D73" s="40"/>
      <c r="E73" s="40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0"/>
      <c r="W73" s="40"/>
      <c r="X73" s="40"/>
      <c r="Y73" s="40"/>
      <c r="Z73" s="40"/>
      <c r="AA73" s="40"/>
      <c r="AB73" s="40"/>
      <c r="AC73" s="203"/>
      <c r="AD73" s="40"/>
    </row>
    <row r="74" ht="12.75" customHeight="1">
      <c r="A74" s="40"/>
      <c r="B74" s="40"/>
      <c r="C74" s="40"/>
      <c r="D74" s="40"/>
      <c r="E74" s="40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0"/>
      <c r="W74" s="40"/>
      <c r="X74" s="40"/>
      <c r="Y74" s="40"/>
      <c r="Z74" s="40"/>
      <c r="AA74" s="40"/>
      <c r="AB74" s="40"/>
      <c r="AC74" s="203"/>
      <c r="AD74" s="40"/>
    </row>
    <row r="75" ht="12.75" customHeight="1">
      <c r="A75" s="40"/>
      <c r="B75" s="40"/>
      <c r="C75" s="40"/>
      <c r="D75" s="40"/>
      <c r="E75" s="40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0"/>
      <c r="W75" s="40"/>
      <c r="X75" s="40"/>
      <c r="Y75" s="40"/>
      <c r="Z75" s="40"/>
      <c r="AA75" s="40"/>
      <c r="AB75" s="40"/>
      <c r="AC75" s="203"/>
      <c r="AD75" s="40"/>
    </row>
    <row r="76" ht="12.75" customHeight="1">
      <c r="A76" s="40"/>
      <c r="B76" s="40"/>
      <c r="C76" s="40"/>
      <c r="D76" s="40"/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0"/>
      <c r="W76" s="40"/>
      <c r="X76" s="40"/>
      <c r="Y76" s="40"/>
      <c r="Z76" s="40"/>
      <c r="AA76" s="40"/>
      <c r="AB76" s="40"/>
      <c r="AC76" s="203"/>
      <c r="AD76" s="40"/>
    </row>
    <row r="77" ht="12.75" customHeight="1">
      <c r="A77" s="40"/>
      <c r="B77" s="40"/>
      <c r="C77" s="40"/>
      <c r="D77" s="40"/>
      <c r="E77" s="40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0"/>
      <c r="W77" s="40"/>
      <c r="X77" s="40"/>
      <c r="Y77" s="40"/>
      <c r="Z77" s="40"/>
      <c r="AA77" s="40"/>
      <c r="AB77" s="40"/>
      <c r="AC77" s="203"/>
      <c r="AD77" s="40"/>
    </row>
    <row r="78" ht="12.75" customHeight="1">
      <c r="A78" s="40"/>
      <c r="B78" s="40"/>
      <c r="C78" s="40"/>
      <c r="D78" s="40"/>
      <c r="E78" s="40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0"/>
      <c r="W78" s="40"/>
      <c r="X78" s="40"/>
      <c r="Y78" s="40"/>
      <c r="Z78" s="40"/>
      <c r="AA78" s="40"/>
      <c r="AB78" s="40"/>
      <c r="AC78" s="203"/>
      <c r="AD78" s="40"/>
    </row>
    <row r="79" ht="12.75" customHeight="1">
      <c r="A79" s="40"/>
      <c r="B79" s="40"/>
      <c r="C79" s="40"/>
      <c r="D79" s="40"/>
      <c r="E79" s="40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0"/>
      <c r="W79" s="40"/>
      <c r="X79" s="40"/>
      <c r="Y79" s="40"/>
      <c r="Z79" s="40"/>
      <c r="AA79" s="40"/>
      <c r="AB79" s="40"/>
      <c r="AC79" s="203"/>
      <c r="AD79" s="40"/>
    </row>
    <row r="80" ht="12.75" customHeight="1">
      <c r="A80" s="40"/>
      <c r="B80" s="40"/>
      <c r="C80" s="40"/>
      <c r="D80" s="40"/>
      <c r="E80" s="40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0"/>
      <c r="W80" s="40"/>
      <c r="X80" s="40"/>
      <c r="Y80" s="40"/>
      <c r="Z80" s="40"/>
      <c r="AA80" s="40"/>
      <c r="AB80" s="40"/>
      <c r="AC80" s="203"/>
      <c r="AD80" s="40"/>
    </row>
    <row r="81" ht="12.75" customHeight="1">
      <c r="A81" s="40"/>
      <c r="B81" s="40"/>
      <c r="C81" s="40"/>
      <c r="D81" s="40"/>
      <c r="E81" s="40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0"/>
      <c r="W81" s="40"/>
      <c r="X81" s="40"/>
      <c r="Y81" s="40"/>
      <c r="Z81" s="40"/>
      <c r="AA81" s="40"/>
      <c r="AB81" s="40"/>
      <c r="AC81" s="203"/>
      <c r="AD81" s="40"/>
    </row>
    <row r="82" ht="12.75" customHeight="1">
      <c r="A82" s="40"/>
      <c r="B82" s="40"/>
      <c r="C82" s="40"/>
      <c r="D82" s="40"/>
      <c r="E82" s="40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0"/>
      <c r="W82" s="40"/>
      <c r="X82" s="40"/>
      <c r="Y82" s="40"/>
      <c r="Z82" s="40"/>
      <c r="AA82" s="40"/>
      <c r="AB82" s="40"/>
      <c r="AC82" s="203"/>
      <c r="AD82" s="40"/>
    </row>
    <row r="83" ht="12.75" customHeight="1">
      <c r="A83" s="40"/>
      <c r="B83" s="40"/>
      <c r="C83" s="40"/>
      <c r="D83" s="40"/>
      <c r="E83" s="40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0"/>
      <c r="W83" s="40"/>
      <c r="X83" s="40"/>
      <c r="Y83" s="40"/>
      <c r="Z83" s="40"/>
      <c r="AA83" s="40"/>
      <c r="AB83" s="40"/>
      <c r="AC83" s="203"/>
      <c r="AD83" s="40"/>
    </row>
    <row r="84" ht="12.75" customHeight="1">
      <c r="A84" s="40"/>
      <c r="B84" s="40"/>
      <c r="C84" s="40"/>
      <c r="D84" s="40"/>
      <c r="E84" s="40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0"/>
      <c r="W84" s="40"/>
      <c r="X84" s="40"/>
      <c r="Y84" s="40"/>
      <c r="Z84" s="40"/>
      <c r="AA84" s="40"/>
      <c r="AB84" s="40"/>
      <c r="AC84" s="203"/>
      <c r="AD84" s="40"/>
    </row>
    <row r="85" ht="12.75" customHeight="1">
      <c r="A85" s="40"/>
      <c r="B85" s="40"/>
      <c r="C85" s="40"/>
      <c r="D85" s="40"/>
      <c r="E85" s="40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0"/>
      <c r="W85" s="40"/>
      <c r="X85" s="40"/>
      <c r="Y85" s="40"/>
      <c r="Z85" s="40"/>
      <c r="AA85" s="40"/>
      <c r="AB85" s="40"/>
      <c r="AC85" s="203"/>
      <c r="AD85" s="40"/>
    </row>
    <row r="86" ht="12.75" customHeight="1">
      <c r="A86" s="40"/>
      <c r="B86" s="40"/>
      <c r="C86" s="40"/>
      <c r="D86" s="40"/>
      <c r="E86" s="40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0"/>
      <c r="W86" s="40"/>
      <c r="X86" s="40"/>
      <c r="Y86" s="40"/>
      <c r="Z86" s="40"/>
      <c r="AA86" s="40"/>
      <c r="AB86" s="40"/>
      <c r="AC86" s="203"/>
      <c r="AD86" s="40"/>
    </row>
    <row r="87" ht="12.75" customHeight="1">
      <c r="A87" s="40"/>
      <c r="B87" s="40"/>
      <c r="C87" s="40"/>
      <c r="D87" s="40"/>
      <c r="E87" s="40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0"/>
      <c r="W87" s="40"/>
      <c r="X87" s="40"/>
      <c r="Y87" s="40"/>
      <c r="Z87" s="40"/>
      <c r="AA87" s="40"/>
      <c r="AB87" s="40"/>
      <c r="AC87" s="203"/>
      <c r="AD87" s="40"/>
    </row>
    <row r="88" ht="12.75" customHeight="1">
      <c r="A88" s="40"/>
      <c r="B88" s="40"/>
      <c r="C88" s="40"/>
      <c r="D88" s="40"/>
      <c r="E88" s="40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0"/>
      <c r="W88" s="40"/>
      <c r="X88" s="40"/>
      <c r="Y88" s="40"/>
      <c r="Z88" s="40"/>
      <c r="AA88" s="40"/>
      <c r="AB88" s="40"/>
      <c r="AC88" s="203"/>
      <c r="AD88" s="40"/>
    </row>
    <row r="89" ht="12.75" customHeight="1">
      <c r="A89" s="40"/>
      <c r="B89" s="40"/>
      <c r="C89" s="40"/>
      <c r="D89" s="40"/>
      <c r="E89" s="40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0"/>
      <c r="W89" s="40"/>
      <c r="X89" s="40"/>
      <c r="Y89" s="40"/>
      <c r="Z89" s="40"/>
      <c r="AA89" s="40"/>
      <c r="AB89" s="40"/>
      <c r="AC89" s="203"/>
      <c r="AD89" s="40"/>
    </row>
    <row r="90" ht="12.75" customHeight="1">
      <c r="A90" s="40"/>
      <c r="B90" s="40"/>
      <c r="C90" s="40"/>
      <c r="D90" s="40"/>
      <c r="E90" s="40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0"/>
      <c r="W90" s="40"/>
      <c r="X90" s="40"/>
      <c r="Y90" s="40"/>
      <c r="Z90" s="40"/>
      <c r="AA90" s="40"/>
      <c r="AB90" s="40"/>
      <c r="AC90" s="203"/>
      <c r="AD90" s="40"/>
    </row>
    <row r="91" ht="12.75" customHeight="1">
      <c r="A91" s="40"/>
      <c r="B91" s="40"/>
      <c r="C91" s="40"/>
      <c r="D91" s="40"/>
      <c r="E91" s="40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0"/>
      <c r="W91" s="40"/>
      <c r="X91" s="40"/>
      <c r="Y91" s="40"/>
      <c r="Z91" s="40"/>
      <c r="AA91" s="40"/>
      <c r="AB91" s="40"/>
      <c r="AC91" s="203"/>
      <c r="AD91" s="40"/>
    </row>
    <row r="92" ht="12.75" customHeight="1">
      <c r="A92" s="40"/>
      <c r="B92" s="40"/>
      <c r="C92" s="40"/>
      <c r="D92" s="40"/>
      <c r="E92" s="40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0"/>
      <c r="W92" s="40"/>
      <c r="X92" s="40"/>
      <c r="Y92" s="40"/>
      <c r="Z92" s="40"/>
      <c r="AA92" s="40"/>
      <c r="AB92" s="40"/>
      <c r="AC92" s="203"/>
      <c r="AD92" s="40"/>
    </row>
    <row r="93" ht="12.75" customHeight="1">
      <c r="A93" s="40"/>
      <c r="B93" s="40"/>
      <c r="C93" s="40"/>
      <c r="D93" s="40"/>
      <c r="E93" s="40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0"/>
      <c r="W93" s="40"/>
      <c r="X93" s="40"/>
      <c r="Y93" s="40"/>
      <c r="Z93" s="40"/>
      <c r="AA93" s="40"/>
      <c r="AB93" s="40"/>
      <c r="AC93" s="203"/>
      <c r="AD93" s="40"/>
    </row>
    <row r="94" ht="12.75" customHeight="1">
      <c r="A94" s="40"/>
      <c r="B94" s="40"/>
      <c r="C94" s="40"/>
      <c r="D94" s="40"/>
      <c r="E94" s="40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0"/>
      <c r="W94" s="40"/>
      <c r="X94" s="40"/>
      <c r="Y94" s="40"/>
      <c r="Z94" s="40"/>
      <c r="AA94" s="40"/>
      <c r="AB94" s="40"/>
      <c r="AC94" s="203"/>
      <c r="AD94" s="40"/>
    </row>
    <row r="95" ht="12.75" customHeight="1">
      <c r="A95" s="40"/>
      <c r="B95" s="40"/>
      <c r="C95" s="40"/>
      <c r="D95" s="40"/>
      <c r="E95" s="40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0"/>
      <c r="W95" s="40"/>
      <c r="X95" s="40"/>
      <c r="Y95" s="40"/>
      <c r="Z95" s="40"/>
      <c r="AA95" s="40"/>
      <c r="AB95" s="40"/>
      <c r="AC95" s="203"/>
      <c r="AD95" s="40"/>
    </row>
    <row r="96" ht="12.75" customHeight="1">
      <c r="A96" s="40"/>
      <c r="B96" s="40"/>
      <c r="C96" s="40"/>
      <c r="D96" s="40"/>
      <c r="E96" s="40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0"/>
      <c r="W96" s="40"/>
      <c r="X96" s="40"/>
      <c r="Y96" s="40"/>
      <c r="Z96" s="40"/>
      <c r="AA96" s="40"/>
      <c r="AB96" s="40"/>
      <c r="AC96" s="203"/>
      <c r="AD96" s="40"/>
    </row>
    <row r="97" ht="12.75" customHeight="1">
      <c r="A97" s="40"/>
      <c r="B97" s="40"/>
      <c r="C97" s="40"/>
      <c r="D97" s="40"/>
      <c r="E97" s="40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0"/>
      <c r="W97" s="40"/>
      <c r="X97" s="40"/>
      <c r="Y97" s="40"/>
      <c r="Z97" s="40"/>
      <c r="AA97" s="40"/>
      <c r="AB97" s="40"/>
      <c r="AC97" s="203"/>
      <c r="AD97" s="40"/>
    </row>
    <row r="98" ht="12.75" customHeight="1">
      <c r="A98" s="40"/>
      <c r="B98" s="40"/>
      <c r="C98" s="40"/>
      <c r="D98" s="40"/>
      <c r="E98" s="40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0"/>
      <c r="W98" s="40"/>
      <c r="X98" s="40"/>
      <c r="Y98" s="40"/>
      <c r="Z98" s="40"/>
      <c r="AA98" s="40"/>
      <c r="AB98" s="40"/>
      <c r="AC98" s="203"/>
      <c r="AD98" s="40"/>
    </row>
    <row r="99" ht="12.75" customHeight="1">
      <c r="A99" s="40"/>
      <c r="B99" s="40"/>
      <c r="C99" s="40"/>
      <c r="D99" s="40"/>
      <c r="E99" s="40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0"/>
      <c r="W99" s="40"/>
      <c r="X99" s="40"/>
      <c r="Y99" s="40"/>
      <c r="Z99" s="40"/>
      <c r="AA99" s="40"/>
      <c r="AB99" s="40"/>
      <c r="AC99" s="203"/>
      <c r="AD99" s="40"/>
    </row>
    <row r="100" ht="12.75" customHeight="1">
      <c r="A100" s="40"/>
      <c r="B100" s="40"/>
      <c r="C100" s="40"/>
      <c r="D100" s="40"/>
      <c r="E100" s="40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0"/>
      <c r="W100" s="40"/>
      <c r="X100" s="40"/>
      <c r="Y100" s="40"/>
      <c r="Z100" s="40"/>
      <c r="AA100" s="40"/>
      <c r="AB100" s="40"/>
      <c r="AC100" s="203"/>
      <c r="AD100" s="40"/>
    </row>
    <row r="101" ht="12.75" customHeight="1">
      <c r="A101" s="40"/>
      <c r="B101" s="40"/>
      <c r="C101" s="40"/>
      <c r="D101" s="40"/>
      <c r="E101" s="40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0"/>
      <c r="W101" s="40"/>
      <c r="X101" s="40"/>
      <c r="Y101" s="40"/>
      <c r="Z101" s="40"/>
      <c r="AA101" s="40"/>
      <c r="AB101" s="40"/>
      <c r="AC101" s="203"/>
      <c r="AD101" s="40"/>
    </row>
    <row r="102" ht="12.75" customHeight="1">
      <c r="A102" s="40"/>
      <c r="B102" s="40"/>
      <c r="C102" s="40"/>
      <c r="D102" s="40"/>
      <c r="E102" s="40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0"/>
      <c r="W102" s="40"/>
      <c r="X102" s="40"/>
      <c r="Y102" s="40"/>
      <c r="Z102" s="40"/>
      <c r="AA102" s="40"/>
      <c r="AB102" s="40"/>
      <c r="AC102" s="203"/>
      <c r="AD102" s="40"/>
    </row>
    <row r="103" ht="12.75" customHeight="1">
      <c r="A103" s="40"/>
      <c r="B103" s="40"/>
      <c r="C103" s="40"/>
      <c r="D103" s="40"/>
      <c r="E103" s="40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0"/>
      <c r="W103" s="40"/>
      <c r="X103" s="40"/>
      <c r="Y103" s="40"/>
      <c r="Z103" s="40"/>
      <c r="AA103" s="40"/>
      <c r="AB103" s="40"/>
      <c r="AC103" s="203"/>
      <c r="AD103" s="40"/>
    </row>
    <row r="104" ht="12.75" customHeight="1">
      <c r="A104" s="40"/>
      <c r="B104" s="40"/>
      <c r="C104" s="40"/>
      <c r="D104" s="40"/>
      <c r="E104" s="40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0"/>
      <c r="W104" s="40"/>
      <c r="X104" s="40"/>
      <c r="Y104" s="40"/>
      <c r="Z104" s="40"/>
      <c r="AA104" s="40"/>
      <c r="AB104" s="40"/>
      <c r="AC104" s="203"/>
      <c r="AD104" s="40"/>
    </row>
    <row r="105" ht="12.75" customHeight="1">
      <c r="A105" s="40"/>
      <c r="B105" s="40"/>
      <c r="C105" s="40"/>
      <c r="D105" s="40"/>
      <c r="E105" s="40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0"/>
      <c r="W105" s="40"/>
      <c r="X105" s="40"/>
      <c r="Y105" s="40"/>
      <c r="Z105" s="40"/>
      <c r="AA105" s="40"/>
      <c r="AB105" s="40"/>
      <c r="AC105" s="203"/>
      <c r="AD105" s="40"/>
    </row>
    <row r="106" ht="12.75" customHeight="1">
      <c r="A106" s="40"/>
      <c r="B106" s="40"/>
      <c r="C106" s="40"/>
      <c r="D106" s="40"/>
      <c r="E106" s="40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0"/>
      <c r="W106" s="40"/>
      <c r="X106" s="40"/>
      <c r="Y106" s="40"/>
      <c r="Z106" s="40"/>
      <c r="AA106" s="40"/>
      <c r="AB106" s="40"/>
      <c r="AC106" s="203"/>
      <c r="AD106" s="40"/>
    </row>
    <row r="107" ht="12.75" customHeight="1">
      <c r="A107" s="40"/>
      <c r="B107" s="40"/>
      <c r="C107" s="40"/>
      <c r="D107" s="40"/>
      <c r="E107" s="40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0"/>
      <c r="W107" s="40"/>
      <c r="X107" s="40"/>
      <c r="Y107" s="40"/>
      <c r="Z107" s="40"/>
      <c r="AA107" s="40"/>
      <c r="AB107" s="40"/>
      <c r="AC107" s="203"/>
      <c r="AD107" s="40"/>
    </row>
    <row r="108" ht="12.75" customHeight="1">
      <c r="A108" s="40"/>
      <c r="B108" s="40"/>
      <c r="C108" s="40"/>
      <c r="D108" s="40"/>
      <c r="E108" s="40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0"/>
      <c r="W108" s="40"/>
      <c r="X108" s="40"/>
      <c r="Y108" s="40"/>
      <c r="Z108" s="40"/>
      <c r="AA108" s="40"/>
      <c r="AB108" s="40"/>
      <c r="AC108" s="203"/>
      <c r="AD108" s="40"/>
    </row>
    <row r="109" ht="12.75" customHeight="1">
      <c r="A109" s="40"/>
      <c r="B109" s="40"/>
      <c r="C109" s="40"/>
      <c r="D109" s="40"/>
      <c r="E109" s="40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0"/>
      <c r="W109" s="40"/>
      <c r="X109" s="40"/>
      <c r="Y109" s="40"/>
      <c r="Z109" s="40"/>
      <c r="AA109" s="40"/>
      <c r="AB109" s="40"/>
      <c r="AC109" s="203"/>
      <c r="AD109" s="40"/>
    </row>
    <row r="110" ht="12.75" customHeight="1">
      <c r="A110" s="40"/>
      <c r="B110" s="40"/>
      <c r="C110" s="40"/>
      <c r="D110" s="40"/>
      <c r="E110" s="40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0"/>
      <c r="W110" s="40"/>
      <c r="X110" s="40"/>
      <c r="Y110" s="40"/>
      <c r="Z110" s="40"/>
      <c r="AA110" s="40"/>
      <c r="AB110" s="40"/>
      <c r="AC110" s="203"/>
      <c r="AD110" s="40"/>
    </row>
    <row r="111" ht="12.75" customHeight="1">
      <c r="A111" s="40"/>
      <c r="B111" s="40"/>
      <c r="C111" s="40"/>
      <c r="D111" s="40"/>
      <c r="E111" s="40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0"/>
      <c r="W111" s="40"/>
      <c r="X111" s="40"/>
      <c r="Y111" s="40"/>
      <c r="Z111" s="40"/>
      <c r="AA111" s="40"/>
      <c r="AB111" s="40"/>
      <c r="AC111" s="203"/>
      <c r="AD111" s="40"/>
    </row>
    <row r="112" ht="12.75" customHeight="1">
      <c r="A112" s="40"/>
      <c r="B112" s="40"/>
      <c r="C112" s="40"/>
      <c r="D112" s="40"/>
      <c r="E112" s="40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0"/>
      <c r="W112" s="40"/>
      <c r="X112" s="40"/>
      <c r="Y112" s="40"/>
      <c r="Z112" s="40"/>
      <c r="AA112" s="40"/>
      <c r="AB112" s="40"/>
      <c r="AC112" s="203"/>
      <c r="AD112" s="40"/>
    </row>
    <row r="113" ht="12.75" customHeight="1">
      <c r="A113" s="40"/>
      <c r="B113" s="40"/>
      <c r="C113" s="40"/>
      <c r="D113" s="40"/>
      <c r="E113" s="40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0"/>
      <c r="W113" s="40"/>
      <c r="X113" s="40"/>
      <c r="Y113" s="40"/>
      <c r="Z113" s="40"/>
      <c r="AA113" s="40"/>
      <c r="AB113" s="40"/>
      <c r="AC113" s="203"/>
      <c r="AD113" s="40"/>
    </row>
    <row r="114" ht="12.75" customHeight="1">
      <c r="A114" s="40"/>
      <c r="B114" s="40"/>
      <c r="C114" s="40"/>
      <c r="D114" s="40"/>
      <c r="E114" s="40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0"/>
      <c r="W114" s="40"/>
      <c r="X114" s="40"/>
      <c r="Y114" s="40"/>
      <c r="Z114" s="40"/>
      <c r="AA114" s="40"/>
      <c r="AB114" s="40"/>
      <c r="AC114" s="203"/>
      <c r="AD114" s="40"/>
    </row>
    <row r="115" ht="12.75" customHeight="1">
      <c r="A115" s="40"/>
      <c r="B115" s="40"/>
      <c r="C115" s="40"/>
      <c r="D115" s="40"/>
      <c r="E115" s="40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0"/>
      <c r="W115" s="40"/>
      <c r="X115" s="40"/>
      <c r="Y115" s="40"/>
      <c r="Z115" s="40"/>
      <c r="AA115" s="40"/>
      <c r="AB115" s="40"/>
      <c r="AC115" s="203"/>
      <c r="AD115" s="40"/>
    </row>
    <row r="116" ht="12.75" customHeight="1">
      <c r="A116" s="40"/>
      <c r="B116" s="40"/>
      <c r="C116" s="40"/>
      <c r="D116" s="40"/>
      <c r="E116" s="40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0"/>
      <c r="W116" s="40"/>
      <c r="X116" s="40"/>
      <c r="Y116" s="40"/>
      <c r="Z116" s="40"/>
      <c r="AA116" s="40"/>
      <c r="AB116" s="40"/>
      <c r="AC116" s="203"/>
      <c r="AD116" s="40"/>
    </row>
    <row r="117" ht="12.75" customHeight="1">
      <c r="A117" s="40"/>
      <c r="B117" s="40"/>
      <c r="C117" s="40"/>
      <c r="D117" s="40"/>
      <c r="E117" s="40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0"/>
      <c r="W117" s="40"/>
      <c r="X117" s="40"/>
      <c r="Y117" s="40"/>
      <c r="Z117" s="40"/>
      <c r="AA117" s="40"/>
      <c r="AB117" s="40"/>
      <c r="AC117" s="203"/>
      <c r="AD117" s="40"/>
    </row>
    <row r="118" ht="12.75" customHeight="1">
      <c r="A118" s="40"/>
      <c r="B118" s="40"/>
      <c r="C118" s="40"/>
      <c r="D118" s="40"/>
      <c r="E118" s="40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0"/>
      <c r="W118" s="40"/>
      <c r="X118" s="40"/>
      <c r="Y118" s="40"/>
      <c r="Z118" s="40"/>
      <c r="AA118" s="40"/>
      <c r="AB118" s="40"/>
      <c r="AC118" s="203"/>
      <c r="AD118" s="40"/>
    </row>
    <row r="119" ht="12.75" customHeight="1">
      <c r="A119" s="40"/>
      <c r="B119" s="40"/>
      <c r="C119" s="40"/>
      <c r="D119" s="40"/>
      <c r="E119" s="40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0"/>
      <c r="W119" s="40"/>
      <c r="X119" s="40"/>
      <c r="Y119" s="40"/>
      <c r="Z119" s="40"/>
      <c r="AA119" s="40"/>
      <c r="AB119" s="40"/>
      <c r="AC119" s="203"/>
      <c r="AD119" s="40"/>
    </row>
    <row r="120" ht="12.75" customHeight="1">
      <c r="A120" s="40"/>
      <c r="B120" s="40"/>
      <c r="C120" s="40"/>
      <c r="D120" s="40"/>
      <c r="E120" s="40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0"/>
      <c r="W120" s="40"/>
      <c r="X120" s="40"/>
      <c r="Y120" s="40"/>
      <c r="Z120" s="40"/>
      <c r="AA120" s="40"/>
      <c r="AB120" s="40"/>
      <c r="AC120" s="203"/>
      <c r="AD120" s="40"/>
    </row>
    <row r="121" ht="12.75" customHeight="1">
      <c r="A121" s="40"/>
      <c r="B121" s="40"/>
      <c r="C121" s="40"/>
      <c r="D121" s="40"/>
      <c r="E121" s="40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0"/>
      <c r="W121" s="40"/>
      <c r="X121" s="40"/>
      <c r="Y121" s="40"/>
      <c r="Z121" s="40"/>
      <c r="AA121" s="40"/>
      <c r="AB121" s="40"/>
      <c r="AC121" s="203"/>
      <c r="AD121" s="40"/>
    </row>
    <row r="122" ht="12.75" customHeight="1">
      <c r="A122" s="40"/>
      <c r="B122" s="40"/>
      <c r="C122" s="40"/>
      <c r="D122" s="40"/>
      <c r="E122" s="40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0"/>
      <c r="W122" s="40"/>
      <c r="X122" s="40"/>
      <c r="Y122" s="40"/>
      <c r="Z122" s="40"/>
      <c r="AA122" s="40"/>
      <c r="AB122" s="40"/>
      <c r="AC122" s="203"/>
      <c r="AD122" s="40"/>
    </row>
    <row r="123" ht="12.75" customHeight="1">
      <c r="A123" s="40"/>
      <c r="B123" s="40"/>
      <c r="C123" s="40"/>
      <c r="D123" s="40"/>
      <c r="E123" s="40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0"/>
      <c r="W123" s="40"/>
      <c r="X123" s="40"/>
      <c r="Y123" s="40"/>
      <c r="Z123" s="40"/>
      <c r="AA123" s="40"/>
      <c r="AB123" s="40"/>
      <c r="AC123" s="203"/>
      <c r="AD123" s="40"/>
    </row>
    <row r="124" ht="12.75" customHeight="1">
      <c r="A124" s="40"/>
      <c r="B124" s="40"/>
      <c r="C124" s="40"/>
      <c r="D124" s="40"/>
      <c r="E124" s="40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0"/>
      <c r="W124" s="40"/>
      <c r="X124" s="40"/>
      <c r="Y124" s="40"/>
      <c r="Z124" s="40"/>
      <c r="AA124" s="40"/>
      <c r="AB124" s="40"/>
      <c r="AC124" s="203"/>
      <c r="AD124" s="40"/>
    </row>
    <row r="125" ht="12.75" customHeight="1">
      <c r="A125" s="40"/>
      <c r="B125" s="40"/>
      <c r="C125" s="40"/>
      <c r="D125" s="40"/>
      <c r="E125" s="40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0"/>
      <c r="W125" s="40"/>
      <c r="X125" s="40"/>
      <c r="Y125" s="40"/>
      <c r="Z125" s="40"/>
      <c r="AA125" s="40"/>
      <c r="AB125" s="40"/>
      <c r="AC125" s="203"/>
      <c r="AD125" s="40"/>
    </row>
    <row r="126" ht="12.75" customHeight="1">
      <c r="A126" s="40"/>
      <c r="B126" s="40"/>
      <c r="C126" s="40"/>
      <c r="D126" s="40"/>
      <c r="E126" s="40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0"/>
      <c r="W126" s="40"/>
      <c r="X126" s="40"/>
      <c r="Y126" s="40"/>
      <c r="Z126" s="40"/>
      <c r="AA126" s="40"/>
      <c r="AB126" s="40"/>
      <c r="AC126" s="203"/>
      <c r="AD126" s="40"/>
    </row>
    <row r="127" ht="12.75" customHeight="1">
      <c r="A127" s="40"/>
      <c r="B127" s="40"/>
      <c r="C127" s="40"/>
      <c r="D127" s="40"/>
      <c r="E127" s="40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0"/>
      <c r="W127" s="40"/>
      <c r="X127" s="40"/>
      <c r="Y127" s="40"/>
      <c r="Z127" s="40"/>
      <c r="AA127" s="40"/>
      <c r="AB127" s="40"/>
      <c r="AC127" s="203"/>
      <c r="AD127" s="40"/>
    </row>
    <row r="128" ht="12.75" customHeight="1">
      <c r="A128" s="40"/>
      <c r="B128" s="40"/>
      <c r="C128" s="40"/>
      <c r="D128" s="40"/>
      <c r="E128" s="40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0"/>
      <c r="W128" s="40"/>
      <c r="X128" s="40"/>
      <c r="Y128" s="40"/>
      <c r="Z128" s="40"/>
      <c r="AA128" s="40"/>
      <c r="AB128" s="40"/>
      <c r="AC128" s="203"/>
      <c r="AD128" s="40"/>
    </row>
    <row r="129" ht="12.75" customHeight="1">
      <c r="A129" s="40"/>
      <c r="B129" s="40"/>
      <c r="C129" s="40"/>
      <c r="D129" s="40"/>
      <c r="E129" s="40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0"/>
      <c r="W129" s="40"/>
      <c r="X129" s="40"/>
      <c r="Y129" s="40"/>
      <c r="Z129" s="40"/>
      <c r="AA129" s="40"/>
      <c r="AB129" s="40"/>
      <c r="AC129" s="203"/>
      <c r="AD129" s="40"/>
    </row>
    <row r="130" ht="12.75" customHeight="1">
      <c r="A130" s="40"/>
      <c r="B130" s="40"/>
      <c r="C130" s="40"/>
      <c r="D130" s="40"/>
      <c r="E130" s="40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0"/>
      <c r="W130" s="40"/>
      <c r="X130" s="40"/>
      <c r="Y130" s="40"/>
      <c r="Z130" s="40"/>
      <c r="AA130" s="40"/>
      <c r="AB130" s="40"/>
      <c r="AC130" s="203"/>
      <c r="AD130" s="40"/>
    </row>
    <row r="131" ht="12.75" customHeight="1">
      <c r="A131" s="40"/>
      <c r="B131" s="40"/>
      <c r="C131" s="40"/>
      <c r="D131" s="40"/>
      <c r="E131" s="40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0"/>
      <c r="W131" s="40"/>
      <c r="X131" s="40"/>
      <c r="Y131" s="40"/>
      <c r="Z131" s="40"/>
      <c r="AA131" s="40"/>
      <c r="AB131" s="40"/>
      <c r="AC131" s="203"/>
      <c r="AD131" s="40"/>
    </row>
    <row r="132" ht="12.75" customHeight="1">
      <c r="A132" s="40"/>
      <c r="B132" s="40"/>
      <c r="C132" s="40"/>
      <c r="D132" s="40"/>
      <c r="E132" s="40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0"/>
      <c r="W132" s="40"/>
      <c r="X132" s="40"/>
      <c r="Y132" s="40"/>
      <c r="Z132" s="40"/>
      <c r="AA132" s="40"/>
      <c r="AB132" s="40"/>
      <c r="AC132" s="203"/>
      <c r="AD132" s="40"/>
    </row>
    <row r="133" ht="12.75" customHeight="1">
      <c r="A133" s="40"/>
      <c r="B133" s="40"/>
      <c r="C133" s="40"/>
      <c r="D133" s="40"/>
      <c r="E133" s="40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0"/>
      <c r="W133" s="40"/>
      <c r="X133" s="40"/>
      <c r="Y133" s="40"/>
      <c r="Z133" s="40"/>
      <c r="AA133" s="40"/>
      <c r="AB133" s="40"/>
      <c r="AC133" s="203"/>
      <c r="AD133" s="40"/>
    </row>
    <row r="134" ht="12.75" customHeight="1">
      <c r="A134" s="40"/>
      <c r="B134" s="40"/>
      <c r="C134" s="40"/>
      <c r="D134" s="40"/>
      <c r="E134" s="40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0"/>
      <c r="W134" s="40"/>
      <c r="X134" s="40"/>
      <c r="Y134" s="40"/>
      <c r="Z134" s="40"/>
      <c r="AA134" s="40"/>
      <c r="AB134" s="40"/>
      <c r="AC134" s="203"/>
      <c r="AD134" s="40"/>
    </row>
    <row r="135" ht="12.75" customHeight="1">
      <c r="A135" s="40"/>
      <c r="B135" s="40"/>
      <c r="C135" s="40"/>
      <c r="D135" s="40"/>
      <c r="E135" s="40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0"/>
      <c r="W135" s="40"/>
      <c r="X135" s="40"/>
      <c r="Y135" s="40"/>
      <c r="Z135" s="40"/>
      <c r="AA135" s="40"/>
      <c r="AB135" s="40"/>
      <c r="AC135" s="203"/>
      <c r="AD135" s="40"/>
    </row>
    <row r="136" ht="12.75" customHeight="1">
      <c r="A136" s="40"/>
      <c r="B136" s="40"/>
      <c r="C136" s="40"/>
      <c r="D136" s="40"/>
      <c r="E136" s="40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0"/>
      <c r="W136" s="40"/>
      <c r="X136" s="40"/>
      <c r="Y136" s="40"/>
      <c r="Z136" s="40"/>
      <c r="AA136" s="40"/>
      <c r="AB136" s="40"/>
      <c r="AC136" s="203"/>
      <c r="AD136" s="40"/>
    </row>
    <row r="137" ht="12.75" customHeight="1">
      <c r="A137" s="40"/>
      <c r="B137" s="40"/>
      <c r="C137" s="40"/>
      <c r="D137" s="40"/>
      <c r="E137" s="40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0"/>
      <c r="W137" s="40"/>
      <c r="X137" s="40"/>
      <c r="Y137" s="40"/>
      <c r="Z137" s="40"/>
      <c r="AA137" s="40"/>
      <c r="AB137" s="40"/>
      <c r="AC137" s="203"/>
      <c r="AD137" s="40"/>
    </row>
    <row r="138" ht="12.75" customHeight="1">
      <c r="A138" s="40"/>
      <c r="B138" s="40"/>
      <c r="C138" s="40"/>
      <c r="D138" s="40"/>
      <c r="E138" s="40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0"/>
      <c r="W138" s="40"/>
      <c r="X138" s="40"/>
      <c r="Y138" s="40"/>
      <c r="Z138" s="40"/>
      <c r="AA138" s="40"/>
      <c r="AB138" s="40"/>
      <c r="AC138" s="203"/>
      <c r="AD138" s="40"/>
    </row>
    <row r="139" ht="12.75" customHeight="1">
      <c r="A139" s="40"/>
      <c r="B139" s="40"/>
      <c r="C139" s="40"/>
      <c r="D139" s="40"/>
      <c r="E139" s="40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0"/>
      <c r="W139" s="40"/>
      <c r="X139" s="40"/>
      <c r="Y139" s="40"/>
      <c r="Z139" s="40"/>
      <c r="AA139" s="40"/>
      <c r="AB139" s="40"/>
      <c r="AC139" s="203"/>
      <c r="AD139" s="40"/>
    </row>
    <row r="140" ht="12.75" customHeight="1">
      <c r="A140" s="40"/>
      <c r="B140" s="40"/>
      <c r="C140" s="40"/>
      <c r="D140" s="40"/>
      <c r="E140" s="40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0"/>
      <c r="W140" s="40"/>
      <c r="X140" s="40"/>
      <c r="Y140" s="40"/>
      <c r="Z140" s="40"/>
      <c r="AA140" s="40"/>
      <c r="AB140" s="40"/>
      <c r="AC140" s="203"/>
      <c r="AD140" s="40"/>
    </row>
    <row r="141" ht="12.75" customHeight="1">
      <c r="A141" s="40"/>
      <c r="B141" s="40"/>
      <c r="C141" s="40"/>
      <c r="D141" s="40"/>
      <c r="E141" s="40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0"/>
      <c r="W141" s="40"/>
      <c r="X141" s="40"/>
      <c r="Y141" s="40"/>
      <c r="Z141" s="40"/>
      <c r="AA141" s="40"/>
      <c r="AB141" s="40"/>
      <c r="AC141" s="203"/>
      <c r="AD141" s="40"/>
    </row>
    <row r="142" ht="12.75" customHeight="1">
      <c r="A142" s="40"/>
      <c r="B142" s="40"/>
      <c r="C142" s="40"/>
      <c r="D142" s="40"/>
      <c r="E142" s="40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0"/>
      <c r="W142" s="40"/>
      <c r="X142" s="40"/>
      <c r="Y142" s="40"/>
      <c r="Z142" s="40"/>
      <c r="AA142" s="40"/>
      <c r="AB142" s="40"/>
      <c r="AC142" s="203"/>
      <c r="AD142" s="40"/>
    </row>
    <row r="143" ht="12.75" customHeight="1">
      <c r="A143" s="40"/>
      <c r="B143" s="40"/>
      <c r="C143" s="40"/>
      <c r="D143" s="40"/>
      <c r="E143" s="40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0"/>
      <c r="W143" s="40"/>
      <c r="X143" s="40"/>
      <c r="Y143" s="40"/>
      <c r="Z143" s="40"/>
      <c r="AA143" s="40"/>
      <c r="AB143" s="40"/>
      <c r="AC143" s="203"/>
      <c r="AD143" s="40"/>
    </row>
    <row r="144" ht="12.75" customHeight="1">
      <c r="A144" s="40"/>
      <c r="B144" s="40"/>
      <c r="C144" s="40"/>
      <c r="D144" s="40"/>
      <c r="E144" s="40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0"/>
      <c r="W144" s="40"/>
      <c r="X144" s="40"/>
      <c r="Y144" s="40"/>
      <c r="Z144" s="40"/>
      <c r="AA144" s="40"/>
      <c r="AB144" s="40"/>
      <c r="AC144" s="203"/>
      <c r="AD144" s="40"/>
    </row>
    <row r="145" ht="12.75" customHeight="1">
      <c r="A145" s="40"/>
      <c r="B145" s="40"/>
      <c r="C145" s="40"/>
      <c r="D145" s="40"/>
      <c r="E145" s="40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0"/>
      <c r="W145" s="40"/>
      <c r="X145" s="40"/>
      <c r="Y145" s="40"/>
      <c r="Z145" s="40"/>
      <c r="AA145" s="40"/>
      <c r="AB145" s="40"/>
      <c r="AC145" s="203"/>
      <c r="AD145" s="40"/>
    </row>
    <row r="146" ht="12.75" customHeight="1">
      <c r="A146" s="40"/>
      <c r="B146" s="40"/>
      <c r="C146" s="40"/>
      <c r="D146" s="40"/>
      <c r="E146" s="40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0"/>
      <c r="W146" s="40"/>
      <c r="X146" s="40"/>
      <c r="Y146" s="40"/>
      <c r="Z146" s="40"/>
      <c r="AA146" s="40"/>
      <c r="AB146" s="40"/>
      <c r="AC146" s="203"/>
      <c r="AD146" s="40"/>
    </row>
    <row r="147" ht="12.75" customHeight="1">
      <c r="A147" s="40"/>
      <c r="B147" s="40"/>
      <c r="C147" s="40"/>
      <c r="D147" s="40"/>
      <c r="E147" s="40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0"/>
      <c r="W147" s="40"/>
      <c r="X147" s="40"/>
      <c r="Y147" s="40"/>
      <c r="Z147" s="40"/>
      <c r="AA147" s="40"/>
      <c r="AB147" s="40"/>
      <c r="AC147" s="203"/>
      <c r="AD147" s="40"/>
    </row>
    <row r="148" ht="12.75" customHeight="1">
      <c r="A148" s="40"/>
      <c r="B148" s="40"/>
      <c r="C148" s="40"/>
      <c r="D148" s="40"/>
      <c r="E148" s="40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0"/>
      <c r="W148" s="40"/>
      <c r="X148" s="40"/>
      <c r="Y148" s="40"/>
      <c r="Z148" s="40"/>
      <c r="AA148" s="40"/>
      <c r="AB148" s="40"/>
      <c r="AC148" s="203"/>
      <c r="AD148" s="40"/>
    </row>
    <row r="149" ht="12.75" customHeight="1">
      <c r="A149" s="40"/>
      <c r="B149" s="40"/>
      <c r="C149" s="40"/>
      <c r="D149" s="40"/>
      <c r="E149" s="40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0"/>
      <c r="W149" s="40"/>
      <c r="X149" s="40"/>
      <c r="Y149" s="40"/>
      <c r="Z149" s="40"/>
      <c r="AA149" s="40"/>
      <c r="AB149" s="40"/>
      <c r="AC149" s="203"/>
      <c r="AD149" s="40"/>
    </row>
    <row r="150" ht="12.75" customHeight="1">
      <c r="A150" s="40"/>
      <c r="B150" s="40"/>
      <c r="C150" s="40"/>
      <c r="D150" s="40"/>
      <c r="E150" s="40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0"/>
      <c r="W150" s="40"/>
      <c r="X150" s="40"/>
      <c r="Y150" s="40"/>
      <c r="Z150" s="40"/>
      <c r="AA150" s="40"/>
      <c r="AB150" s="40"/>
      <c r="AC150" s="203"/>
      <c r="AD150" s="40"/>
    </row>
    <row r="151" ht="12.75" customHeight="1">
      <c r="A151" s="40"/>
      <c r="B151" s="40"/>
      <c r="C151" s="40"/>
      <c r="D151" s="40"/>
      <c r="E151" s="40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0"/>
      <c r="W151" s="40"/>
      <c r="X151" s="40"/>
      <c r="Y151" s="40"/>
      <c r="Z151" s="40"/>
      <c r="AA151" s="40"/>
      <c r="AB151" s="40"/>
      <c r="AC151" s="203"/>
      <c r="AD151" s="40"/>
    </row>
    <row r="152" ht="12.75" customHeight="1">
      <c r="A152" s="40"/>
      <c r="B152" s="40"/>
      <c r="C152" s="40"/>
      <c r="D152" s="40"/>
      <c r="E152" s="40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0"/>
      <c r="W152" s="40"/>
      <c r="X152" s="40"/>
      <c r="Y152" s="40"/>
      <c r="Z152" s="40"/>
      <c r="AA152" s="40"/>
      <c r="AB152" s="40"/>
      <c r="AC152" s="203"/>
      <c r="AD152" s="40"/>
    </row>
    <row r="153" ht="12.75" customHeight="1">
      <c r="A153" s="40"/>
      <c r="B153" s="40"/>
      <c r="C153" s="40"/>
      <c r="D153" s="40"/>
      <c r="E153" s="40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0"/>
      <c r="W153" s="40"/>
      <c r="X153" s="40"/>
      <c r="Y153" s="40"/>
      <c r="Z153" s="40"/>
      <c r="AA153" s="40"/>
      <c r="AB153" s="40"/>
      <c r="AC153" s="203"/>
      <c r="AD153" s="40"/>
    </row>
    <row r="154" ht="12.75" customHeight="1">
      <c r="A154" s="40"/>
      <c r="B154" s="40"/>
      <c r="C154" s="40"/>
      <c r="D154" s="40"/>
      <c r="E154" s="40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0"/>
      <c r="W154" s="40"/>
      <c r="X154" s="40"/>
      <c r="Y154" s="40"/>
      <c r="Z154" s="40"/>
      <c r="AA154" s="40"/>
      <c r="AB154" s="40"/>
      <c r="AC154" s="203"/>
      <c r="AD154" s="40"/>
    </row>
    <row r="155" ht="12.75" customHeight="1">
      <c r="A155" s="40"/>
      <c r="B155" s="40"/>
      <c r="C155" s="40"/>
      <c r="D155" s="40"/>
      <c r="E155" s="40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0"/>
      <c r="W155" s="40"/>
      <c r="X155" s="40"/>
      <c r="Y155" s="40"/>
      <c r="Z155" s="40"/>
      <c r="AA155" s="40"/>
      <c r="AB155" s="40"/>
      <c r="AC155" s="203"/>
      <c r="AD155" s="40"/>
    </row>
    <row r="156" ht="12.75" customHeight="1">
      <c r="A156" s="40"/>
      <c r="B156" s="40"/>
      <c r="C156" s="40"/>
      <c r="D156" s="40"/>
      <c r="E156" s="40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0"/>
      <c r="W156" s="40"/>
      <c r="X156" s="40"/>
      <c r="Y156" s="40"/>
      <c r="Z156" s="40"/>
      <c r="AA156" s="40"/>
      <c r="AB156" s="40"/>
      <c r="AC156" s="203"/>
      <c r="AD156" s="40"/>
    </row>
    <row r="157" ht="12.75" customHeight="1">
      <c r="A157" s="40"/>
      <c r="B157" s="40"/>
      <c r="C157" s="40"/>
      <c r="D157" s="40"/>
      <c r="E157" s="40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0"/>
      <c r="W157" s="40"/>
      <c r="X157" s="40"/>
      <c r="Y157" s="40"/>
      <c r="Z157" s="40"/>
      <c r="AA157" s="40"/>
      <c r="AB157" s="40"/>
      <c r="AC157" s="203"/>
      <c r="AD157" s="40"/>
    </row>
    <row r="158" ht="12.75" customHeight="1">
      <c r="A158" s="40"/>
      <c r="B158" s="40"/>
      <c r="C158" s="40"/>
      <c r="D158" s="40"/>
      <c r="E158" s="40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0"/>
      <c r="W158" s="40"/>
      <c r="X158" s="40"/>
      <c r="Y158" s="40"/>
      <c r="Z158" s="40"/>
      <c r="AA158" s="40"/>
      <c r="AB158" s="40"/>
      <c r="AC158" s="203"/>
      <c r="AD158" s="40"/>
    </row>
    <row r="159" ht="12.75" customHeight="1">
      <c r="A159" s="40"/>
      <c r="B159" s="40"/>
      <c r="C159" s="40"/>
      <c r="D159" s="40"/>
      <c r="E159" s="40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0"/>
      <c r="W159" s="40"/>
      <c r="X159" s="40"/>
      <c r="Y159" s="40"/>
      <c r="Z159" s="40"/>
      <c r="AA159" s="40"/>
      <c r="AB159" s="40"/>
      <c r="AC159" s="203"/>
      <c r="AD159" s="40"/>
    </row>
    <row r="160" ht="12.75" customHeight="1">
      <c r="A160" s="40"/>
      <c r="B160" s="40"/>
      <c r="C160" s="40"/>
      <c r="D160" s="40"/>
      <c r="E160" s="40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0"/>
      <c r="W160" s="40"/>
      <c r="X160" s="40"/>
      <c r="Y160" s="40"/>
      <c r="Z160" s="40"/>
      <c r="AA160" s="40"/>
      <c r="AB160" s="40"/>
      <c r="AC160" s="203"/>
      <c r="AD160" s="40"/>
    </row>
    <row r="161" ht="12.75" customHeight="1">
      <c r="A161" s="40"/>
      <c r="B161" s="40"/>
      <c r="C161" s="40"/>
      <c r="D161" s="40"/>
      <c r="E161" s="40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0"/>
      <c r="W161" s="40"/>
      <c r="X161" s="40"/>
      <c r="Y161" s="40"/>
      <c r="Z161" s="40"/>
      <c r="AA161" s="40"/>
      <c r="AB161" s="40"/>
      <c r="AC161" s="203"/>
      <c r="AD161" s="40"/>
    </row>
    <row r="162" ht="12.75" customHeight="1">
      <c r="A162" s="40"/>
      <c r="B162" s="40"/>
      <c r="C162" s="40"/>
      <c r="D162" s="40"/>
      <c r="E162" s="40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0"/>
      <c r="W162" s="40"/>
      <c r="X162" s="40"/>
      <c r="Y162" s="40"/>
      <c r="Z162" s="40"/>
      <c r="AA162" s="40"/>
      <c r="AB162" s="40"/>
      <c r="AC162" s="203"/>
      <c r="AD162" s="40"/>
    </row>
    <row r="163" ht="12.75" customHeight="1">
      <c r="A163" s="40"/>
      <c r="B163" s="40"/>
      <c r="C163" s="40"/>
      <c r="D163" s="40"/>
      <c r="E163" s="40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0"/>
      <c r="W163" s="40"/>
      <c r="X163" s="40"/>
      <c r="Y163" s="40"/>
      <c r="Z163" s="40"/>
      <c r="AA163" s="40"/>
      <c r="AB163" s="40"/>
      <c r="AC163" s="203"/>
      <c r="AD163" s="40"/>
    </row>
    <row r="164" ht="12.75" customHeight="1">
      <c r="A164" s="40"/>
      <c r="B164" s="40"/>
      <c r="C164" s="40"/>
      <c r="D164" s="40"/>
      <c r="E164" s="40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0"/>
      <c r="W164" s="40"/>
      <c r="X164" s="40"/>
      <c r="Y164" s="40"/>
      <c r="Z164" s="40"/>
      <c r="AA164" s="40"/>
      <c r="AB164" s="40"/>
      <c r="AC164" s="203"/>
      <c r="AD164" s="40"/>
    </row>
    <row r="165" ht="12.75" customHeight="1">
      <c r="A165" s="40"/>
      <c r="B165" s="40"/>
      <c r="C165" s="40"/>
      <c r="D165" s="40"/>
      <c r="E165" s="40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0"/>
      <c r="W165" s="40"/>
      <c r="X165" s="40"/>
      <c r="Y165" s="40"/>
      <c r="Z165" s="40"/>
      <c r="AA165" s="40"/>
      <c r="AB165" s="40"/>
      <c r="AC165" s="203"/>
      <c r="AD165" s="40"/>
    </row>
    <row r="166" ht="12.75" customHeight="1">
      <c r="A166" s="40"/>
      <c r="B166" s="40"/>
      <c r="C166" s="40"/>
      <c r="D166" s="40"/>
      <c r="E166" s="40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0"/>
      <c r="W166" s="40"/>
      <c r="X166" s="40"/>
      <c r="Y166" s="40"/>
      <c r="Z166" s="40"/>
      <c r="AA166" s="40"/>
      <c r="AB166" s="40"/>
      <c r="AC166" s="203"/>
      <c r="AD166" s="40"/>
    </row>
    <row r="167" ht="12.75" customHeight="1">
      <c r="A167" s="40"/>
      <c r="B167" s="40"/>
      <c r="C167" s="40"/>
      <c r="D167" s="40"/>
      <c r="E167" s="40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0"/>
      <c r="W167" s="40"/>
      <c r="X167" s="40"/>
      <c r="Y167" s="40"/>
      <c r="Z167" s="40"/>
      <c r="AA167" s="40"/>
      <c r="AB167" s="40"/>
      <c r="AC167" s="203"/>
      <c r="AD167" s="40"/>
    </row>
    <row r="168" ht="12.75" customHeight="1">
      <c r="A168" s="40"/>
      <c r="B168" s="40"/>
      <c r="C168" s="40"/>
      <c r="D168" s="40"/>
      <c r="E168" s="40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0"/>
      <c r="W168" s="40"/>
      <c r="X168" s="40"/>
      <c r="Y168" s="40"/>
      <c r="Z168" s="40"/>
      <c r="AA168" s="40"/>
      <c r="AB168" s="40"/>
      <c r="AC168" s="203"/>
      <c r="AD168" s="40"/>
    </row>
    <row r="169" ht="12.75" customHeight="1">
      <c r="A169" s="40"/>
      <c r="B169" s="40"/>
      <c r="C169" s="40"/>
      <c r="D169" s="40"/>
      <c r="E169" s="40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0"/>
      <c r="W169" s="40"/>
      <c r="X169" s="40"/>
      <c r="Y169" s="40"/>
      <c r="Z169" s="40"/>
      <c r="AA169" s="40"/>
      <c r="AB169" s="40"/>
      <c r="AC169" s="203"/>
      <c r="AD169" s="40"/>
    </row>
    <row r="170" ht="12.75" customHeight="1">
      <c r="A170" s="40"/>
      <c r="B170" s="40"/>
      <c r="C170" s="40"/>
      <c r="D170" s="40"/>
      <c r="E170" s="40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0"/>
      <c r="W170" s="40"/>
      <c r="X170" s="40"/>
      <c r="Y170" s="40"/>
      <c r="Z170" s="40"/>
      <c r="AA170" s="40"/>
      <c r="AB170" s="40"/>
      <c r="AC170" s="203"/>
      <c r="AD170" s="40"/>
    </row>
    <row r="171" ht="12.75" customHeight="1">
      <c r="A171" s="40"/>
      <c r="B171" s="40"/>
      <c r="C171" s="40"/>
      <c r="D171" s="40"/>
      <c r="E171" s="40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0"/>
      <c r="W171" s="40"/>
      <c r="X171" s="40"/>
      <c r="Y171" s="40"/>
      <c r="Z171" s="40"/>
      <c r="AA171" s="40"/>
      <c r="AB171" s="40"/>
      <c r="AC171" s="203"/>
      <c r="AD171" s="40"/>
    </row>
    <row r="172" ht="12.75" customHeight="1">
      <c r="A172" s="40"/>
      <c r="B172" s="40"/>
      <c r="C172" s="40"/>
      <c r="D172" s="40"/>
      <c r="E172" s="40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0"/>
      <c r="W172" s="40"/>
      <c r="X172" s="40"/>
      <c r="Y172" s="40"/>
      <c r="Z172" s="40"/>
      <c r="AA172" s="40"/>
      <c r="AB172" s="40"/>
      <c r="AC172" s="203"/>
      <c r="AD172" s="40"/>
    </row>
    <row r="173" ht="12.75" customHeight="1">
      <c r="A173" s="40"/>
      <c r="B173" s="40"/>
      <c r="C173" s="40"/>
      <c r="D173" s="40"/>
      <c r="E173" s="40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0"/>
      <c r="W173" s="40"/>
      <c r="X173" s="40"/>
      <c r="Y173" s="40"/>
      <c r="Z173" s="40"/>
      <c r="AA173" s="40"/>
      <c r="AB173" s="40"/>
      <c r="AC173" s="203"/>
      <c r="AD173" s="40"/>
    </row>
    <row r="174" ht="12.75" customHeight="1">
      <c r="A174" s="40"/>
      <c r="B174" s="40"/>
      <c r="C174" s="40"/>
      <c r="D174" s="40"/>
      <c r="E174" s="40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0"/>
      <c r="W174" s="40"/>
      <c r="X174" s="40"/>
      <c r="Y174" s="40"/>
      <c r="Z174" s="40"/>
      <c r="AA174" s="40"/>
      <c r="AB174" s="40"/>
      <c r="AC174" s="203"/>
      <c r="AD174" s="40"/>
    </row>
    <row r="175" ht="12.75" customHeight="1">
      <c r="A175" s="40"/>
      <c r="B175" s="40"/>
      <c r="C175" s="40"/>
      <c r="D175" s="40"/>
      <c r="E175" s="40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0"/>
      <c r="W175" s="40"/>
      <c r="X175" s="40"/>
      <c r="Y175" s="40"/>
      <c r="Z175" s="40"/>
      <c r="AA175" s="40"/>
      <c r="AB175" s="40"/>
      <c r="AC175" s="203"/>
      <c r="AD175" s="40"/>
    </row>
    <row r="176" ht="12.75" customHeight="1">
      <c r="A176" s="40"/>
      <c r="B176" s="40"/>
      <c r="C176" s="40"/>
      <c r="D176" s="40"/>
      <c r="E176" s="40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0"/>
      <c r="W176" s="40"/>
      <c r="X176" s="40"/>
      <c r="Y176" s="40"/>
      <c r="Z176" s="40"/>
      <c r="AA176" s="40"/>
      <c r="AB176" s="40"/>
      <c r="AC176" s="203"/>
      <c r="AD176" s="40"/>
    </row>
    <row r="177" ht="12.75" customHeight="1">
      <c r="A177" s="40"/>
      <c r="B177" s="40"/>
      <c r="C177" s="40"/>
      <c r="D177" s="40"/>
      <c r="E177" s="40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0"/>
      <c r="W177" s="40"/>
      <c r="X177" s="40"/>
      <c r="Y177" s="40"/>
      <c r="Z177" s="40"/>
      <c r="AA177" s="40"/>
      <c r="AB177" s="40"/>
      <c r="AC177" s="203"/>
      <c r="AD177" s="40"/>
    </row>
    <row r="178" ht="12.75" customHeight="1">
      <c r="A178" s="40"/>
      <c r="B178" s="40"/>
      <c r="C178" s="40"/>
      <c r="D178" s="40"/>
      <c r="E178" s="40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0"/>
      <c r="W178" s="40"/>
      <c r="X178" s="40"/>
      <c r="Y178" s="40"/>
      <c r="Z178" s="40"/>
      <c r="AA178" s="40"/>
      <c r="AB178" s="40"/>
      <c r="AC178" s="203"/>
      <c r="AD178" s="40"/>
    </row>
    <row r="179" ht="12.75" customHeight="1">
      <c r="A179" s="40"/>
      <c r="B179" s="40"/>
      <c r="C179" s="40"/>
      <c r="D179" s="40"/>
      <c r="E179" s="40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0"/>
      <c r="W179" s="40"/>
      <c r="X179" s="40"/>
      <c r="Y179" s="40"/>
      <c r="Z179" s="40"/>
      <c r="AA179" s="40"/>
      <c r="AB179" s="40"/>
      <c r="AC179" s="203"/>
      <c r="AD179" s="40"/>
    </row>
    <row r="180" ht="12.75" customHeight="1">
      <c r="A180" s="40"/>
      <c r="B180" s="40"/>
      <c r="C180" s="40"/>
      <c r="D180" s="40"/>
      <c r="E180" s="40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0"/>
      <c r="W180" s="40"/>
      <c r="X180" s="40"/>
      <c r="Y180" s="40"/>
      <c r="Z180" s="40"/>
      <c r="AA180" s="40"/>
      <c r="AB180" s="40"/>
      <c r="AC180" s="203"/>
      <c r="AD180" s="40"/>
    </row>
    <row r="181" ht="12.75" customHeight="1">
      <c r="A181" s="40"/>
      <c r="B181" s="40"/>
      <c r="C181" s="40"/>
      <c r="D181" s="40"/>
      <c r="E181" s="40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0"/>
      <c r="W181" s="40"/>
      <c r="X181" s="40"/>
      <c r="Y181" s="40"/>
      <c r="Z181" s="40"/>
      <c r="AA181" s="40"/>
      <c r="AB181" s="40"/>
      <c r="AC181" s="203"/>
      <c r="AD181" s="40"/>
    </row>
    <row r="182" ht="12.75" customHeight="1">
      <c r="A182" s="40"/>
      <c r="B182" s="40"/>
      <c r="C182" s="40"/>
      <c r="D182" s="40"/>
      <c r="E182" s="40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0"/>
      <c r="W182" s="40"/>
      <c r="X182" s="40"/>
      <c r="Y182" s="40"/>
      <c r="Z182" s="40"/>
      <c r="AA182" s="40"/>
      <c r="AB182" s="40"/>
      <c r="AC182" s="203"/>
      <c r="AD182" s="40"/>
    </row>
    <row r="183" ht="12.75" customHeight="1">
      <c r="A183" s="40"/>
      <c r="B183" s="40"/>
      <c r="C183" s="40"/>
      <c r="D183" s="40"/>
      <c r="E183" s="40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0"/>
      <c r="W183" s="40"/>
      <c r="X183" s="40"/>
      <c r="Y183" s="40"/>
      <c r="Z183" s="40"/>
      <c r="AA183" s="40"/>
      <c r="AB183" s="40"/>
      <c r="AC183" s="203"/>
      <c r="AD183" s="40"/>
    </row>
    <row r="184" ht="12.75" customHeight="1">
      <c r="A184" s="40"/>
      <c r="B184" s="40"/>
      <c r="C184" s="40"/>
      <c r="D184" s="40"/>
      <c r="E184" s="40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0"/>
      <c r="W184" s="40"/>
      <c r="X184" s="40"/>
      <c r="Y184" s="40"/>
      <c r="Z184" s="40"/>
      <c r="AA184" s="40"/>
      <c r="AB184" s="40"/>
      <c r="AC184" s="203"/>
      <c r="AD184" s="40"/>
    </row>
    <row r="185" ht="12.75" customHeight="1">
      <c r="A185" s="40"/>
      <c r="B185" s="40"/>
      <c r="C185" s="40"/>
      <c r="D185" s="40"/>
      <c r="E185" s="40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0"/>
      <c r="W185" s="40"/>
      <c r="X185" s="40"/>
      <c r="Y185" s="40"/>
      <c r="Z185" s="40"/>
      <c r="AA185" s="40"/>
      <c r="AB185" s="40"/>
      <c r="AC185" s="203"/>
      <c r="AD185" s="40"/>
    </row>
    <row r="186" ht="12.75" customHeight="1">
      <c r="A186" s="40"/>
      <c r="B186" s="40"/>
      <c r="C186" s="40"/>
      <c r="D186" s="40"/>
      <c r="E186" s="40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0"/>
      <c r="W186" s="40"/>
      <c r="X186" s="40"/>
      <c r="Y186" s="40"/>
      <c r="Z186" s="40"/>
      <c r="AA186" s="40"/>
      <c r="AB186" s="40"/>
      <c r="AC186" s="203"/>
      <c r="AD186" s="40"/>
    </row>
    <row r="187" ht="12.75" customHeight="1">
      <c r="A187" s="40"/>
      <c r="B187" s="40"/>
      <c r="C187" s="40"/>
      <c r="D187" s="40"/>
      <c r="E187" s="40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0"/>
      <c r="W187" s="40"/>
      <c r="X187" s="40"/>
      <c r="Y187" s="40"/>
      <c r="Z187" s="40"/>
      <c r="AA187" s="40"/>
      <c r="AB187" s="40"/>
      <c r="AC187" s="203"/>
      <c r="AD187" s="40"/>
    </row>
    <row r="188" ht="12.75" customHeight="1">
      <c r="A188" s="40"/>
      <c r="B188" s="40"/>
      <c r="C188" s="40"/>
      <c r="D188" s="40"/>
      <c r="E188" s="40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0"/>
      <c r="W188" s="40"/>
      <c r="X188" s="40"/>
      <c r="Y188" s="40"/>
      <c r="Z188" s="40"/>
      <c r="AA188" s="40"/>
      <c r="AB188" s="40"/>
      <c r="AC188" s="203"/>
      <c r="AD188" s="40"/>
    </row>
    <row r="189" ht="12.75" customHeight="1">
      <c r="A189" s="40"/>
      <c r="B189" s="40"/>
      <c r="C189" s="40"/>
      <c r="D189" s="40"/>
      <c r="E189" s="40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0"/>
      <c r="W189" s="40"/>
      <c r="X189" s="40"/>
      <c r="Y189" s="40"/>
      <c r="Z189" s="40"/>
      <c r="AA189" s="40"/>
      <c r="AB189" s="40"/>
      <c r="AC189" s="203"/>
      <c r="AD189" s="40"/>
    </row>
    <row r="190" ht="12.75" customHeight="1">
      <c r="A190" s="40"/>
      <c r="B190" s="40"/>
      <c r="C190" s="40"/>
      <c r="D190" s="40"/>
      <c r="E190" s="40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0"/>
      <c r="W190" s="40"/>
      <c r="X190" s="40"/>
      <c r="Y190" s="40"/>
      <c r="Z190" s="40"/>
      <c r="AA190" s="40"/>
      <c r="AB190" s="40"/>
      <c r="AC190" s="203"/>
      <c r="AD190" s="40"/>
    </row>
    <row r="191" ht="12.75" customHeight="1">
      <c r="A191" s="40"/>
      <c r="B191" s="40"/>
      <c r="C191" s="40"/>
      <c r="D191" s="40"/>
      <c r="E191" s="40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0"/>
      <c r="W191" s="40"/>
      <c r="X191" s="40"/>
      <c r="Y191" s="40"/>
      <c r="Z191" s="40"/>
      <c r="AA191" s="40"/>
      <c r="AB191" s="40"/>
      <c r="AC191" s="203"/>
      <c r="AD191" s="40"/>
    </row>
    <row r="192" ht="12.75" customHeight="1">
      <c r="A192" s="40"/>
      <c r="B192" s="40"/>
      <c r="C192" s="40"/>
      <c r="D192" s="40"/>
      <c r="E192" s="40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0"/>
      <c r="W192" s="40"/>
      <c r="X192" s="40"/>
      <c r="Y192" s="40"/>
      <c r="Z192" s="40"/>
      <c r="AA192" s="40"/>
      <c r="AB192" s="40"/>
      <c r="AC192" s="203"/>
      <c r="AD192" s="40"/>
    </row>
    <row r="193" ht="12.75" customHeight="1">
      <c r="A193" s="40"/>
      <c r="B193" s="40"/>
      <c r="C193" s="40"/>
      <c r="D193" s="40"/>
      <c r="E193" s="40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0"/>
      <c r="W193" s="40"/>
      <c r="X193" s="40"/>
      <c r="Y193" s="40"/>
      <c r="Z193" s="40"/>
      <c r="AA193" s="40"/>
      <c r="AB193" s="40"/>
      <c r="AC193" s="203"/>
      <c r="AD193" s="40"/>
    </row>
    <row r="194" ht="12.75" customHeight="1">
      <c r="A194" s="40"/>
      <c r="B194" s="40"/>
      <c r="C194" s="40"/>
      <c r="D194" s="40"/>
      <c r="E194" s="40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0"/>
      <c r="W194" s="40"/>
      <c r="X194" s="40"/>
      <c r="Y194" s="40"/>
      <c r="Z194" s="40"/>
      <c r="AA194" s="40"/>
      <c r="AB194" s="40"/>
      <c r="AC194" s="203"/>
      <c r="AD194" s="40"/>
    </row>
    <row r="195" ht="12.75" customHeight="1">
      <c r="A195" s="40"/>
      <c r="B195" s="40"/>
      <c r="C195" s="40"/>
      <c r="D195" s="40"/>
      <c r="E195" s="40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0"/>
      <c r="W195" s="40"/>
      <c r="X195" s="40"/>
      <c r="Y195" s="40"/>
      <c r="Z195" s="40"/>
      <c r="AA195" s="40"/>
      <c r="AB195" s="40"/>
      <c r="AC195" s="203"/>
      <c r="AD195" s="40"/>
    </row>
    <row r="196" ht="12.75" customHeight="1">
      <c r="A196" s="40"/>
      <c r="B196" s="40"/>
      <c r="C196" s="40"/>
      <c r="D196" s="40"/>
      <c r="E196" s="40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0"/>
      <c r="W196" s="40"/>
      <c r="X196" s="40"/>
      <c r="Y196" s="40"/>
      <c r="Z196" s="40"/>
      <c r="AA196" s="40"/>
      <c r="AB196" s="40"/>
      <c r="AC196" s="203"/>
      <c r="AD196" s="40"/>
    </row>
    <row r="197" ht="12.75" customHeight="1">
      <c r="A197" s="40"/>
      <c r="B197" s="40"/>
      <c r="C197" s="40"/>
      <c r="D197" s="40"/>
      <c r="E197" s="40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0"/>
      <c r="W197" s="40"/>
      <c r="X197" s="40"/>
      <c r="Y197" s="40"/>
      <c r="Z197" s="40"/>
      <c r="AA197" s="40"/>
      <c r="AB197" s="40"/>
      <c r="AC197" s="203"/>
      <c r="AD197" s="40"/>
    </row>
    <row r="198" ht="12.75" customHeight="1">
      <c r="A198" s="40"/>
      <c r="B198" s="40"/>
      <c r="C198" s="40"/>
      <c r="D198" s="40"/>
      <c r="E198" s="40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0"/>
      <c r="W198" s="40"/>
      <c r="X198" s="40"/>
      <c r="Y198" s="40"/>
      <c r="Z198" s="40"/>
      <c r="AA198" s="40"/>
      <c r="AB198" s="40"/>
      <c r="AC198" s="203"/>
      <c r="AD198" s="40"/>
    </row>
    <row r="199" ht="12.75" customHeight="1">
      <c r="A199" s="40"/>
      <c r="B199" s="40"/>
      <c r="C199" s="40"/>
      <c r="D199" s="40"/>
      <c r="E199" s="40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0"/>
      <c r="W199" s="40"/>
      <c r="X199" s="40"/>
      <c r="Y199" s="40"/>
      <c r="Z199" s="40"/>
      <c r="AA199" s="40"/>
      <c r="AB199" s="40"/>
      <c r="AC199" s="203"/>
      <c r="AD199" s="40"/>
    </row>
    <row r="200" ht="12.75" customHeight="1">
      <c r="A200" s="40"/>
      <c r="B200" s="40"/>
      <c r="C200" s="40"/>
      <c r="D200" s="40"/>
      <c r="E200" s="40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0"/>
      <c r="W200" s="40"/>
      <c r="X200" s="40"/>
      <c r="Y200" s="40"/>
      <c r="Z200" s="40"/>
      <c r="AA200" s="40"/>
      <c r="AB200" s="40"/>
      <c r="AC200" s="203"/>
      <c r="AD200" s="40"/>
    </row>
    <row r="201" ht="12.75" customHeight="1">
      <c r="A201" s="40"/>
      <c r="B201" s="40"/>
      <c r="C201" s="40"/>
      <c r="D201" s="40"/>
      <c r="E201" s="40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0"/>
      <c r="W201" s="40"/>
      <c r="X201" s="40"/>
      <c r="Y201" s="40"/>
      <c r="Z201" s="40"/>
      <c r="AA201" s="40"/>
      <c r="AB201" s="40"/>
      <c r="AC201" s="203"/>
      <c r="AD201" s="40"/>
    </row>
    <row r="202" ht="12.75" customHeight="1">
      <c r="A202" s="40"/>
      <c r="B202" s="40"/>
      <c r="C202" s="40"/>
      <c r="D202" s="40"/>
      <c r="E202" s="40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0"/>
      <c r="W202" s="40"/>
      <c r="X202" s="40"/>
      <c r="Y202" s="40"/>
      <c r="Z202" s="40"/>
      <c r="AA202" s="40"/>
      <c r="AB202" s="40"/>
      <c r="AC202" s="203"/>
      <c r="AD202" s="40"/>
    </row>
    <row r="203" ht="12.75" customHeight="1">
      <c r="A203" s="40"/>
      <c r="B203" s="40"/>
      <c r="C203" s="40"/>
      <c r="D203" s="40"/>
      <c r="E203" s="40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0"/>
      <c r="W203" s="40"/>
      <c r="X203" s="40"/>
      <c r="Y203" s="40"/>
      <c r="Z203" s="40"/>
      <c r="AA203" s="40"/>
      <c r="AB203" s="40"/>
      <c r="AC203" s="203"/>
      <c r="AD203" s="40"/>
    </row>
    <row r="204" ht="12.75" customHeight="1">
      <c r="A204" s="40"/>
      <c r="B204" s="40"/>
      <c r="C204" s="40"/>
      <c r="D204" s="40"/>
      <c r="E204" s="40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0"/>
      <c r="W204" s="40"/>
      <c r="X204" s="40"/>
      <c r="Y204" s="40"/>
      <c r="Z204" s="40"/>
      <c r="AA204" s="40"/>
      <c r="AB204" s="40"/>
      <c r="AC204" s="203"/>
      <c r="AD204" s="40"/>
    </row>
    <row r="205" ht="12.75" customHeight="1">
      <c r="A205" s="40"/>
      <c r="B205" s="40"/>
      <c r="C205" s="40"/>
      <c r="D205" s="40"/>
      <c r="E205" s="40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0"/>
      <c r="W205" s="40"/>
      <c r="X205" s="40"/>
      <c r="Y205" s="40"/>
      <c r="Z205" s="40"/>
      <c r="AA205" s="40"/>
      <c r="AB205" s="40"/>
      <c r="AC205" s="203"/>
      <c r="AD205" s="40"/>
    </row>
    <row r="206" ht="12.75" customHeight="1">
      <c r="A206" s="40"/>
      <c r="B206" s="40"/>
      <c r="C206" s="40"/>
      <c r="D206" s="40"/>
      <c r="E206" s="40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0"/>
      <c r="W206" s="40"/>
      <c r="X206" s="40"/>
      <c r="Y206" s="40"/>
      <c r="Z206" s="40"/>
      <c r="AA206" s="40"/>
      <c r="AB206" s="40"/>
      <c r="AC206" s="203"/>
      <c r="AD206" s="40"/>
    </row>
    <row r="207" ht="12.75" customHeight="1">
      <c r="A207" s="40"/>
      <c r="B207" s="40"/>
      <c r="C207" s="40"/>
      <c r="D207" s="40"/>
      <c r="E207" s="40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0"/>
      <c r="W207" s="40"/>
      <c r="X207" s="40"/>
      <c r="Y207" s="40"/>
      <c r="Z207" s="40"/>
      <c r="AA207" s="40"/>
      <c r="AB207" s="40"/>
      <c r="AC207" s="203"/>
      <c r="AD207" s="40"/>
    </row>
    <row r="208" ht="12.75" customHeight="1">
      <c r="A208" s="40"/>
      <c r="B208" s="40"/>
      <c r="C208" s="40"/>
      <c r="D208" s="40"/>
      <c r="E208" s="40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0"/>
      <c r="W208" s="40"/>
      <c r="X208" s="40"/>
      <c r="Y208" s="40"/>
      <c r="Z208" s="40"/>
      <c r="AA208" s="40"/>
      <c r="AB208" s="40"/>
      <c r="AC208" s="203"/>
      <c r="AD208" s="40"/>
    </row>
    <row r="209" ht="12.75" customHeight="1">
      <c r="A209" s="40"/>
      <c r="B209" s="40"/>
      <c r="C209" s="40"/>
      <c r="D209" s="40"/>
      <c r="E209" s="40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0"/>
      <c r="W209" s="40"/>
      <c r="X209" s="40"/>
      <c r="Y209" s="40"/>
      <c r="Z209" s="40"/>
      <c r="AA209" s="40"/>
      <c r="AB209" s="40"/>
      <c r="AC209" s="203"/>
      <c r="AD209" s="40"/>
    </row>
    <row r="210" ht="12.75" customHeight="1">
      <c r="A210" s="40"/>
      <c r="B210" s="40"/>
      <c r="C210" s="40"/>
      <c r="D210" s="40"/>
      <c r="E210" s="40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0"/>
      <c r="W210" s="40"/>
      <c r="X210" s="40"/>
      <c r="Y210" s="40"/>
      <c r="Z210" s="40"/>
      <c r="AA210" s="40"/>
      <c r="AB210" s="40"/>
      <c r="AC210" s="203"/>
      <c r="AD210" s="40"/>
    </row>
    <row r="211" ht="12.75" customHeight="1">
      <c r="A211" s="40"/>
      <c r="B211" s="40"/>
      <c r="C211" s="40"/>
      <c r="D211" s="40"/>
      <c r="E211" s="40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0"/>
      <c r="W211" s="40"/>
      <c r="X211" s="40"/>
      <c r="Y211" s="40"/>
      <c r="Z211" s="40"/>
      <c r="AA211" s="40"/>
      <c r="AB211" s="40"/>
      <c r="AC211" s="203"/>
      <c r="AD211" s="40"/>
    </row>
    <row r="212" ht="12.75" customHeight="1">
      <c r="A212" s="40"/>
      <c r="B212" s="40"/>
      <c r="C212" s="40"/>
      <c r="D212" s="40"/>
      <c r="E212" s="40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0"/>
      <c r="W212" s="40"/>
      <c r="X212" s="40"/>
      <c r="Y212" s="40"/>
      <c r="Z212" s="40"/>
      <c r="AA212" s="40"/>
      <c r="AB212" s="40"/>
      <c r="AC212" s="203"/>
      <c r="AD212" s="40"/>
    </row>
    <row r="213" ht="12.75" customHeight="1">
      <c r="A213" s="40"/>
      <c r="B213" s="40"/>
      <c r="C213" s="40"/>
      <c r="D213" s="40"/>
      <c r="E213" s="40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0"/>
      <c r="W213" s="40"/>
      <c r="X213" s="40"/>
      <c r="Y213" s="40"/>
      <c r="Z213" s="40"/>
      <c r="AA213" s="40"/>
      <c r="AB213" s="40"/>
      <c r="AC213" s="203"/>
      <c r="AD213" s="40"/>
    </row>
    <row r="214" ht="12.75" customHeight="1">
      <c r="A214" s="40"/>
      <c r="B214" s="40"/>
      <c r="C214" s="40"/>
      <c r="D214" s="40"/>
      <c r="E214" s="40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0"/>
      <c r="W214" s="40"/>
      <c r="X214" s="40"/>
      <c r="Y214" s="40"/>
      <c r="Z214" s="40"/>
      <c r="AA214" s="40"/>
      <c r="AB214" s="40"/>
      <c r="AC214" s="203"/>
      <c r="AD214" s="40"/>
    </row>
    <row r="215" ht="12.75" customHeight="1">
      <c r="A215" s="40"/>
      <c r="B215" s="40"/>
      <c r="C215" s="40"/>
      <c r="D215" s="40"/>
      <c r="E215" s="40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0"/>
      <c r="W215" s="40"/>
      <c r="X215" s="40"/>
      <c r="Y215" s="40"/>
      <c r="Z215" s="40"/>
      <c r="AA215" s="40"/>
      <c r="AB215" s="40"/>
      <c r="AC215" s="203"/>
      <c r="AD215" s="40"/>
    </row>
    <row r="216" ht="12.75" customHeight="1">
      <c r="A216" s="40"/>
      <c r="B216" s="40"/>
      <c r="C216" s="40"/>
      <c r="D216" s="40"/>
      <c r="E216" s="40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0"/>
      <c r="W216" s="40"/>
      <c r="X216" s="40"/>
      <c r="Y216" s="40"/>
      <c r="Z216" s="40"/>
      <c r="AA216" s="40"/>
      <c r="AB216" s="40"/>
      <c r="AC216" s="203"/>
      <c r="AD216" s="40"/>
    </row>
    <row r="217" ht="12.75" customHeight="1">
      <c r="A217" s="40"/>
      <c r="B217" s="40"/>
      <c r="C217" s="40"/>
      <c r="D217" s="40"/>
      <c r="E217" s="40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0"/>
      <c r="W217" s="40"/>
      <c r="X217" s="40"/>
      <c r="Y217" s="40"/>
      <c r="Z217" s="40"/>
      <c r="AA217" s="40"/>
      <c r="AB217" s="40"/>
      <c r="AC217" s="203"/>
      <c r="AD217" s="40"/>
    </row>
    <row r="218" ht="12.75" customHeight="1">
      <c r="A218" s="40"/>
      <c r="B218" s="40"/>
      <c r="C218" s="40"/>
      <c r="D218" s="40"/>
      <c r="E218" s="40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0"/>
      <c r="W218" s="40"/>
      <c r="X218" s="40"/>
      <c r="Y218" s="40"/>
      <c r="Z218" s="40"/>
      <c r="AA218" s="40"/>
      <c r="AB218" s="40"/>
      <c r="AC218" s="203"/>
      <c r="AD218" s="40"/>
    </row>
    <row r="219" ht="12.75" customHeight="1">
      <c r="A219" s="40"/>
      <c r="B219" s="40"/>
      <c r="C219" s="40"/>
      <c r="D219" s="40"/>
      <c r="E219" s="40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0"/>
      <c r="W219" s="40"/>
      <c r="X219" s="40"/>
      <c r="Y219" s="40"/>
      <c r="Z219" s="40"/>
      <c r="AA219" s="40"/>
      <c r="AB219" s="40"/>
      <c r="AC219" s="203"/>
      <c r="AD219" s="40"/>
    </row>
    <row r="220" ht="12.75" customHeight="1">
      <c r="A220" s="40"/>
      <c r="B220" s="40"/>
      <c r="C220" s="40"/>
      <c r="D220" s="40"/>
      <c r="E220" s="40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0"/>
      <c r="W220" s="40"/>
      <c r="X220" s="40"/>
      <c r="Y220" s="40"/>
      <c r="Z220" s="40"/>
      <c r="AA220" s="40"/>
      <c r="AB220" s="40"/>
      <c r="AC220" s="203"/>
      <c r="AD220" s="40"/>
    </row>
    <row r="221" ht="12.75" customHeight="1">
      <c r="A221" s="40"/>
      <c r="B221" s="40"/>
      <c r="C221" s="40"/>
      <c r="D221" s="40"/>
      <c r="E221" s="40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0"/>
      <c r="W221" s="40"/>
      <c r="X221" s="40"/>
      <c r="Y221" s="40"/>
      <c r="Z221" s="40"/>
      <c r="AA221" s="40"/>
      <c r="AB221" s="40"/>
      <c r="AC221" s="203"/>
      <c r="AD221" s="40"/>
    </row>
    <row r="222" ht="12.75" customHeight="1">
      <c r="A222" s="40"/>
      <c r="B222" s="40"/>
      <c r="C222" s="40"/>
      <c r="D222" s="40"/>
      <c r="E222" s="40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0"/>
      <c r="W222" s="40"/>
      <c r="X222" s="40"/>
      <c r="Y222" s="40"/>
      <c r="Z222" s="40"/>
      <c r="AA222" s="40"/>
      <c r="AB222" s="40"/>
      <c r="AC222" s="203"/>
      <c r="AD222" s="40"/>
    </row>
    <row r="223" ht="12.75" customHeight="1">
      <c r="A223" s="40"/>
      <c r="B223" s="40"/>
      <c r="C223" s="40"/>
      <c r="D223" s="40"/>
      <c r="E223" s="40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0"/>
      <c r="W223" s="40"/>
      <c r="X223" s="40"/>
      <c r="Y223" s="40"/>
      <c r="Z223" s="40"/>
      <c r="AA223" s="40"/>
      <c r="AB223" s="40"/>
      <c r="AC223" s="203"/>
      <c r="AD223" s="40"/>
    </row>
    <row r="224" ht="12.75" customHeight="1">
      <c r="A224" s="40"/>
      <c r="B224" s="40"/>
      <c r="C224" s="40"/>
      <c r="D224" s="40"/>
      <c r="E224" s="40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0"/>
      <c r="W224" s="40"/>
      <c r="X224" s="40"/>
      <c r="Y224" s="40"/>
      <c r="Z224" s="40"/>
      <c r="AA224" s="40"/>
      <c r="AB224" s="40"/>
      <c r="AC224" s="203"/>
      <c r="AD224" s="40"/>
    </row>
    <row r="225" ht="12.75" customHeight="1">
      <c r="A225" s="40"/>
      <c r="B225" s="40"/>
      <c r="C225" s="40"/>
      <c r="D225" s="40"/>
      <c r="E225" s="40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0"/>
      <c r="W225" s="40"/>
      <c r="X225" s="40"/>
      <c r="Y225" s="40"/>
      <c r="Z225" s="40"/>
      <c r="AA225" s="40"/>
      <c r="AB225" s="40"/>
      <c r="AC225" s="203"/>
      <c r="AD225" s="40"/>
    </row>
    <row r="226" ht="12.75" customHeight="1">
      <c r="A226" s="40"/>
      <c r="B226" s="40"/>
      <c r="C226" s="40"/>
      <c r="D226" s="40"/>
      <c r="E226" s="40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0"/>
      <c r="W226" s="40"/>
      <c r="X226" s="40"/>
      <c r="Y226" s="40"/>
      <c r="Z226" s="40"/>
      <c r="AA226" s="40"/>
      <c r="AB226" s="40"/>
      <c r="AC226" s="203"/>
      <c r="AD226" s="40"/>
    </row>
    <row r="227" ht="12.75" customHeight="1">
      <c r="A227" s="40"/>
      <c r="B227" s="40"/>
      <c r="C227" s="40"/>
      <c r="D227" s="40"/>
      <c r="E227" s="40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0"/>
      <c r="W227" s="40"/>
      <c r="X227" s="40"/>
      <c r="Y227" s="40"/>
      <c r="Z227" s="40"/>
      <c r="AA227" s="40"/>
      <c r="AB227" s="40"/>
      <c r="AC227" s="203"/>
      <c r="AD227" s="40"/>
    </row>
    <row r="228" ht="12.75" customHeight="1">
      <c r="A228" s="40"/>
      <c r="B228" s="40"/>
      <c r="C228" s="40"/>
      <c r="D228" s="40"/>
      <c r="E228" s="40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0"/>
      <c r="W228" s="40"/>
      <c r="X228" s="40"/>
      <c r="Y228" s="40"/>
      <c r="Z228" s="40"/>
      <c r="AA228" s="40"/>
      <c r="AB228" s="40"/>
      <c r="AC228" s="203"/>
      <c r="AD228" s="40"/>
    </row>
    <row r="229" ht="12.75" customHeight="1">
      <c r="A229" s="40"/>
      <c r="B229" s="40"/>
      <c r="C229" s="40"/>
      <c r="D229" s="40"/>
      <c r="E229" s="40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0"/>
      <c r="W229" s="40"/>
      <c r="X229" s="40"/>
      <c r="Y229" s="40"/>
      <c r="Z229" s="40"/>
      <c r="AA229" s="40"/>
      <c r="AB229" s="40"/>
      <c r="AC229" s="203"/>
      <c r="AD229" s="40"/>
    </row>
    <row r="230" ht="12.75" customHeight="1">
      <c r="A230" s="40"/>
      <c r="B230" s="40"/>
      <c r="C230" s="40"/>
      <c r="D230" s="40"/>
      <c r="E230" s="40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0"/>
      <c r="W230" s="40"/>
      <c r="X230" s="40"/>
      <c r="Y230" s="40"/>
      <c r="Z230" s="40"/>
      <c r="AA230" s="40"/>
      <c r="AB230" s="40"/>
      <c r="AC230" s="203"/>
      <c r="AD230" s="40"/>
    </row>
    <row r="231" ht="12.75" customHeight="1">
      <c r="A231" s="40"/>
      <c r="B231" s="40"/>
      <c r="C231" s="40"/>
      <c r="D231" s="40"/>
      <c r="E231" s="40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0"/>
      <c r="W231" s="40"/>
      <c r="X231" s="40"/>
      <c r="Y231" s="40"/>
      <c r="Z231" s="40"/>
      <c r="AA231" s="40"/>
      <c r="AB231" s="40"/>
      <c r="AC231" s="203"/>
      <c r="AD231" s="40"/>
    </row>
    <row r="232" ht="12.75" customHeight="1">
      <c r="A232" s="40"/>
      <c r="B232" s="40"/>
      <c r="C232" s="40"/>
      <c r="D232" s="40"/>
      <c r="E232" s="40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0"/>
      <c r="W232" s="40"/>
      <c r="X232" s="40"/>
      <c r="Y232" s="40"/>
      <c r="Z232" s="40"/>
      <c r="AA232" s="40"/>
      <c r="AB232" s="40"/>
      <c r="AC232" s="203"/>
      <c r="AD232" s="40"/>
    </row>
    <row r="233" ht="12.75" customHeight="1">
      <c r="A233" s="40"/>
      <c r="B233" s="40"/>
      <c r="C233" s="40"/>
      <c r="D233" s="40"/>
      <c r="E233" s="40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0"/>
      <c r="W233" s="40"/>
      <c r="X233" s="40"/>
      <c r="Y233" s="40"/>
      <c r="Z233" s="40"/>
      <c r="AA233" s="40"/>
      <c r="AB233" s="40"/>
      <c r="AC233" s="203"/>
      <c r="AD233" s="40"/>
    </row>
    <row r="234" ht="12.75" customHeight="1">
      <c r="A234" s="40"/>
      <c r="B234" s="40"/>
      <c r="C234" s="40"/>
      <c r="D234" s="40"/>
      <c r="E234" s="40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0"/>
      <c r="W234" s="40"/>
      <c r="X234" s="40"/>
      <c r="Y234" s="40"/>
      <c r="Z234" s="40"/>
      <c r="AA234" s="40"/>
      <c r="AB234" s="40"/>
      <c r="AC234" s="203"/>
      <c r="AD234" s="40"/>
    </row>
    <row r="235" ht="12.75" customHeight="1">
      <c r="A235" s="40"/>
      <c r="B235" s="40"/>
      <c r="C235" s="40"/>
      <c r="D235" s="40"/>
      <c r="E235" s="40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0"/>
      <c r="W235" s="40"/>
      <c r="X235" s="40"/>
      <c r="Y235" s="40"/>
      <c r="Z235" s="40"/>
      <c r="AA235" s="40"/>
      <c r="AB235" s="40"/>
      <c r="AC235" s="203"/>
      <c r="AD235" s="40"/>
    </row>
    <row r="236" ht="12.75" customHeight="1">
      <c r="A236" s="40"/>
      <c r="B236" s="40"/>
      <c r="C236" s="40"/>
      <c r="D236" s="40"/>
      <c r="E236" s="40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0"/>
      <c r="W236" s="40"/>
      <c r="X236" s="40"/>
      <c r="Y236" s="40"/>
      <c r="Z236" s="40"/>
      <c r="AA236" s="40"/>
      <c r="AB236" s="40"/>
      <c r="AC236" s="203"/>
      <c r="AD236" s="40"/>
    </row>
    <row r="237" ht="12.75" customHeight="1">
      <c r="A237" s="40"/>
      <c r="B237" s="40"/>
      <c r="C237" s="40"/>
      <c r="D237" s="40"/>
      <c r="E237" s="40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0"/>
      <c r="W237" s="40"/>
      <c r="X237" s="40"/>
      <c r="Y237" s="40"/>
      <c r="Z237" s="40"/>
      <c r="AA237" s="40"/>
      <c r="AB237" s="40"/>
      <c r="AC237" s="203"/>
      <c r="AD237" s="40"/>
    </row>
    <row r="238" ht="12.75" customHeight="1">
      <c r="A238" s="40"/>
      <c r="B238" s="40"/>
      <c r="C238" s="40"/>
      <c r="D238" s="40"/>
      <c r="E238" s="40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0"/>
      <c r="W238" s="40"/>
      <c r="X238" s="40"/>
      <c r="Y238" s="40"/>
      <c r="Z238" s="40"/>
      <c r="AA238" s="40"/>
      <c r="AB238" s="40"/>
      <c r="AC238" s="203"/>
      <c r="AD238" s="40"/>
    </row>
    <row r="239" ht="12.75" customHeight="1">
      <c r="A239" s="40"/>
      <c r="B239" s="40"/>
      <c r="C239" s="40"/>
      <c r="D239" s="40"/>
      <c r="E239" s="40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0"/>
      <c r="W239" s="40"/>
      <c r="X239" s="40"/>
      <c r="Y239" s="40"/>
      <c r="Z239" s="40"/>
      <c r="AA239" s="40"/>
      <c r="AB239" s="40"/>
      <c r="AC239" s="203"/>
      <c r="AD239" s="40"/>
    </row>
    <row r="240" ht="12.75" customHeight="1">
      <c r="A240" s="40"/>
      <c r="B240" s="40"/>
      <c r="C240" s="40"/>
      <c r="D240" s="40"/>
      <c r="E240" s="40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0"/>
      <c r="W240" s="40"/>
      <c r="X240" s="40"/>
      <c r="Y240" s="40"/>
      <c r="Z240" s="40"/>
      <c r="AA240" s="40"/>
      <c r="AB240" s="40"/>
      <c r="AC240" s="203"/>
      <c r="AD240" s="40"/>
    </row>
    <row r="241" ht="12.75" customHeight="1">
      <c r="A241" s="40"/>
      <c r="B241" s="40"/>
      <c r="C241" s="40"/>
      <c r="D241" s="40"/>
      <c r="E241" s="40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0"/>
      <c r="W241" s="40"/>
      <c r="X241" s="40"/>
      <c r="Y241" s="40"/>
      <c r="Z241" s="40"/>
      <c r="AA241" s="40"/>
      <c r="AB241" s="40"/>
      <c r="AC241" s="203"/>
      <c r="AD241" s="40"/>
    </row>
    <row r="242" ht="12.75" customHeight="1">
      <c r="A242" s="40"/>
      <c r="B242" s="40"/>
      <c r="C242" s="40"/>
      <c r="D242" s="40"/>
      <c r="E242" s="40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0"/>
      <c r="W242" s="40"/>
      <c r="X242" s="40"/>
      <c r="Y242" s="40"/>
      <c r="Z242" s="40"/>
      <c r="AA242" s="40"/>
      <c r="AB242" s="40"/>
      <c r="AC242" s="203"/>
      <c r="AD242" s="40"/>
    </row>
    <row r="243" ht="12.75" customHeight="1">
      <c r="A243" s="40"/>
      <c r="B243" s="40"/>
      <c r="C243" s="40"/>
      <c r="D243" s="40"/>
      <c r="E243" s="40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0"/>
      <c r="W243" s="40"/>
      <c r="X243" s="40"/>
      <c r="Y243" s="40"/>
      <c r="Z243" s="40"/>
      <c r="AA243" s="40"/>
      <c r="AB243" s="40"/>
      <c r="AC243" s="203"/>
      <c r="AD243" s="40"/>
    </row>
    <row r="244" ht="12.75" customHeight="1">
      <c r="A244" s="40"/>
      <c r="B244" s="40"/>
      <c r="C244" s="40"/>
      <c r="D244" s="40"/>
      <c r="E244" s="40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0"/>
      <c r="W244" s="40"/>
      <c r="X244" s="40"/>
      <c r="Y244" s="40"/>
      <c r="Z244" s="40"/>
      <c r="AA244" s="40"/>
      <c r="AB244" s="40"/>
      <c r="AC244" s="203"/>
      <c r="AD244" s="40"/>
    </row>
    <row r="245" ht="12.75" customHeight="1">
      <c r="A245" s="40"/>
      <c r="B245" s="40"/>
      <c r="C245" s="40"/>
      <c r="D245" s="40"/>
      <c r="E245" s="40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0"/>
      <c r="W245" s="40"/>
      <c r="X245" s="40"/>
      <c r="Y245" s="40"/>
      <c r="Z245" s="40"/>
      <c r="AA245" s="40"/>
      <c r="AB245" s="40"/>
      <c r="AC245" s="203"/>
      <c r="AD245" s="40"/>
    </row>
    <row r="246" ht="12.75" customHeight="1">
      <c r="A246" s="40"/>
      <c r="B246" s="40"/>
      <c r="C246" s="40"/>
      <c r="D246" s="40"/>
      <c r="E246" s="40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0"/>
      <c r="W246" s="40"/>
      <c r="X246" s="40"/>
      <c r="Y246" s="40"/>
      <c r="Z246" s="40"/>
      <c r="AA246" s="40"/>
      <c r="AB246" s="40"/>
      <c r="AC246" s="203"/>
      <c r="AD246" s="40"/>
    </row>
    <row r="247" ht="12.75" customHeight="1">
      <c r="A247" s="40"/>
      <c r="B247" s="40"/>
      <c r="C247" s="40"/>
      <c r="D247" s="40"/>
      <c r="E247" s="40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0"/>
      <c r="W247" s="40"/>
      <c r="X247" s="40"/>
      <c r="Y247" s="40"/>
      <c r="Z247" s="40"/>
      <c r="AA247" s="40"/>
      <c r="AB247" s="40"/>
      <c r="AC247" s="203"/>
      <c r="AD247" s="40"/>
    </row>
    <row r="248" ht="12.75" customHeight="1">
      <c r="A248" s="40"/>
      <c r="B248" s="40"/>
      <c r="C248" s="40"/>
      <c r="D248" s="40"/>
      <c r="E248" s="40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0"/>
      <c r="W248" s="40"/>
      <c r="X248" s="40"/>
      <c r="Y248" s="40"/>
      <c r="Z248" s="40"/>
      <c r="AA248" s="40"/>
      <c r="AB248" s="40"/>
      <c r="AC248" s="203"/>
      <c r="AD248" s="40"/>
    </row>
    <row r="249" ht="12.75" customHeight="1">
      <c r="A249" s="40"/>
      <c r="B249" s="40"/>
      <c r="C249" s="40"/>
      <c r="D249" s="40"/>
      <c r="E249" s="40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0"/>
      <c r="W249" s="40"/>
      <c r="X249" s="40"/>
      <c r="Y249" s="40"/>
      <c r="Z249" s="40"/>
      <c r="AA249" s="40"/>
      <c r="AB249" s="40"/>
      <c r="AC249" s="203"/>
      <c r="AD249" s="40"/>
    </row>
    <row r="250" ht="12.75" customHeight="1">
      <c r="A250" s="40"/>
      <c r="B250" s="40"/>
      <c r="C250" s="40"/>
      <c r="D250" s="40"/>
      <c r="E250" s="40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0"/>
      <c r="W250" s="40"/>
      <c r="X250" s="40"/>
      <c r="Y250" s="40"/>
      <c r="Z250" s="40"/>
      <c r="AA250" s="40"/>
      <c r="AB250" s="40"/>
      <c r="AC250" s="203"/>
      <c r="AD250" s="40"/>
    </row>
    <row r="251" ht="12.75" customHeight="1">
      <c r="A251" s="40"/>
      <c r="B251" s="40"/>
      <c r="C251" s="40"/>
      <c r="D251" s="40"/>
      <c r="E251" s="40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0"/>
      <c r="W251" s="40"/>
      <c r="X251" s="40"/>
      <c r="Y251" s="40"/>
      <c r="Z251" s="40"/>
      <c r="AA251" s="40"/>
      <c r="AB251" s="40"/>
      <c r="AC251" s="203"/>
      <c r="AD251" s="40"/>
    </row>
    <row r="252" ht="12.75" customHeight="1">
      <c r="A252" s="40"/>
      <c r="B252" s="40"/>
      <c r="C252" s="40"/>
      <c r="D252" s="40"/>
      <c r="E252" s="40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0"/>
      <c r="W252" s="40"/>
      <c r="X252" s="40"/>
      <c r="Y252" s="40"/>
      <c r="Z252" s="40"/>
      <c r="AA252" s="40"/>
      <c r="AB252" s="40"/>
      <c r="AC252" s="203"/>
      <c r="AD252" s="40"/>
    </row>
    <row r="253" ht="12.75" customHeight="1">
      <c r="A253" s="40"/>
      <c r="B253" s="40"/>
      <c r="C253" s="40"/>
      <c r="D253" s="40"/>
      <c r="E253" s="40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0"/>
      <c r="W253" s="40"/>
      <c r="X253" s="40"/>
      <c r="Y253" s="40"/>
      <c r="Z253" s="40"/>
      <c r="AA253" s="40"/>
      <c r="AB253" s="40"/>
      <c r="AC253" s="203"/>
      <c r="AD253" s="40"/>
    </row>
    <row r="254" ht="12.75" customHeight="1">
      <c r="A254" s="40"/>
      <c r="B254" s="40"/>
      <c r="C254" s="40"/>
      <c r="D254" s="40"/>
      <c r="E254" s="40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0"/>
      <c r="W254" s="40"/>
      <c r="X254" s="40"/>
      <c r="Y254" s="40"/>
      <c r="Z254" s="40"/>
      <c r="AA254" s="40"/>
      <c r="AB254" s="40"/>
      <c r="AC254" s="203"/>
      <c r="AD254" s="40"/>
    </row>
    <row r="255" ht="12.75" customHeight="1">
      <c r="A255" s="40"/>
      <c r="B255" s="40"/>
      <c r="C255" s="40"/>
      <c r="D255" s="40"/>
      <c r="E255" s="40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0"/>
      <c r="W255" s="40"/>
      <c r="X255" s="40"/>
      <c r="Y255" s="40"/>
      <c r="Z255" s="40"/>
      <c r="AA255" s="40"/>
      <c r="AB255" s="40"/>
      <c r="AC255" s="203"/>
      <c r="AD255" s="40"/>
    </row>
    <row r="256" ht="12.75" customHeight="1">
      <c r="A256" s="40"/>
      <c r="B256" s="40"/>
      <c r="C256" s="40"/>
      <c r="D256" s="40"/>
      <c r="E256" s="40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0"/>
      <c r="W256" s="40"/>
      <c r="X256" s="40"/>
      <c r="Y256" s="40"/>
      <c r="Z256" s="40"/>
      <c r="AA256" s="40"/>
      <c r="AB256" s="40"/>
      <c r="AC256" s="203"/>
      <c r="AD256" s="40"/>
    </row>
    <row r="257" ht="12.75" customHeight="1">
      <c r="A257" s="40"/>
      <c r="B257" s="40"/>
      <c r="C257" s="40"/>
      <c r="D257" s="40"/>
      <c r="E257" s="40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0"/>
      <c r="W257" s="40"/>
      <c r="X257" s="40"/>
      <c r="Y257" s="40"/>
      <c r="Z257" s="40"/>
      <c r="AA257" s="40"/>
      <c r="AB257" s="40"/>
      <c r="AC257" s="203"/>
      <c r="AD257" s="40"/>
    </row>
    <row r="258" ht="12.75" customHeight="1">
      <c r="A258" s="40"/>
      <c r="B258" s="40"/>
      <c r="C258" s="40"/>
      <c r="D258" s="40"/>
      <c r="E258" s="40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0"/>
      <c r="W258" s="40"/>
      <c r="X258" s="40"/>
      <c r="Y258" s="40"/>
      <c r="Z258" s="40"/>
      <c r="AA258" s="40"/>
      <c r="AB258" s="40"/>
      <c r="AC258" s="203"/>
      <c r="AD258" s="40"/>
    </row>
    <row r="259" ht="12.75" customHeight="1">
      <c r="A259" s="40"/>
      <c r="B259" s="40"/>
      <c r="C259" s="40"/>
      <c r="D259" s="40"/>
      <c r="E259" s="40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0"/>
      <c r="W259" s="40"/>
      <c r="X259" s="40"/>
      <c r="Y259" s="40"/>
      <c r="Z259" s="40"/>
      <c r="AA259" s="40"/>
      <c r="AB259" s="40"/>
      <c r="AC259" s="203"/>
      <c r="AD259" s="40"/>
    </row>
    <row r="260" ht="12.75" customHeight="1">
      <c r="A260" s="40"/>
      <c r="B260" s="40"/>
      <c r="C260" s="40"/>
      <c r="D260" s="40"/>
      <c r="E260" s="40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0"/>
      <c r="W260" s="40"/>
      <c r="X260" s="40"/>
      <c r="Y260" s="40"/>
      <c r="Z260" s="40"/>
      <c r="AA260" s="40"/>
      <c r="AB260" s="40"/>
      <c r="AC260" s="203"/>
      <c r="AD260" s="40"/>
    </row>
    <row r="261" ht="12.75" customHeight="1">
      <c r="A261" s="40"/>
      <c r="B261" s="40"/>
      <c r="C261" s="40"/>
      <c r="D261" s="40"/>
      <c r="E261" s="40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0"/>
      <c r="W261" s="40"/>
      <c r="X261" s="40"/>
      <c r="Y261" s="40"/>
      <c r="Z261" s="40"/>
      <c r="AA261" s="40"/>
      <c r="AB261" s="40"/>
      <c r="AC261" s="203"/>
      <c r="AD261" s="40"/>
    </row>
    <row r="262" ht="12.75" customHeight="1">
      <c r="A262" s="40"/>
      <c r="B262" s="40"/>
      <c r="C262" s="40"/>
      <c r="D262" s="40"/>
      <c r="E262" s="40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0"/>
      <c r="W262" s="40"/>
      <c r="X262" s="40"/>
      <c r="Y262" s="40"/>
      <c r="Z262" s="40"/>
      <c r="AA262" s="40"/>
      <c r="AB262" s="40"/>
      <c r="AC262" s="203"/>
      <c r="AD262" s="40"/>
    </row>
    <row r="263" ht="12.75" customHeight="1">
      <c r="A263" s="40"/>
      <c r="B263" s="40"/>
      <c r="C263" s="40"/>
      <c r="D263" s="40"/>
      <c r="E263" s="40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0"/>
      <c r="W263" s="40"/>
      <c r="X263" s="40"/>
      <c r="Y263" s="40"/>
      <c r="Z263" s="40"/>
      <c r="AA263" s="40"/>
      <c r="AB263" s="40"/>
      <c r="AC263" s="203"/>
      <c r="AD263" s="40"/>
    </row>
    <row r="264" ht="12.75" customHeight="1">
      <c r="A264" s="40"/>
      <c r="B264" s="40"/>
      <c r="C264" s="40"/>
      <c r="D264" s="40"/>
      <c r="E264" s="40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0"/>
      <c r="W264" s="40"/>
      <c r="X264" s="40"/>
      <c r="Y264" s="40"/>
      <c r="Z264" s="40"/>
      <c r="AA264" s="40"/>
      <c r="AB264" s="40"/>
      <c r="AC264" s="203"/>
      <c r="AD264" s="40"/>
    </row>
    <row r="265" ht="12.75" customHeight="1">
      <c r="A265" s="40"/>
      <c r="B265" s="40"/>
      <c r="C265" s="40"/>
      <c r="D265" s="40"/>
      <c r="E265" s="40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0"/>
      <c r="W265" s="40"/>
      <c r="X265" s="40"/>
      <c r="Y265" s="40"/>
      <c r="Z265" s="40"/>
      <c r="AA265" s="40"/>
      <c r="AB265" s="40"/>
      <c r="AC265" s="203"/>
      <c r="AD265" s="40"/>
    </row>
    <row r="266" ht="12.75" customHeight="1">
      <c r="A266" s="40"/>
      <c r="B266" s="40"/>
      <c r="C266" s="40"/>
      <c r="D266" s="40"/>
      <c r="E266" s="40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0"/>
      <c r="W266" s="40"/>
      <c r="X266" s="40"/>
      <c r="Y266" s="40"/>
      <c r="Z266" s="40"/>
      <c r="AA266" s="40"/>
      <c r="AB266" s="40"/>
      <c r="AC266" s="203"/>
      <c r="AD266" s="40"/>
    </row>
    <row r="267" ht="12.75" customHeight="1">
      <c r="A267" s="40"/>
      <c r="B267" s="40"/>
      <c r="C267" s="40"/>
      <c r="D267" s="40"/>
      <c r="E267" s="40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0"/>
      <c r="W267" s="40"/>
      <c r="X267" s="40"/>
      <c r="Y267" s="40"/>
      <c r="Z267" s="40"/>
      <c r="AA267" s="40"/>
      <c r="AB267" s="40"/>
      <c r="AC267" s="203"/>
      <c r="AD267" s="40"/>
    </row>
    <row r="268" ht="12.75" customHeight="1">
      <c r="A268" s="40"/>
      <c r="B268" s="40"/>
      <c r="C268" s="40"/>
      <c r="D268" s="40"/>
      <c r="E268" s="40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0"/>
      <c r="W268" s="40"/>
      <c r="X268" s="40"/>
      <c r="Y268" s="40"/>
      <c r="Z268" s="40"/>
      <c r="AA268" s="40"/>
      <c r="AB268" s="40"/>
      <c r="AC268" s="203"/>
      <c r="AD268" s="40"/>
    </row>
    <row r="269" ht="12.75" customHeight="1">
      <c r="A269" s="40"/>
      <c r="B269" s="40"/>
      <c r="C269" s="40"/>
      <c r="D269" s="40"/>
      <c r="E269" s="40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0"/>
      <c r="W269" s="40"/>
      <c r="X269" s="40"/>
      <c r="Y269" s="40"/>
      <c r="Z269" s="40"/>
      <c r="AA269" s="40"/>
      <c r="AB269" s="40"/>
      <c r="AC269" s="203"/>
      <c r="AD269" s="40"/>
    </row>
    <row r="270" ht="12.75" customHeight="1">
      <c r="A270" s="40"/>
      <c r="B270" s="40"/>
      <c r="C270" s="40"/>
      <c r="D270" s="40"/>
      <c r="E270" s="40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0"/>
      <c r="W270" s="40"/>
      <c r="X270" s="40"/>
      <c r="Y270" s="40"/>
      <c r="Z270" s="40"/>
      <c r="AA270" s="40"/>
      <c r="AB270" s="40"/>
      <c r="AC270" s="203"/>
      <c r="AD270" s="40"/>
    </row>
    <row r="271" ht="12.75" customHeight="1">
      <c r="A271" s="40"/>
      <c r="B271" s="40"/>
      <c r="C271" s="40"/>
      <c r="D271" s="40"/>
      <c r="E271" s="40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0"/>
      <c r="W271" s="40"/>
      <c r="X271" s="40"/>
      <c r="Y271" s="40"/>
      <c r="Z271" s="40"/>
      <c r="AA271" s="40"/>
      <c r="AB271" s="40"/>
      <c r="AC271" s="203"/>
      <c r="AD271" s="40"/>
    </row>
    <row r="272" ht="12.75" customHeight="1">
      <c r="A272" s="40"/>
      <c r="B272" s="40"/>
      <c r="C272" s="40"/>
      <c r="D272" s="40"/>
      <c r="E272" s="40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0"/>
      <c r="W272" s="40"/>
      <c r="X272" s="40"/>
      <c r="Y272" s="40"/>
      <c r="Z272" s="40"/>
      <c r="AA272" s="40"/>
      <c r="AB272" s="40"/>
      <c r="AC272" s="203"/>
      <c r="AD272" s="40"/>
    </row>
    <row r="273" ht="12.75" customHeight="1">
      <c r="A273" s="40"/>
      <c r="B273" s="40"/>
      <c r="C273" s="40"/>
      <c r="D273" s="40"/>
      <c r="E273" s="40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0"/>
      <c r="W273" s="40"/>
      <c r="X273" s="40"/>
      <c r="Y273" s="40"/>
      <c r="Z273" s="40"/>
      <c r="AA273" s="40"/>
      <c r="AB273" s="40"/>
      <c r="AC273" s="203"/>
      <c r="AD273" s="40"/>
    </row>
    <row r="274" ht="12.75" customHeight="1">
      <c r="A274" s="40"/>
      <c r="B274" s="40"/>
      <c r="C274" s="40"/>
      <c r="D274" s="40"/>
      <c r="E274" s="40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0"/>
      <c r="W274" s="40"/>
      <c r="X274" s="40"/>
      <c r="Y274" s="40"/>
      <c r="Z274" s="40"/>
      <c r="AA274" s="40"/>
      <c r="AB274" s="40"/>
      <c r="AC274" s="203"/>
      <c r="AD274" s="40"/>
    </row>
    <row r="275" ht="12.75" customHeight="1">
      <c r="A275" s="40"/>
      <c r="B275" s="40"/>
      <c r="C275" s="40"/>
      <c r="D275" s="40"/>
      <c r="E275" s="40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0"/>
      <c r="W275" s="40"/>
      <c r="X275" s="40"/>
      <c r="Y275" s="40"/>
      <c r="Z275" s="40"/>
      <c r="AA275" s="40"/>
      <c r="AB275" s="40"/>
      <c r="AC275" s="203"/>
      <c r="AD275" s="40"/>
    </row>
    <row r="276" ht="12.75" customHeight="1">
      <c r="A276" s="40"/>
      <c r="B276" s="40"/>
      <c r="C276" s="40"/>
      <c r="D276" s="40"/>
      <c r="E276" s="40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0"/>
      <c r="W276" s="40"/>
      <c r="X276" s="40"/>
      <c r="Y276" s="40"/>
      <c r="Z276" s="40"/>
      <c r="AA276" s="40"/>
      <c r="AB276" s="40"/>
      <c r="AC276" s="203"/>
      <c r="AD276" s="40"/>
    </row>
    <row r="277" ht="12.75" customHeight="1">
      <c r="A277" s="40"/>
      <c r="B277" s="40"/>
      <c r="C277" s="40"/>
      <c r="D277" s="40"/>
      <c r="E277" s="40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0"/>
      <c r="W277" s="40"/>
      <c r="X277" s="40"/>
      <c r="Y277" s="40"/>
      <c r="Z277" s="40"/>
      <c r="AA277" s="40"/>
      <c r="AB277" s="40"/>
      <c r="AC277" s="203"/>
      <c r="AD277" s="40"/>
    </row>
    <row r="278" ht="12.75" customHeight="1">
      <c r="A278" s="40"/>
      <c r="B278" s="40"/>
      <c r="C278" s="40"/>
      <c r="D278" s="40"/>
      <c r="E278" s="40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0"/>
      <c r="W278" s="40"/>
      <c r="X278" s="40"/>
      <c r="Y278" s="40"/>
      <c r="Z278" s="40"/>
      <c r="AA278" s="40"/>
      <c r="AB278" s="40"/>
      <c r="AC278" s="203"/>
      <c r="AD278" s="40"/>
    </row>
    <row r="279" ht="12.75" customHeight="1">
      <c r="A279" s="40"/>
      <c r="B279" s="40"/>
      <c r="C279" s="40"/>
      <c r="D279" s="40"/>
      <c r="E279" s="40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0"/>
      <c r="W279" s="40"/>
      <c r="X279" s="40"/>
      <c r="Y279" s="40"/>
      <c r="Z279" s="40"/>
      <c r="AA279" s="40"/>
      <c r="AB279" s="40"/>
      <c r="AC279" s="203"/>
      <c r="AD279" s="40"/>
    </row>
    <row r="280" ht="12.75" customHeight="1">
      <c r="A280" s="40"/>
      <c r="B280" s="40"/>
      <c r="C280" s="40"/>
      <c r="D280" s="40"/>
      <c r="E280" s="40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0"/>
      <c r="W280" s="40"/>
      <c r="X280" s="40"/>
      <c r="Y280" s="40"/>
      <c r="Z280" s="40"/>
      <c r="AA280" s="40"/>
      <c r="AB280" s="40"/>
      <c r="AC280" s="203"/>
      <c r="AD280" s="40"/>
    </row>
    <row r="281" ht="12.75" customHeight="1">
      <c r="A281" s="40"/>
      <c r="B281" s="40"/>
      <c r="C281" s="40"/>
      <c r="D281" s="40"/>
      <c r="E281" s="40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0"/>
      <c r="W281" s="40"/>
      <c r="X281" s="40"/>
      <c r="Y281" s="40"/>
      <c r="Z281" s="40"/>
      <c r="AA281" s="40"/>
      <c r="AB281" s="40"/>
      <c r="AC281" s="203"/>
      <c r="AD281" s="40"/>
    </row>
    <row r="282" ht="12.75" customHeight="1">
      <c r="A282" s="40"/>
      <c r="B282" s="40"/>
      <c r="C282" s="40"/>
      <c r="D282" s="40"/>
      <c r="E282" s="40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0"/>
      <c r="W282" s="40"/>
      <c r="X282" s="40"/>
      <c r="Y282" s="40"/>
      <c r="Z282" s="40"/>
      <c r="AA282" s="40"/>
      <c r="AB282" s="40"/>
      <c r="AC282" s="203"/>
      <c r="AD282" s="40"/>
    </row>
    <row r="283" ht="12.75" customHeight="1">
      <c r="A283" s="40"/>
      <c r="B283" s="40"/>
      <c r="C283" s="40"/>
      <c r="D283" s="40"/>
      <c r="E283" s="40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0"/>
      <c r="W283" s="40"/>
      <c r="X283" s="40"/>
      <c r="Y283" s="40"/>
      <c r="Z283" s="40"/>
      <c r="AA283" s="40"/>
      <c r="AB283" s="40"/>
      <c r="AC283" s="203"/>
      <c r="AD283" s="40"/>
    </row>
    <row r="284" ht="12.75" customHeight="1">
      <c r="A284" s="40"/>
      <c r="B284" s="40"/>
      <c r="C284" s="40"/>
      <c r="D284" s="40"/>
      <c r="E284" s="40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0"/>
      <c r="W284" s="40"/>
      <c r="X284" s="40"/>
      <c r="Y284" s="40"/>
      <c r="Z284" s="40"/>
      <c r="AA284" s="40"/>
      <c r="AB284" s="40"/>
      <c r="AC284" s="203"/>
      <c r="AD284" s="40"/>
    </row>
    <row r="285" ht="12.75" customHeight="1">
      <c r="A285" s="40"/>
      <c r="B285" s="40"/>
      <c r="C285" s="40"/>
      <c r="D285" s="40"/>
      <c r="E285" s="40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0"/>
      <c r="W285" s="40"/>
      <c r="X285" s="40"/>
      <c r="Y285" s="40"/>
      <c r="Z285" s="40"/>
      <c r="AA285" s="40"/>
      <c r="AB285" s="40"/>
      <c r="AC285" s="203"/>
      <c r="AD285" s="40"/>
    </row>
    <row r="286" ht="12.75" customHeight="1">
      <c r="A286" s="40"/>
      <c r="B286" s="40"/>
      <c r="C286" s="40"/>
      <c r="D286" s="40"/>
      <c r="E286" s="40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0"/>
      <c r="W286" s="40"/>
      <c r="X286" s="40"/>
      <c r="Y286" s="40"/>
      <c r="Z286" s="40"/>
      <c r="AA286" s="40"/>
      <c r="AB286" s="40"/>
      <c r="AC286" s="203"/>
      <c r="AD286" s="40"/>
    </row>
    <row r="287" ht="12.75" customHeight="1">
      <c r="A287" s="40"/>
      <c r="B287" s="40"/>
      <c r="C287" s="40"/>
      <c r="D287" s="40"/>
      <c r="E287" s="40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0"/>
      <c r="W287" s="40"/>
      <c r="X287" s="40"/>
      <c r="Y287" s="40"/>
      <c r="Z287" s="40"/>
      <c r="AA287" s="40"/>
      <c r="AB287" s="40"/>
      <c r="AC287" s="203"/>
      <c r="AD287" s="40"/>
    </row>
    <row r="288" ht="12.75" customHeight="1">
      <c r="A288" s="40"/>
      <c r="B288" s="40"/>
      <c r="C288" s="40"/>
      <c r="D288" s="40"/>
      <c r="E288" s="40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0"/>
      <c r="W288" s="40"/>
      <c r="X288" s="40"/>
      <c r="Y288" s="40"/>
      <c r="Z288" s="40"/>
      <c r="AA288" s="40"/>
      <c r="AB288" s="40"/>
      <c r="AC288" s="203"/>
      <c r="AD288" s="40"/>
    </row>
    <row r="289" ht="12.75" customHeight="1">
      <c r="A289" s="40"/>
      <c r="B289" s="40"/>
      <c r="C289" s="40"/>
      <c r="D289" s="40"/>
      <c r="E289" s="40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0"/>
      <c r="W289" s="40"/>
      <c r="X289" s="40"/>
      <c r="Y289" s="40"/>
      <c r="Z289" s="40"/>
      <c r="AA289" s="40"/>
      <c r="AB289" s="40"/>
      <c r="AC289" s="203"/>
      <c r="AD289" s="40"/>
    </row>
    <row r="290" ht="12.75" customHeight="1">
      <c r="A290" s="40"/>
      <c r="B290" s="40"/>
      <c r="C290" s="40"/>
      <c r="D290" s="40"/>
      <c r="E290" s="40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0"/>
      <c r="W290" s="40"/>
      <c r="X290" s="40"/>
      <c r="Y290" s="40"/>
      <c r="Z290" s="40"/>
      <c r="AA290" s="40"/>
      <c r="AB290" s="40"/>
      <c r="AC290" s="203"/>
      <c r="AD290" s="40"/>
    </row>
    <row r="291" ht="12.75" customHeight="1">
      <c r="A291" s="40"/>
      <c r="B291" s="40"/>
      <c r="C291" s="40"/>
      <c r="D291" s="40"/>
      <c r="E291" s="40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0"/>
      <c r="W291" s="40"/>
      <c r="X291" s="40"/>
      <c r="Y291" s="40"/>
      <c r="Z291" s="40"/>
      <c r="AA291" s="40"/>
      <c r="AB291" s="40"/>
      <c r="AC291" s="203"/>
      <c r="AD291" s="40"/>
    </row>
    <row r="292" ht="12.75" customHeight="1">
      <c r="A292" s="40"/>
      <c r="B292" s="40"/>
      <c r="C292" s="40"/>
      <c r="D292" s="40"/>
      <c r="E292" s="40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0"/>
      <c r="W292" s="40"/>
      <c r="X292" s="40"/>
      <c r="Y292" s="40"/>
      <c r="Z292" s="40"/>
      <c r="AA292" s="40"/>
      <c r="AB292" s="40"/>
      <c r="AC292" s="203"/>
      <c r="AD292" s="40"/>
    </row>
    <row r="293" ht="12.75" customHeight="1">
      <c r="A293" s="40"/>
      <c r="B293" s="40"/>
      <c r="C293" s="40"/>
      <c r="D293" s="40"/>
      <c r="E293" s="40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0"/>
      <c r="W293" s="40"/>
      <c r="X293" s="40"/>
      <c r="Y293" s="40"/>
      <c r="Z293" s="40"/>
      <c r="AA293" s="40"/>
      <c r="AB293" s="40"/>
      <c r="AC293" s="203"/>
      <c r="AD293" s="40"/>
    </row>
    <row r="294" ht="12.75" customHeight="1">
      <c r="A294" s="40"/>
      <c r="B294" s="40"/>
      <c r="C294" s="40"/>
      <c r="D294" s="40"/>
      <c r="E294" s="40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0"/>
      <c r="W294" s="40"/>
      <c r="X294" s="40"/>
      <c r="Y294" s="40"/>
      <c r="Z294" s="40"/>
      <c r="AA294" s="40"/>
      <c r="AB294" s="40"/>
      <c r="AC294" s="203"/>
      <c r="AD294" s="40"/>
    </row>
    <row r="295" ht="12.75" customHeight="1">
      <c r="A295" s="40"/>
      <c r="B295" s="40"/>
      <c r="C295" s="40"/>
      <c r="D295" s="40"/>
      <c r="E295" s="40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0"/>
      <c r="W295" s="40"/>
      <c r="X295" s="40"/>
      <c r="Y295" s="40"/>
      <c r="Z295" s="40"/>
      <c r="AA295" s="40"/>
      <c r="AB295" s="40"/>
      <c r="AC295" s="203"/>
      <c r="AD295" s="40"/>
    </row>
    <row r="296" ht="12.75" customHeight="1">
      <c r="A296" s="40"/>
      <c r="B296" s="40"/>
      <c r="C296" s="40"/>
      <c r="D296" s="40"/>
      <c r="E296" s="40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0"/>
      <c r="W296" s="40"/>
      <c r="X296" s="40"/>
      <c r="Y296" s="40"/>
      <c r="Z296" s="40"/>
      <c r="AA296" s="40"/>
      <c r="AB296" s="40"/>
      <c r="AC296" s="203"/>
      <c r="AD296" s="40"/>
    </row>
    <row r="297" ht="12.75" customHeight="1">
      <c r="A297" s="40"/>
      <c r="B297" s="40"/>
      <c r="C297" s="40"/>
      <c r="D297" s="40"/>
      <c r="E297" s="40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0"/>
      <c r="W297" s="40"/>
      <c r="X297" s="40"/>
      <c r="Y297" s="40"/>
      <c r="Z297" s="40"/>
      <c r="AA297" s="40"/>
      <c r="AB297" s="40"/>
      <c r="AC297" s="203"/>
      <c r="AD297" s="40"/>
    </row>
    <row r="298" ht="12.75" customHeight="1">
      <c r="A298" s="40"/>
      <c r="B298" s="40"/>
      <c r="C298" s="40"/>
      <c r="D298" s="40"/>
      <c r="E298" s="40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0"/>
      <c r="W298" s="40"/>
      <c r="X298" s="40"/>
      <c r="Y298" s="40"/>
      <c r="Z298" s="40"/>
      <c r="AA298" s="40"/>
      <c r="AB298" s="40"/>
      <c r="AC298" s="203"/>
      <c r="AD298" s="40"/>
    </row>
    <row r="299" ht="12.75" customHeight="1">
      <c r="A299" s="40"/>
      <c r="B299" s="40"/>
      <c r="C299" s="40"/>
      <c r="D299" s="40"/>
      <c r="E299" s="40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0"/>
      <c r="W299" s="40"/>
      <c r="X299" s="40"/>
      <c r="Y299" s="40"/>
      <c r="Z299" s="40"/>
      <c r="AA299" s="40"/>
      <c r="AB299" s="40"/>
      <c r="AC299" s="203"/>
      <c r="AD299" s="40"/>
    </row>
    <row r="300" ht="12.75" customHeight="1">
      <c r="A300" s="40"/>
      <c r="B300" s="40"/>
      <c r="C300" s="40"/>
      <c r="D300" s="40"/>
      <c r="E300" s="40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0"/>
      <c r="W300" s="40"/>
      <c r="X300" s="40"/>
      <c r="Y300" s="40"/>
      <c r="Z300" s="40"/>
      <c r="AA300" s="40"/>
      <c r="AB300" s="40"/>
      <c r="AC300" s="203"/>
      <c r="AD300" s="40"/>
    </row>
    <row r="301" ht="12.75" customHeight="1">
      <c r="A301" s="40"/>
      <c r="B301" s="40"/>
      <c r="C301" s="40"/>
      <c r="D301" s="40"/>
      <c r="E301" s="40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0"/>
      <c r="W301" s="40"/>
      <c r="X301" s="40"/>
      <c r="Y301" s="40"/>
      <c r="Z301" s="40"/>
      <c r="AA301" s="40"/>
      <c r="AB301" s="40"/>
      <c r="AC301" s="203"/>
      <c r="AD301" s="40"/>
    </row>
    <row r="302" ht="12.75" customHeight="1">
      <c r="A302" s="40"/>
      <c r="B302" s="40"/>
      <c r="C302" s="40"/>
      <c r="D302" s="40"/>
      <c r="E302" s="40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0"/>
      <c r="W302" s="40"/>
      <c r="X302" s="40"/>
      <c r="Y302" s="40"/>
      <c r="Z302" s="40"/>
      <c r="AA302" s="40"/>
      <c r="AB302" s="40"/>
      <c r="AC302" s="203"/>
      <c r="AD302" s="40"/>
    </row>
    <row r="303" ht="12.75" customHeight="1">
      <c r="A303" s="40"/>
      <c r="B303" s="40"/>
      <c r="C303" s="40"/>
      <c r="D303" s="40"/>
      <c r="E303" s="40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0"/>
      <c r="W303" s="40"/>
      <c r="X303" s="40"/>
      <c r="Y303" s="40"/>
      <c r="Z303" s="40"/>
      <c r="AA303" s="40"/>
      <c r="AB303" s="40"/>
      <c r="AC303" s="203"/>
      <c r="AD303" s="40"/>
    </row>
    <row r="304" ht="12.75" customHeight="1">
      <c r="A304" s="40"/>
      <c r="B304" s="40"/>
      <c r="C304" s="40"/>
      <c r="D304" s="40"/>
      <c r="E304" s="40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0"/>
      <c r="W304" s="40"/>
      <c r="X304" s="40"/>
      <c r="Y304" s="40"/>
      <c r="Z304" s="40"/>
      <c r="AA304" s="40"/>
      <c r="AB304" s="40"/>
      <c r="AC304" s="203"/>
      <c r="AD304" s="40"/>
    </row>
    <row r="305" ht="12.75" customHeight="1">
      <c r="A305" s="40"/>
      <c r="B305" s="40"/>
      <c r="C305" s="40"/>
      <c r="D305" s="40"/>
      <c r="E305" s="40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0"/>
      <c r="W305" s="40"/>
      <c r="X305" s="40"/>
      <c r="Y305" s="40"/>
      <c r="Z305" s="40"/>
      <c r="AA305" s="40"/>
      <c r="AB305" s="40"/>
      <c r="AC305" s="203"/>
      <c r="AD305" s="40"/>
    </row>
    <row r="306" ht="12.75" customHeight="1">
      <c r="A306" s="40"/>
      <c r="B306" s="40"/>
      <c r="C306" s="40"/>
      <c r="D306" s="40"/>
      <c r="E306" s="40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0"/>
      <c r="W306" s="40"/>
      <c r="X306" s="40"/>
      <c r="Y306" s="40"/>
      <c r="Z306" s="40"/>
      <c r="AA306" s="40"/>
      <c r="AB306" s="40"/>
      <c r="AC306" s="203"/>
      <c r="AD306" s="40"/>
    </row>
    <row r="307" ht="12.75" customHeight="1">
      <c r="A307" s="40"/>
      <c r="B307" s="40"/>
      <c r="C307" s="40"/>
      <c r="D307" s="40"/>
      <c r="E307" s="40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0"/>
      <c r="W307" s="40"/>
      <c r="X307" s="40"/>
      <c r="Y307" s="40"/>
      <c r="Z307" s="40"/>
      <c r="AA307" s="40"/>
      <c r="AB307" s="40"/>
      <c r="AC307" s="203"/>
      <c r="AD307" s="40"/>
    </row>
    <row r="308" ht="12.75" customHeight="1">
      <c r="A308" s="40"/>
      <c r="B308" s="40"/>
      <c r="C308" s="40"/>
      <c r="D308" s="40"/>
      <c r="E308" s="40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0"/>
      <c r="W308" s="40"/>
      <c r="X308" s="40"/>
      <c r="Y308" s="40"/>
      <c r="Z308" s="40"/>
      <c r="AA308" s="40"/>
      <c r="AB308" s="40"/>
      <c r="AC308" s="203"/>
      <c r="AD308" s="40"/>
    </row>
    <row r="309" ht="12.75" customHeight="1">
      <c r="A309" s="40"/>
      <c r="B309" s="40"/>
      <c r="C309" s="40"/>
      <c r="D309" s="40"/>
      <c r="E309" s="40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0"/>
      <c r="W309" s="40"/>
      <c r="X309" s="40"/>
      <c r="Y309" s="40"/>
      <c r="Z309" s="40"/>
      <c r="AA309" s="40"/>
      <c r="AB309" s="40"/>
      <c r="AC309" s="203"/>
      <c r="AD309" s="40"/>
    </row>
    <row r="310" ht="12.75" customHeight="1">
      <c r="A310" s="40"/>
      <c r="B310" s="40"/>
      <c r="C310" s="40"/>
      <c r="D310" s="40"/>
      <c r="E310" s="40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0"/>
      <c r="W310" s="40"/>
      <c r="X310" s="40"/>
      <c r="Y310" s="40"/>
      <c r="Z310" s="40"/>
      <c r="AA310" s="40"/>
      <c r="AB310" s="40"/>
      <c r="AC310" s="203"/>
      <c r="AD310" s="40"/>
    </row>
    <row r="311" ht="12.75" customHeight="1">
      <c r="A311" s="40"/>
      <c r="B311" s="40"/>
      <c r="C311" s="40"/>
      <c r="D311" s="40"/>
      <c r="E311" s="40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0"/>
      <c r="W311" s="40"/>
      <c r="X311" s="40"/>
      <c r="Y311" s="40"/>
      <c r="Z311" s="40"/>
      <c r="AA311" s="40"/>
      <c r="AB311" s="40"/>
      <c r="AC311" s="203"/>
      <c r="AD311" s="40"/>
    </row>
    <row r="312" ht="12.75" customHeight="1">
      <c r="A312" s="40"/>
      <c r="B312" s="40"/>
      <c r="C312" s="40"/>
      <c r="D312" s="40"/>
      <c r="E312" s="40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0"/>
      <c r="W312" s="40"/>
      <c r="X312" s="40"/>
      <c r="Y312" s="40"/>
      <c r="Z312" s="40"/>
      <c r="AA312" s="40"/>
      <c r="AB312" s="40"/>
      <c r="AC312" s="203"/>
      <c r="AD312" s="40"/>
    </row>
    <row r="313" ht="12.75" customHeight="1">
      <c r="A313" s="40"/>
      <c r="B313" s="40"/>
      <c r="C313" s="40"/>
      <c r="D313" s="40"/>
      <c r="E313" s="40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0"/>
      <c r="W313" s="40"/>
      <c r="X313" s="40"/>
      <c r="Y313" s="40"/>
      <c r="Z313" s="40"/>
      <c r="AA313" s="40"/>
      <c r="AB313" s="40"/>
      <c r="AC313" s="203"/>
      <c r="AD313" s="40"/>
    </row>
    <row r="314" ht="12.75" customHeight="1">
      <c r="A314" s="40"/>
      <c r="B314" s="40"/>
      <c r="C314" s="40"/>
      <c r="D314" s="40"/>
      <c r="E314" s="40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0"/>
      <c r="W314" s="40"/>
      <c r="X314" s="40"/>
      <c r="Y314" s="40"/>
      <c r="Z314" s="40"/>
      <c r="AA314" s="40"/>
      <c r="AB314" s="40"/>
      <c r="AC314" s="203"/>
      <c r="AD314" s="40"/>
    </row>
    <row r="315" ht="12.75" customHeight="1">
      <c r="A315" s="40"/>
      <c r="B315" s="40"/>
      <c r="C315" s="40"/>
      <c r="D315" s="40"/>
      <c r="E315" s="40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0"/>
      <c r="W315" s="40"/>
      <c r="X315" s="40"/>
      <c r="Y315" s="40"/>
      <c r="Z315" s="40"/>
      <c r="AA315" s="40"/>
      <c r="AB315" s="40"/>
      <c r="AC315" s="203"/>
      <c r="AD315" s="40"/>
    </row>
    <row r="316" ht="12.75" customHeight="1">
      <c r="A316" s="40"/>
      <c r="B316" s="40"/>
      <c r="C316" s="40"/>
      <c r="D316" s="40"/>
      <c r="E316" s="40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0"/>
      <c r="W316" s="40"/>
      <c r="X316" s="40"/>
      <c r="Y316" s="40"/>
      <c r="Z316" s="40"/>
      <c r="AA316" s="40"/>
      <c r="AB316" s="40"/>
      <c r="AC316" s="203"/>
      <c r="AD316" s="40"/>
    </row>
    <row r="317" ht="12.75" customHeight="1">
      <c r="A317" s="40"/>
      <c r="B317" s="40"/>
      <c r="C317" s="40"/>
      <c r="D317" s="40"/>
      <c r="E317" s="40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0"/>
      <c r="W317" s="40"/>
      <c r="X317" s="40"/>
      <c r="Y317" s="40"/>
      <c r="Z317" s="40"/>
      <c r="AA317" s="40"/>
      <c r="AB317" s="40"/>
      <c r="AC317" s="203"/>
      <c r="AD317" s="40"/>
    </row>
    <row r="318" ht="12.75" customHeight="1">
      <c r="A318" s="40"/>
      <c r="B318" s="40"/>
      <c r="C318" s="40"/>
      <c r="D318" s="40"/>
      <c r="E318" s="40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0"/>
      <c r="W318" s="40"/>
      <c r="X318" s="40"/>
      <c r="Y318" s="40"/>
      <c r="Z318" s="40"/>
      <c r="AA318" s="40"/>
      <c r="AB318" s="40"/>
      <c r="AC318" s="203"/>
      <c r="AD318" s="40"/>
    </row>
    <row r="319" ht="12.75" customHeight="1">
      <c r="A319" s="40"/>
      <c r="B319" s="40"/>
      <c r="C319" s="40"/>
      <c r="D319" s="40"/>
      <c r="E319" s="40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0"/>
      <c r="W319" s="40"/>
      <c r="X319" s="40"/>
      <c r="Y319" s="40"/>
      <c r="Z319" s="40"/>
      <c r="AA319" s="40"/>
      <c r="AB319" s="40"/>
      <c r="AC319" s="203"/>
      <c r="AD319" s="40"/>
    </row>
    <row r="320" ht="12.75" customHeight="1">
      <c r="A320" s="40"/>
      <c r="B320" s="40"/>
      <c r="C320" s="40"/>
      <c r="D320" s="40"/>
      <c r="E320" s="40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0"/>
      <c r="W320" s="40"/>
      <c r="X320" s="40"/>
      <c r="Y320" s="40"/>
      <c r="Z320" s="40"/>
      <c r="AA320" s="40"/>
      <c r="AB320" s="40"/>
      <c r="AC320" s="203"/>
      <c r="AD320" s="40"/>
    </row>
    <row r="321" ht="12.75" customHeight="1">
      <c r="A321" s="40"/>
      <c r="B321" s="40"/>
      <c r="C321" s="40"/>
      <c r="D321" s="40"/>
      <c r="E321" s="40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0"/>
      <c r="W321" s="40"/>
      <c r="X321" s="40"/>
      <c r="Y321" s="40"/>
      <c r="Z321" s="40"/>
      <c r="AA321" s="40"/>
      <c r="AB321" s="40"/>
      <c r="AC321" s="203"/>
      <c r="AD321" s="40"/>
    </row>
    <row r="322" ht="12.75" customHeight="1">
      <c r="A322" s="40"/>
      <c r="B322" s="40"/>
      <c r="C322" s="40"/>
      <c r="D322" s="40"/>
      <c r="E322" s="40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0"/>
      <c r="W322" s="40"/>
      <c r="X322" s="40"/>
      <c r="Y322" s="40"/>
      <c r="Z322" s="40"/>
      <c r="AA322" s="40"/>
      <c r="AB322" s="40"/>
      <c r="AC322" s="203"/>
      <c r="AD322" s="40"/>
    </row>
    <row r="323" ht="12.75" customHeight="1">
      <c r="A323" s="40"/>
      <c r="B323" s="40"/>
      <c r="C323" s="40"/>
      <c r="D323" s="40"/>
      <c r="E323" s="40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0"/>
      <c r="W323" s="40"/>
      <c r="X323" s="40"/>
      <c r="Y323" s="40"/>
      <c r="Z323" s="40"/>
      <c r="AA323" s="40"/>
      <c r="AB323" s="40"/>
      <c r="AC323" s="203"/>
      <c r="AD323" s="40"/>
    </row>
    <row r="324" ht="12.75" customHeight="1">
      <c r="A324" s="40"/>
      <c r="B324" s="40"/>
      <c r="C324" s="40"/>
      <c r="D324" s="40"/>
      <c r="E324" s="40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0"/>
      <c r="W324" s="40"/>
      <c r="X324" s="40"/>
      <c r="Y324" s="40"/>
      <c r="Z324" s="40"/>
      <c r="AA324" s="40"/>
      <c r="AB324" s="40"/>
      <c r="AC324" s="203"/>
      <c r="AD324" s="40"/>
    </row>
    <row r="325" ht="12.75" customHeight="1">
      <c r="A325" s="40"/>
      <c r="B325" s="40"/>
      <c r="C325" s="40"/>
      <c r="D325" s="40"/>
      <c r="E325" s="40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0"/>
      <c r="W325" s="40"/>
      <c r="X325" s="40"/>
      <c r="Y325" s="40"/>
      <c r="Z325" s="40"/>
      <c r="AA325" s="40"/>
      <c r="AB325" s="40"/>
      <c r="AC325" s="203"/>
      <c r="AD325" s="40"/>
    </row>
    <row r="326" ht="12.75" customHeight="1">
      <c r="A326" s="40"/>
      <c r="B326" s="40"/>
      <c r="C326" s="40"/>
      <c r="D326" s="40"/>
      <c r="E326" s="40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0"/>
      <c r="W326" s="40"/>
      <c r="X326" s="40"/>
      <c r="Y326" s="40"/>
      <c r="Z326" s="40"/>
      <c r="AA326" s="40"/>
      <c r="AB326" s="40"/>
      <c r="AC326" s="203"/>
      <c r="AD326" s="40"/>
    </row>
    <row r="327" ht="12.75" customHeight="1">
      <c r="A327" s="40"/>
      <c r="B327" s="40"/>
      <c r="C327" s="40"/>
      <c r="D327" s="40"/>
      <c r="E327" s="40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0"/>
      <c r="W327" s="40"/>
      <c r="X327" s="40"/>
      <c r="Y327" s="40"/>
      <c r="Z327" s="40"/>
      <c r="AA327" s="40"/>
      <c r="AB327" s="40"/>
      <c r="AC327" s="203"/>
      <c r="AD327" s="40"/>
    </row>
    <row r="328" ht="12.75" customHeight="1">
      <c r="A328" s="40"/>
      <c r="B328" s="40"/>
      <c r="C328" s="40"/>
      <c r="D328" s="40"/>
      <c r="E328" s="40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0"/>
      <c r="W328" s="40"/>
      <c r="X328" s="40"/>
      <c r="Y328" s="40"/>
      <c r="Z328" s="40"/>
      <c r="AA328" s="40"/>
      <c r="AB328" s="40"/>
      <c r="AC328" s="203"/>
      <c r="AD328" s="40"/>
    </row>
    <row r="329" ht="12.75" customHeight="1">
      <c r="A329" s="40"/>
      <c r="B329" s="40"/>
      <c r="C329" s="40"/>
      <c r="D329" s="40"/>
      <c r="E329" s="40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0"/>
      <c r="W329" s="40"/>
      <c r="X329" s="40"/>
      <c r="Y329" s="40"/>
      <c r="Z329" s="40"/>
      <c r="AA329" s="40"/>
      <c r="AB329" s="40"/>
      <c r="AC329" s="203"/>
      <c r="AD329" s="40"/>
    </row>
    <row r="330" ht="12.75" customHeight="1">
      <c r="A330" s="40"/>
      <c r="B330" s="40"/>
      <c r="C330" s="40"/>
      <c r="D330" s="40"/>
      <c r="E330" s="40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0"/>
      <c r="W330" s="40"/>
      <c r="X330" s="40"/>
      <c r="Y330" s="40"/>
      <c r="Z330" s="40"/>
      <c r="AA330" s="40"/>
      <c r="AB330" s="40"/>
      <c r="AC330" s="203"/>
      <c r="AD330" s="40"/>
    </row>
    <row r="331" ht="12.75" customHeight="1">
      <c r="A331" s="40"/>
      <c r="B331" s="40"/>
      <c r="C331" s="40"/>
      <c r="D331" s="40"/>
      <c r="E331" s="40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0"/>
      <c r="W331" s="40"/>
      <c r="X331" s="40"/>
      <c r="Y331" s="40"/>
      <c r="Z331" s="40"/>
      <c r="AA331" s="40"/>
      <c r="AB331" s="40"/>
      <c r="AC331" s="203"/>
      <c r="AD331" s="40"/>
    </row>
    <row r="332" ht="12.75" customHeight="1">
      <c r="A332" s="40"/>
      <c r="B332" s="40"/>
      <c r="C332" s="40"/>
      <c r="D332" s="40"/>
      <c r="E332" s="40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0"/>
      <c r="W332" s="40"/>
      <c r="X332" s="40"/>
      <c r="Y332" s="40"/>
      <c r="Z332" s="40"/>
      <c r="AA332" s="40"/>
      <c r="AB332" s="40"/>
      <c r="AC332" s="203"/>
      <c r="AD332" s="40"/>
    </row>
    <row r="333" ht="12.75" customHeight="1">
      <c r="A333" s="40"/>
      <c r="B333" s="40"/>
      <c r="C333" s="40"/>
      <c r="D333" s="40"/>
      <c r="E333" s="40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0"/>
      <c r="W333" s="40"/>
      <c r="X333" s="40"/>
      <c r="Y333" s="40"/>
      <c r="Z333" s="40"/>
      <c r="AA333" s="40"/>
      <c r="AB333" s="40"/>
      <c r="AC333" s="203"/>
      <c r="AD333" s="40"/>
    </row>
    <row r="334" ht="12.75" customHeight="1">
      <c r="A334" s="40"/>
      <c r="B334" s="40"/>
      <c r="C334" s="40"/>
      <c r="D334" s="40"/>
      <c r="E334" s="40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0"/>
      <c r="W334" s="40"/>
      <c r="X334" s="40"/>
      <c r="Y334" s="40"/>
      <c r="Z334" s="40"/>
      <c r="AA334" s="40"/>
      <c r="AB334" s="40"/>
      <c r="AC334" s="203"/>
      <c r="AD334" s="40"/>
    </row>
    <row r="335" ht="12.75" customHeight="1">
      <c r="A335" s="40"/>
      <c r="B335" s="40"/>
      <c r="C335" s="40"/>
      <c r="D335" s="40"/>
      <c r="E335" s="40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0"/>
      <c r="W335" s="40"/>
      <c r="X335" s="40"/>
      <c r="Y335" s="40"/>
      <c r="Z335" s="40"/>
      <c r="AA335" s="40"/>
      <c r="AB335" s="40"/>
      <c r="AC335" s="203"/>
      <c r="AD335" s="40"/>
    </row>
    <row r="336" ht="12.75" customHeight="1">
      <c r="A336" s="40"/>
      <c r="B336" s="40"/>
      <c r="C336" s="40"/>
      <c r="D336" s="40"/>
      <c r="E336" s="40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0"/>
      <c r="W336" s="40"/>
      <c r="X336" s="40"/>
      <c r="Y336" s="40"/>
      <c r="Z336" s="40"/>
      <c r="AA336" s="40"/>
      <c r="AB336" s="40"/>
      <c r="AC336" s="203"/>
      <c r="AD336" s="40"/>
    </row>
    <row r="337" ht="12.75" customHeight="1">
      <c r="A337" s="40"/>
      <c r="B337" s="40"/>
      <c r="C337" s="40"/>
      <c r="D337" s="40"/>
      <c r="E337" s="40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0"/>
      <c r="W337" s="40"/>
      <c r="X337" s="40"/>
      <c r="Y337" s="40"/>
      <c r="Z337" s="40"/>
      <c r="AA337" s="40"/>
      <c r="AB337" s="40"/>
      <c r="AC337" s="203"/>
      <c r="AD337" s="40"/>
    </row>
    <row r="338" ht="12.75" customHeight="1">
      <c r="A338" s="40"/>
      <c r="B338" s="40"/>
      <c r="C338" s="40"/>
      <c r="D338" s="40"/>
      <c r="E338" s="40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0"/>
      <c r="W338" s="40"/>
      <c r="X338" s="40"/>
      <c r="Y338" s="40"/>
      <c r="Z338" s="40"/>
      <c r="AA338" s="40"/>
      <c r="AB338" s="40"/>
      <c r="AC338" s="203"/>
      <c r="AD338" s="40"/>
    </row>
    <row r="339" ht="12.75" customHeight="1">
      <c r="A339" s="40"/>
      <c r="B339" s="40"/>
      <c r="C339" s="40"/>
      <c r="D339" s="40"/>
      <c r="E339" s="40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0"/>
      <c r="W339" s="40"/>
      <c r="X339" s="40"/>
      <c r="Y339" s="40"/>
      <c r="Z339" s="40"/>
      <c r="AA339" s="40"/>
      <c r="AB339" s="40"/>
      <c r="AC339" s="203"/>
      <c r="AD339" s="40"/>
    </row>
    <row r="340" ht="12.75" customHeight="1">
      <c r="A340" s="40"/>
      <c r="B340" s="40"/>
      <c r="C340" s="40"/>
      <c r="D340" s="40"/>
      <c r="E340" s="40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0"/>
      <c r="W340" s="40"/>
      <c r="X340" s="40"/>
      <c r="Y340" s="40"/>
      <c r="Z340" s="40"/>
      <c r="AA340" s="40"/>
      <c r="AB340" s="40"/>
      <c r="AC340" s="203"/>
      <c r="AD340" s="40"/>
    </row>
    <row r="341" ht="12.75" customHeight="1">
      <c r="A341" s="40"/>
      <c r="B341" s="40"/>
      <c r="C341" s="40"/>
      <c r="D341" s="40"/>
      <c r="E341" s="40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0"/>
      <c r="W341" s="40"/>
      <c r="X341" s="40"/>
      <c r="Y341" s="40"/>
      <c r="Z341" s="40"/>
      <c r="AA341" s="40"/>
      <c r="AB341" s="40"/>
      <c r="AC341" s="203"/>
      <c r="AD341" s="40"/>
    </row>
    <row r="342" ht="12.75" customHeight="1">
      <c r="A342" s="40"/>
      <c r="B342" s="40"/>
      <c r="C342" s="40"/>
      <c r="D342" s="40"/>
      <c r="E342" s="40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0"/>
      <c r="W342" s="40"/>
      <c r="X342" s="40"/>
      <c r="Y342" s="40"/>
      <c r="Z342" s="40"/>
      <c r="AA342" s="40"/>
      <c r="AB342" s="40"/>
      <c r="AC342" s="203"/>
      <c r="AD342" s="40"/>
    </row>
    <row r="343" ht="12.75" customHeight="1">
      <c r="A343" s="40"/>
      <c r="B343" s="40"/>
      <c r="C343" s="40"/>
      <c r="D343" s="40"/>
      <c r="E343" s="40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0"/>
      <c r="W343" s="40"/>
      <c r="X343" s="40"/>
      <c r="Y343" s="40"/>
      <c r="Z343" s="40"/>
      <c r="AA343" s="40"/>
      <c r="AB343" s="40"/>
      <c r="AC343" s="203"/>
      <c r="AD343" s="40"/>
    </row>
    <row r="344" ht="12.75" customHeight="1">
      <c r="A344" s="40"/>
      <c r="B344" s="40"/>
      <c r="C344" s="40"/>
      <c r="D344" s="40"/>
      <c r="E344" s="40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0"/>
      <c r="W344" s="40"/>
      <c r="X344" s="40"/>
      <c r="Y344" s="40"/>
      <c r="Z344" s="40"/>
      <c r="AA344" s="40"/>
      <c r="AB344" s="40"/>
      <c r="AC344" s="203"/>
      <c r="AD344" s="40"/>
    </row>
    <row r="345" ht="12.75" customHeight="1">
      <c r="A345" s="40"/>
      <c r="B345" s="40"/>
      <c r="C345" s="40"/>
      <c r="D345" s="40"/>
      <c r="E345" s="40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0"/>
      <c r="W345" s="40"/>
      <c r="X345" s="40"/>
      <c r="Y345" s="40"/>
      <c r="Z345" s="40"/>
      <c r="AA345" s="40"/>
      <c r="AB345" s="40"/>
      <c r="AC345" s="203"/>
      <c r="AD345" s="40"/>
    </row>
    <row r="346" ht="12.75" customHeight="1">
      <c r="A346" s="40"/>
      <c r="B346" s="40"/>
      <c r="C346" s="40"/>
      <c r="D346" s="40"/>
      <c r="E346" s="40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0"/>
      <c r="W346" s="40"/>
      <c r="X346" s="40"/>
      <c r="Y346" s="40"/>
      <c r="Z346" s="40"/>
      <c r="AA346" s="40"/>
      <c r="AB346" s="40"/>
      <c r="AC346" s="203"/>
      <c r="AD346" s="40"/>
    </row>
    <row r="347" ht="12.75" customHeight="1">
      <c r="A347" s="40"/>
      <c r="B347" s="40"/>
      <c r="C347" s="40"/>
      <c r="D347" s="40"/>
      <c r="E347" s="40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0"/>
      <c r="W347" s="40"/>
      <c r="X347" s="40"/>
      <c r="Y347" s="40"/>
      <c r="Z347" s="40"/>
      <c r="AA347" s="40"/>
      <c r="AB347" s="40"/>
      <c r="AC347" s="203"/>
      <c r="AD347" s="40"/>
    </row>
    <row r="348" ht="12.75" customHeight="1">
      <c r="A348" s="40"/>
      <c r="B348" s="40"/>
      <c r="C348" s="40"/>
      <c r="D348" s="40"/>
      <c r="E348" s="40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0"/>
      <c r="W348" s="40"/>
      <c r="X348" s="40"/>
      <c r="Y348" s="40"/>
      <c r="Z348" s="40"/>
      <c r="AA348" s="40"/>
      <c r="AB348" s="40"/>
      <c r="AC348" s="203"/>
      <c r="AD348" s="40"/>
    </row>
    <row r="349" ht="12.75" customHeight="1">
      <c r="A349" s="40"/>
      <c r="B349" s="40"/>
      <c r="C349" s="40"/>
      <c r="D349" s="40"/>
      <c r="E349" s="40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0"/>
      <c r="W349" s="40"/>
      <c r="X349" s="40"/>
      <c r="Y349" s="40"/>
      <c r="Z349" s="40"/>
      <c r="AA349" s="40"/>
      <c r="AB349" s="40"/>
      <c r="AC349" s="203"/>
      <c r="AD349" s="40"/>
    </row>
    <row r="350" ht="12.75" customHeight="1">
      <c r="A350" s="40"/>
      <c r="B350" s="40"/>
      <c r="C350" s="40"/>
      <c r="D350" s="40"/>
      <c r="E350" s="40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0"/>
      <c r="W350" s="40"/>
      <c r="X350" s="40"/>
      <c r="Y350" s="40"/>
      <c r="Z350" s="40"/>
      <c r="AA350" s="40"/>
      <c r="AB350" s="40"/>
      <c r="AC350" s="203"/>
      <c r="AD350" s="40"/>
    </row>
    <row r="351" ht="12.75" customHeight="1">
      <c r="A351" s="40"/>
      <c r="B351" s="40"/>
      <c r="C351" s="40"/>
      <c r="D351" s="40"/>
      <c r="E351" s="40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0"/>
      <c r="W351" s="40"/>
      <c r="X351" s="40"/>
      <c r="Y351" s="40"/>
      <c r="Z351" s="40"/>
      <c r="AA351" s="40"/>
      <c r="AB351" s="40"/>
      <c r="AC351" s="203"/>
      <c r="AD351" s="40"/>
    </row>
    <row r="352" ht="12.75" customHeight="1">
      <c r="A352" s="40"/>
      <c r="B352" s="40"/>
      <c r="C352" s="40"/>
      <c r="D352" s="40"/>
      <c r="E352" s="40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0"/>
      <c r="W352" s="40"/>
      <c r="X352" s="40"/>
      <c r="Y352" s="40"/>
      <c r="Z352" s="40"/>
      <c r="AA352" s="40"/>
      <c r="AB352" s="40"/>
      <c r="AC352" s="203"/>
      <c r="AD352" s="40"/>
    </row>
    <row r="353" ht="12.75" customHeight="1">
      <c r="A353" s="40"/>
      <c r="B353" s="40"/>
      <c r="C353" s="40"/>
      <c r="D353" s="40"/>
      <c r="E353" s="40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0"/>
      <c r="W353" s="40"/>
      <c r="X353" s="40"/>
      <c r="Y353" s="40"/>
      <c r="Z353" s="40"/>
      <c r="AA353" s="40"/>
      <c r="AB353" s="40"/>
      <c r="AC353" s="203"/>
      <c r="AD353" s="40"/>
    </row>
    <row r="354" ht="12.75" customHeight="1">
      <c r="A354" s="40"/>
      <c r="B354" s="40"/>
      <c r="C354" s="40"/>
      <c r="D354" s="40"/>
      <c r="E354" s="40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0"/>
      <c r="W354" s="40"/>
      <c r="X354" s="40"/>
      <c r="Y354" s="40"/>
      <c r="Z354" s="40"/>
      <c r="AA354" s="40"/>
      <c r="AB354" s="40"/>
      <c r="AC354" s="203"/>
      <c r="AD354" s="40"/>
    </row>
    <row r="355" ht="12.75" customHeight="1">
      <c r="A355" s="40"/>
      <c r="B355" s="40"/>
      <c r="C355" s="40"/>
      <c r="D355" s="40"/>
      <c r="E355" s="40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0"/>
      <c r="W355" s="40"/>
      <c r="X355" s="40"/>
      <c r="Y355" s="40"/>
      <c r="Z355" s="40"/>
      <c r="AA355" s="40"/>
      <c r="AB355" s="40"/>
      <c r="AC355" s="203"/>
      <c r="AD355" s="40"/>
    </row>
    <row r="356" ht="12.75" customHeight="1">
      <c r="A356" s="40"/>
      <c r="B356" s="40"/>
      <c r="C356" s="40"/>
      <c r="D356" s="40"/>
      <c r="E356" s="40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0"/>
      <c r="W356" s="40"/>
      <c r="X356" s="40"/>
      <c r="Y356" s="40"/>
      <c r="Z356" s="40"/>
      <c r="AA356" s="40"/>
      <c r="AB356" s="40"/>
      <c r="AC356" s="203"/>
      <c r="AD356" s="40"/>
    </row>
    <row r="357" ht="12.75" customHeight="1">
      <c r="A357" s="40"/>
      <c r="B357" s="40"/>
      <c r="C357" s="40"/>
      <c r="D357" s="40"/>
      <c r="E357" s="40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0"/>
      <c r="W357" s="40"/>
      <c r="X357" s="40"/>
      <c r="Y357" s="40"/>
      <c r="Z357" s="40"/>
      <c r="AA357" s="40"/>
      <c r="AB357" s="40"/>
      <c r="AC357" s="203"/>
      <c r="AD357" s="40"/>
    </row>
    <row r="358" ht="12.75" customHeight="1">
      <c r="A358" s="40"/>
      <c r="B358" s="40"/>
      <c r="C358" s="40"/>
      <c r="D358" s="40"/>
      <c r="E358" s="40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0"/>
      <c r="W358" s="40"/>
      <c r="X358" s="40"/>
      <c r="Y358" s="40"/>
      <c r="Z358" s="40"/>
      <c r="AA358" s="40"/>
      <c r="AB358" s="40"/>
      <c r="AC358" s="203"/>
      <c r="AD358" s="40"/>
    </row>
    <row r="359" ht="12.75" customHeight="1">
      <c r="A359" s="40"/>
      <c r="B359" s="40"/>
      <c r="C359" s="40"/>
      <c r="D359" s="40"/>
      <c r="E359" s="40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0"/>
      <c r="W359" s="40"/>
      <c r="X359" s="40"/>
      <c r="Y359" s="40"/>
      <c r="Z359" s="40"/>
      <c r="AA359" s="40"/>
      <c r="AB359" s="40"/>
      <c r="AC359" s="203"/>
      <c r="AD359" s="40"/>
    </row>
    <row r="360" ht="12.75" customHeight="1">
      <c r="A360" s="40"/>
      <c r="B360" s="40"/>
      <c r="C360" s="40"/>
      <c r="D360" s="40"/>
      <c r="E360" s="40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0"/>
      <c r="W360" s="40"/>
      <c r="X360" s="40"/>
      <c r="Y360" s="40"/>
      <c r="Z360" s="40"/>
      <c r="AA360" s="40"/>
      <c r="AB360" s="40"/>
      <c r="AC360" s="203"/>
      <c r="AD360" s="40"/>
    </row>
    <row r="361" ht="12.75" customHeight="1">
      <c r="A361" s="40"/>
      <c r="B361" s="40"/>
      <c r="C361" s="40"/>
      <c r="D361" s="40"/>
      <c r="E361" s="40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0"/>
      <c r="W361" s="40"/>
      <c r="X361" s="40"/>
      <c r="Y361" s="40"/>
      <c r="Z361" s="40"/>
      <c r="AA361" s="40"/>
      <c r="AB361" s="40"/>
      <c r="AC361" s="203"/>
      <c r="AD361" s="40"/>
    </row>
    <row r="362" ht="12.75" customHeight="1">
      <c r="A362" s="40"/>
      <c r="B362" s="40"/>
      <c r="C362" s="40"/>
      <c r="D362" s="40"/>
      <c r="E362" s="40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0"/>
      <c r="W362" s="40"/>
      <c r="X362" s="40"/>
      <c r="Y362" s="40"/>
      <c r="Z362" s="40"/>
      <c r="AA362" s="40"/>
      <c r="AB362" s="40"/>
      <c r="AC362" s="203"/>
      <c r="AD362" s="40"/>
    </row>
    <row r="363" ht="12.75" customHeight="1">
      <c r="A363" s="40"/>
      <c r="B363" s="40"/>
      <c r="C363" s="40"/>
      <c r="D363" s="40"/>
      <c r="E363" s="40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0"/>
      <c r="W363" s="40"/>
      <c r="X363" s="40"/>
      <c r="Y363" s="40"/>
      <c r="Z363" s="40"/>
      <c r="AA363" s="40"/>
      <c r="AB363" s="40"/>
      <c r="AC363" s="203"/>
      <c r="AD363" s="40"/>
    </row>
    <row r="364" ht="12.75" customHeight="1">
      <c r="A364" s="40"/>
      <c r="B364" s="40"/>
      <c r="C364" s="40"/>
      <c r="D364" s="40"/>
      <c r="E364" s="40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0"/>
      <c r="W364" s="40"/>
      <c r="X364" s="40"/>
      <c r="Y364" s="40"/>
      <c r="Z364" s="40"/>
      <c r="AA364" s="40"/>
      <c r="AB364" s="40"/>
      <c r="AC364" s="203"/>
      <c r="AD364" s="40"/>
    </row>
    <row r="365" ht="12.75" customHeight="1">
      <c r="A365" s="40"/>
      <c r="B365" s="40"/>
      <c r="C365" s="40"/>
      <c r="D365" s="40"/>
      <c r="E365" s="40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0"/>
      <c r="W365" s="40"/>
      <c r="X365" s="40"/>
      <c r="Y365" s="40"/>
      <c r="Z365" s="40"/>
      <c r="AA365" s="40"/>
      <c r="AB365" s="40"/>
      <c r="AC365" s="203"/>
      <c r="AD365" s="40"/>
    </row>
    <row r="366" ht="12.75" customHeight="1">
      <c r="A366" s="40"/>
      <c r="B366" s="40"/>
      <c r="C366" s="40"/>
      <c r="D366" s="40"/>
      <c r="E366" s="40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0"/>
      <c r="W366" s="40"/>
      <c r="X366" s="40"/>
      <c r="Y366" s="40"/>
      <c r="Z366" s="40"/>
      <c r="AA366" s="40"/>
      <c r="AB366" s="40"/>
      <c r="AC366" s="203"/>
      <c r="AD366" s="40"/>
    </row>
    <row r="367" ht="12.75" customHeight="1">
      <c r="A367" s="40"/>
      <c r="B367" s="40"/>
      <c r="C367" s="40"/>
      <c r="D367" s="40"/>
      <c r="E367" s="40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0"/>
      <c r="W367" s="40"/>
      <c r="X367" s="40"/>
      <c r="Y367" s="40"/>
      <c r="Z367" s="40"/>
      <c r="AA367" s="40"/>
      <c r="AB367" s="40"/>
      <c r="AC367" s="203"/>
      <c r="AD367" s="40"/>
    </row>
    <row r="368" ht="12.75" customHeight="1">
      <c r="A368" s="40"/>
      <c r="B368" s="40"/>
      <c r="C368" s="40"/>
      <c r="D368" s="40"/>
      <c r="E368" s="40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0"/>
      <c r="W368" s="40"/>
      <c r="X368" s="40"/>
      <c r="Y368" s="40"/>
      <c r="Z368" s="40"/>
      <c r="AA368" s="40"/>
      <c r="AB368" s="40"/>
      <c r="AC368" s="203"/>
      <c r="AD368" s="40"/>
    </row>
    <row r="369" ht="12.75" customHeight="1">
      <c r="A369" s="40"/>
      <c r="B369" s="40"/>
      <c r="C369" s="40"/>
      <c r="D369" s="40"/>
      <c r="E369" s="40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0"/>
      <c r="W369" s="40"/>
      <c r="X369" s="40"/>
      <c r="Y369" s="40"/>
      <c r="Z369" s="40"/>
      <c r="AA369" s="40"/>
      <c r="AB369" s="40"/>
      <c r="AC369" s="203"/>
      <c r="AD369" s="40"/>
    </row>
    <row r="370" ht="12.75" customHeight="1">
      <c r="A370" s="40"/>
      <c r="B370" s="40"/>
      <c r="C370" s="40"/>
      <c r="D370" s="40"/>
      <c r="E370" s="40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0"/>
      <c r="W370" s="40"/>
      <c r="X370" s="40"/>
      <c r="Y370" s="40"/>
      <c r="Z370" s="40"/>
      <c r="AA370" s="40"/>
      <c r="AB370" s="40"/>
      <c r="AC370" s="203"/>
      <c r="AD370" s="40"/>
    </row>
    <row r="371" ht="12.75" customHeight="1">
      <c r="A371" s="40"/>
      <c r="B371" s="40"/>
      <c r="C371" s="40"/>
      <c r="D371" s="40"/>
      <c r="E371" s="40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0"/>
      <c r="W371" s="40"/>
      <c r="X371" s="40"/>
      <c r="Y371" s="40"/>
      <c r="Z371" s="40"/>
      <c r="AA371" s="40"/>
      <c r="AB371" s="40"/>
      <c r="AC371" s="203"/>
      <c r="AD371" s="40"/>
    </row>
    <row r="372" ht="12.75" customHeight="1">
      <c r="A372" s="40"/>
      <c r="B372" s="40"/>
      <c r="C372" s="40"/>
      <c r="D372" s="40"/>
      <c r="E372" s="40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0"/>
      <c r="W372" s="40"/>
      <c r="X372" s="40"/>
      <c r="Y372" s="40"/>
      <c r="Z372" s="40"/>
      <c r="AA372" s="40"/>
      <c r="AB372" s="40"/>
      <c r="AC372" s="203"/>
      <c r="AD372" s="40"/>
    </row>
    <row r="373" ht="12.75" customHeight="1">
      <c r="A373" s="40"/>
      <c r="B373" s="40"/>
      <c r="C373" s="40"/>
      <c r="D373" s="40"/>
      <c r="E373" s="40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0"/>
      <c r="W373" s="40"/>
      <c r="X373" s="40"/>
      <c r="Y373" s="40"/>
      <c r="Z373" s="40"/>
      <c r="AA373" s="40"/>
      <c r="AB373" s="40"/>
      <c r="AC373" s="203"/>
      <c r="AD373" s="40"/>
    </row>
    <row r="374" ht="12.75" customHeight="1">
      <c r="A374" s="40"/>
      <c r="B374" s="40"/>
      <c r="C374" s="40"/>
      <c r="D374" s="40"/>
      <c r="E374" s="40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0"/>
      <c r="W374" s="40"/>
      <c r="X374" s="40"/>
      <c r="Y374" s="40"/>
      <c r="Z374" s="40"/>
      <c r="AA374" s="40"/>
      <c r="AB374" s="40"/>
      <c r="AC374" s="203"/>
      <c r="AD374" s="40"/>
    </row>
    <row r="375" ht="12.75" customHeight="1">
      <c r="A375" s="40"/>
      <c r="B375" s="40"/>
      <c r="C375" s="40"/>
      <c r="D375" s="40"/>
      <c r="E375" s="40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0"/>
      <c r="W375" s="40"/>
      <c r="X375" s="40"/>
      <c r="Y375" s="40"/>
      <c r="Z375" s="40"/>
      <c r="AA375" s="40"/>
      <c r="AB375" s="40"/>
      <c r="AC375" s="203"/>
      <c r="AD375" s="40"/>
    </row>
    <row r="376" ht="12.75" customHeight="1">
      <c r="A376" s="40"/>
      <c r="B376" s="40"/>
      <c r="C376" s="40"/>
      <c r="D376" s="40"/>
      <c r="E376" s="40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0"/>
      <c r="W376" s="40"/>
      <c r="X376" s="40"/>
      <c r="Y376" s="40"/>
      <c r="Z376" s="40"/>
      <c r="AA376" s="40"/>
      <c r="AB376" s="40"/>
      <c r="AC376" s="203"/>
      <c r="AD376" s="40"/>
    </row>
    <row r="377" ht="12.75" customHeight="1">
      <c r="A377" s="40"/>
      <c r="B377" s="40"/>
      <c r="C377" s="40"/>
      <c r="D377" s="40"/>
      <c r="E377" s="40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0"/>
      <c r="W377" s="40"/>
      <c r="X377" s="40"/>
      <c r="Y377" s="40"/>
      <c r="Z377" s="40"/>
      <c r="AA377" s="40"/>
      <c r="AB377" s="40"/>
      <c r="AC377" s="203"/>
      <c r="AD377" s="40"/>
    </row>
    <row r="378" ht="12.75" customHeight="1">
      <c r="A378" s="40"/>
      <c r="B378" s="40"/>
      <c r="C378" s="40"/>
      <c r="D378" s="40"/>
      <c r="E378" s="40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0"/>
      <c r="W378" s="40"/>
      <c r="X378" s="40"/>
      <c r="Y378" s="40"/>
      <c r="Z378" s="40"/>
      <c r="AA378" s="40"/>
      <c r="AB378" s="40"/>
      <c r="AC378" s="203"/>
      <c r="AD378" s="40"/>
    </row>
    <row r="379" ht="12.75" customHeight="1">
      <c r="A379" s="40"/>
      <c r="B379" s="40"/>
      <c r="C379" s="40"/>
      <c r="D379" s="40"/>
      <c r="E379" s="40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0"/>
      <c r="W379" s="40"/>
      <c r="X379" s="40"/>
      <c r="Y379" s="40"/>
      <c r="Z379" s="40"/>
      <c r="AA379" s="40"/>
      <c r="AB379" s="40"/>
      <c r="AC379" s="203"/>
      <c r="AD379" s="40"/>
    </row>
    <row r="380" ht="12.75" customHeight="1">
      <c r="A380" s="40"/>
      <c r="B380" s="40"/>
      <c r="C380" s="40"/>
      <c r="D380" s="40"/>
      <c r="E380" s="40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0"/>
      <c r="W380" s="40"/>
      <c r="X380" s="40"/>
      <c r="Y380" s="40"/>
      <c r="Z380" s="40"/>
      <c r="AA380" s="40"/>
      <c r="AB380" s="40"/>
      <c r="AC380" s="203"/>
      <c r="AD380" s="40"/>
    </row>
    <row r="381" ht="12.75" customHeight="1">
      <c r="A381" s="40"/>
      <c r="B381" s="40"/>
      <c r="C381" s="40"/>
      <c r="D381" s="40"/>
      <c r="E381" s="40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0"/>
      <c r="W381" s="40"/>
      <c r="X381" s="40"/>
      <c r="Y381" s="40"/>
      <c r="Z381" s="40"/>
      <c r="AA381" s="40"/>
      <c r="AB381" s="40"/>
      <c r="AC381" s="203"/>
      <c r="AD381" s="40"/>
    </row>
    <row r="382" ht="12.75" customHeight="1">
      <c r="A382" s="40"/>
      <c r="B382" s="40"/>
      <c r="C382" s="40"/>
      <c r="D382" s="40"/>
      <c r="E382" s="40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0"/>
      <c r="W382" s="40"/>
      <c r="X382" s="40"/>
      <c r="Y382" s="40"/>
      <c r="Z382" s="40"/>
      <c r="AA382" s="40"/>
      <c r="AB382" s="40"/>
      <c r="AC382" s="203"/>
      <c r="AD382" s="40"/>
    </row>
    <row r="383" ht="12.75" customHeight="1">
      <c r="A383" s="40"/>
      <c r="B383" s="40"/>
      <c r="C383" s="40"/>
      <c r="D383" s="40"/>
      <c r="E383" s="40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0"/>
      <c r="W383" s="40"/>
      <c r="X383" s="40"/>
      <c r="Y383" s="40"/>
      <c r="Z383" s="40"/>
      <c r="AA383" s="40"/>
      <c r="AB383" s="40"/>
      <c r="AC383" s="203"/>
      <c r="AD383" s="40"/>
    </row>
    <row r="384" ht="12.75" customHeight="1">
      <c r="A384" s="40"/>
      <c r="B384" s="40"/>
      <c r="C384" s="40"/>
      <c r="D384" s="40"/>
      <c r="E384" s="40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0"/>
      <c r="W384" s="40"/>
      <c r="X384" s="40"/>
      <c r="Y384" s="40"/>
      <c r="Z384" s="40"/>
      <c r="AA384" s="40"/>
      <c r="AB384" s="40"/>
      <c r="AC384" s="203"/>
      <c r="AD384" s="40"/>
    </row>
    <row r="385" ht="12.75" customHeight="1">
      <c r="A385" s="40"/>
      <c r="B385" s="40"/>
      <c r="C385" s="40"/>
      <c r="D385" s="40"/>
      <c r="E385" s="40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0"/>
      <c r="W385" s="40"/>
      <c r="X385" s="40"/>
      <c r="Y385" s="40"/>
      <c r="Z385" s="40"/>
      <c r="AA385" s="40"/>
      <c r="AB385" s="40"/>
      <c r="AC385" s="203"/>
      <c r="AD385" s="40"/>
    </row>
    <row r="386" ht="12.75" customHeight="1">
      <c r="A386" s="40"/>
      <c r="B386" s="40"/>
      <c r="C386" s="40"/>
      <c r="D386" s="40"/>
      <c r="E386" s="40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0"/>
      <c r="W386" s="40"/>
      <c r="X386" s="40"/>
      <c r="Y386" s="40"/>
      <c r="Z386" s="40"/>
      <c r="AA386" s="40"/>
      <c r="AB386" s="40"/>
      <c r="AC386" s="203"/>
      <c r="AD386" s="40"/>
    </row>
    <row r="387" ht="12.75" customHeight="1">
      <c r="A387" s="40"/>
      <c r="B387" s="40"/>
      <c r="C387" s="40"/>
      <c r="D387" s="40"/>
      <c r="E387" s="40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0"/>
      <c r="W387" s="40"/>
      <c r="X387" s="40"/>
      <c r="Y387" s="40"/>
      <c r="Z387" s="40"/>
      <c r="AA387" s="40"/>
      <c r="AB387" s="40"/>
      <c r="AC387" s="203"/>
      <c r="AD387" s="40"/>
    </row>
    <row r="388" ht="12.75" customHeight="1">
      <c r="A388" s="40"/>
      <c r="B388" s="40"/>
      <c r="C388" s="40"/>
      <c r="D388" s="40"/>
      <c r="E388" s="40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0"/>
      <c r="W388" s="40"/>
      <c r="X388" s="40"/>
      <c r="Y388" s="40"/>
      <c r="Z388" s="40"/>
      <c r="AA388" s="40"/>
      <c r="AB388" s="40"/>
      <c r="AC388" s="203"/>
      <c r="AD388" s="40"/>
    </row>
    <row r="389" ht="12.75" customHeight="1">
      <c r="A389" s="40"/>
      <c r="B389" s="40"/>
      <c r="C389" s="40"/>
      <c r="D389" s="40"/>
      <c r="E389" s="40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0"/>
      <c r="W389" s="40"/>
      <c r="X389" s="40"/>
      <c r="Y389" s="40"/>
      <c r="Z389" s="40"/>
      <c r="AA389" s="40"/>
      <c r="AB389" s="40"/>
      <c r="AC389" s="203"/>
      <c r="AD389" s="40"/>
    </row>
    <row r="390" ht="12.75" customHeight="1">
      <c r="A390" s="40"/>
      <c r="B390" s="40"/>
      <c r="C390" s="40"/>
      <c r="D390" s="40"/>
      <c r="E390" s="40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0"/>
      <c r="W390" s="40"/>
      <c r="X390" s="40"/>
      <c r="Y390" s="40"/>
      <c r="Z390" s="40"/>
      <c r="AA390" s="40"/>
      <c r="AB390" s="40"/>
      <c r="AC390" s="203"/>
      <c r="AD390" s="40"/>
    </row>
    <row r="391" ht="12.75" customHeight="1">
      <c r="A391" s="40"/>
      <c r="B391" s="40"/>
      <c r="C391" s="40"/>
      <c r="D391" s="40"/>
      <c r="E391" s="40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0"/>
      <c r="W391" s="40"/>
      <c r="X391" s="40"/>
      <c r="Y391" s="40"/>
      <c r="Z391" s="40"/>
      <c r="AA391" s="40"/>
      <c r="AB391" s="40"/>
      <c r="AC391" s="203"/>
      <c r="AD391" s="40"/>
    </row>
    <row r="392" ht="12.75" customHeight="1">
      <c r="A392" s="40"/>
      <c r="B392" s="40"/>
      <c r="C392" s="40"/>
      <c r="D392" s="40"/>
      <c r="E392" s="40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0"/>
      <c r="W392" s="40"/>
      <c r="X392" s="40"/>
      <c r="Y392" s="40"/>
      <c r="Z392" s="40"/>
      <c r="AA392" s="40"/>
      <c r="AB392" s="40"/>
      <c r="AC392" s="203"/>
      <c r="AD392" s="40"/>
    </row>
    <row r="393" ht="12.75" customHeight="1">
      <c r="A393" s="40"/>
      <c r="B393" s="40"/>
      <c r="C393" s="40"/>
      <c r="D393" s="40"/>
      <c r="E393" s="40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0"/>
      <c r="W393" s="40"/>
      <c r="X393" s="40"/>
      <c r="Y393" s="40"/>
      <c r="Z393" s="40"/>
      <c r="AA393" s="40"/>
      <c r="AB393" s="40"/>
      <c r="AC393" s="203"/>
      <c r="AD393" s="40"/>
    </row>
    <row r="394" ht="12.75" customHeight="1">
      <c r="A394" s="40"/>
      <c r="B394" s="40"/>
      <c r="C394" s="40"/>
      <c r="D394" s="40"/>
      <c r="E394" s="40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0"/>
      <c r="W394" s="40"/>
      <c r="X394" s="40"/>
      <c r="Y394" s="40"/>
      <c r="Z394" s="40"/>
      <c r="AA394" s="40"/>
      <c r="AB394" s="40"/>
      <c r="AC394" s="203"/>
      <c r="AD394" s="40"/>
    </row>
    <row r="395" ht="12.75" customHeight="1">
      <c r="A395" s="40"/>
      <c r="B395" s="40"/>
      <c r="C395" s="40"/>
      <c r="D395" s="40"/>
      <c r="E395" s="40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0"/>
      <c r="W395" s="40"/>
      <c r="X395" s="40"/>
      <c r="Y395" s="40"/>
      <c r="Z395" s="40"/>
      <c r="AA395" s="40"/>
      <c r="AB395" s="40"/>
      <c r="AC395" s="203"/>
      <c r="AD395" s="40"/>
    </row>
    <row r="396" ht="12.75" customHeight="1">
      <c r="A396" s="40"/>
      <c r="B396" s="40"/>
      <c r="C396" s="40"/>
      <c r="D396" s="40"/>
      <c r="E396" s="40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0"/>
      <c r="W396" s="40"/>
      <c r="X396" s="40"/>
      <c r="Y396" s="40"/>
      <c r="Z396" s="40"/>
      <c r="AA396" s="40"/>
      <c r="AB396" s="40"/>
      <c r="AC396" s="203"/>
      <c r="AD396" s="40"/>
    </row>
    <row r="397" ht="12.75" customHeight="1">
      <c r="A397" s="40"/>
      <c r="B397" s="40"/>
      <c r="C397" s="40"/>
      <c r="D397" s="40"/>
      <c r="E397" s="40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0"/>
      <c r="W397" s="40"/>
      <c r="X397" s="40"/>
      <c r="Y397" s="40"/>
      <c r="Z397" s="40"/>
      <c r="AA397" s="40"/>
      <c r="AB397" s="40"/>
      <c r="AC397" s="203"/>
      <c r="AD397" s="40"/>
    </row>
    <row r="398" ht="12.75" customHeight="1">
      <c r="A398" s="40"/>
      <c r="B398" s="40"/>
      <c r="C398" s="40"/>
      <c r="D398" s="40"/>
      <c r="E398" s="40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0"/>
      <c r="W398" s="40"/>
      <c r="X398" s="40"/>
      <c r="Y398" s="40"/>
      <c r="Z398" s="40"/>
      <c r="AA398" s="40"/>
      <c r="AB398" s="40"/>
      <c r="AC398" s="203"/>
      <c r="AD398" s="40"/>
    </row>
    <row r="399" ht="12.75" customHeight="1">
      <c r="A399" s="40"/>
      <c r="B399" s="40"/>
      <c r="C399" s="40"/>
      <c r="D399" s="40"/>
      <c r="E399" s="40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0"/>
      <c r="W399" s="40"/>
      <c r="X399" s="40"/>
      <c r="Y399" s="40"/>
      <c r="Z399" s="40"/>
      <c r="AA399" s="40"/>
      <c r="AB399" s="40"/>
      <c r="AC399" s="203"/>
      <c r="AD399" s="40"/>
    </row>
    <row r="400" ht="12.75" customHeight="1">
      <c r="A400" s="40"/>
      <c r="B400" s="40"/>
      <c r="C400" s="40"/>
      <c r="D400" s="40"/>
      <c r="E400" s="40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0"/>
      <c r="W400" s="40"/>
      <c r="X400" s="40"/>
      <c r="Y400" s="40"/>
      <c r="Z400" s="40"/>
      <c r="AA400" s="40"/>
      <c r="AB400" s="40"/>
      <c r="AC400" s="203"/>
      <c r="AD400" s="40"/>
    </row>
    <row r="401" ht="12.75" customHeight="1">
      <c r="A401" s="40"/>
      <c r="B401" s="40"/>
      <c r="C401" s="40"/>
      <c r="D401" s="40"/>
      <c r="E401" s="40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0"/>
      <c r="W401" s="40"/>
      <c r="X401" s="40"/>
      <c r="Y401" s="40"/>
      <c r="Z401" s="40"/>
      <c r="AA401" s="40"/>
      <c r="AB401" s="40"/>
      <c r="AC401" s="203"/>
      <c r="AD401" s="40"/>
    </row>
    <row r="402" ht="12.75" customHeight="1">
      <c r="A402" s="40"/>
      <c r="B402" s="40"/>
      <c r="C402" s="40"/>
      <c r="D402" s="40"/>
      <c r="E402" s="40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0"/>
      <c r="W402" s="40"/>
      <c r="X402" s="40"/>
      <c r="Y402" s="40"/>
      <c r="Z402" s="40"/>
      <c r="AA402" s="40"/>
      <c r="AB402" s="40"/>
      <c r="AC402" s="203"/>
      <c r="AD402" s="40"/>
    </row>
    <row r="403" ht="12.75" customHeight="1">
      <c r="A403" s="40"/>
      <c r="B403" s="40"/>
      <c r="C403" s="40"/>
      <c r="D403" s="40"/>
      <c r="E403" s="40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0"/>
      <c r="W403" s="40"/>
      <c r="X403" s="40"/>
      <c r="Y403" s="40"/>
      <c r="Z403" s="40"/>
      <c r="AA403" s="40"/>
      <c r="AB403" s="40"/>
      <c r="AC403" s="203"/>
      <c r="AD403" s="40"/>
    </row>
    <row r="404" ht="12.75" customHeight="1">
      <c r="A404" s="40"/>
      <c r="B404" s="40"/>
      <c r="C404" s="40"/>
      <c r="D404" s="40"/>
      <c r="E404" s="40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0"/>
      <c r="W404" s="40"/>
      <c r="X404" s="40"/>
      <c r="Y404" s="40"/>
      <c r="Z404" s="40"/>
      <c r="AA404" s="40"/>
      <c r="AB404" s="40"/>
      <c r="AC404" s="203"/>
      <c r="AD404" s="40"/>
    </row>
    <row r="405" ht="12.75" customHeight="1">
      <c r="A405" s="40"/>
      <c r="B405" s="40"/>
      <c r="C405" s="40"/>
      <c r="D405" s="40"/>
      <c r="E405" s="40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0"/>
      <c r="W405" s="40"/>
      <c r="X405" s="40"/>
      <c r="Y405" s="40"/>
      <c r="Z405" s="40"/>
      <c r="AA405" s="40"/>
      <c r="AB405" s="40"/>
      <c r="AC405" s="203"/>
      <c r="AD405" s="40"/>
    </row>
    <row r="406" ht="12.75" customHeight="1">
      <c r="A406" s="40"/>
      <c r="B406" s="40"/>
      <c r="C406" s="40"/>
      <c r="D406" s="40"/>
      <c r="E406" s="40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0"/>
      <c r="W406" s="40"/>
      <c r="X406" s="40"/>
      <c r="Y406" s="40"/>
      <c r="Z406" s="40"/>
      <c r="AA406" s="40"/>
      <c r="AB406" s="40"/>
      <c r="AC406" s="203"/>
      <c r="AD406" s="40"/>
    </row>
    <row r="407" ht="12.75" customHeight="1">
      <c r="A407" s="40"/>
      <c r="B407" s="40"/>
      <c r="C407" s="40"/>
      <c r="D407" s="40"/>
      <c r="E407" s="40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0"/>
      <c r="W407" s="40"/>
      <c r="X407" s="40"/>
      <c r="Y407" s="40"/>
      <c r="Z407" s="40"/>
      <c r="AA407" s="40"/>
      <c r="AB407" s="40"/>
      <c r="AC407" s="203"/>
      <c r="AD407" s="40"/>
    </row>
    <row r="408" ht="12.75" customHeight="1">
      <c r="A408" s="40"/>
      <c r="B408" s="40"/>
      <c r="C408" s="40"/>
      <c r="D408" s="40"/>
      <c r="E408" s="40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0"/>
      <c r="W408" s="40"/>
      <c r="X408" s="40"/>
      <c r="Y408" s="40"/>
      <c r="Z408" s="40"/>
      <c r="AA408" s="40"/>
      <c r="AB408" s="40"/>
      <c r="AC408" s="203"/>
      <c r="AD408" s="40"/>
    </row>
    <row r="409" ht="12.75" customHeight="1">
      <c r="A409" s="40"/>
      <c r="B409" s="40"/>
      <c r="C409" s="40"/>
      <c r="D409" s="40"/>
      <c r="E409" s="40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0"/>
      <c r="W409" s="40"/>
      <c r="X409" s="40"/>
      <c r="Y409" s="40"/>
      <c r="Z409" s="40"/>
      <c r="AA409" s="40"/>
      <c r="AB409" s="40"/>
      <c r="AC409" s="203"/>
      <c r="AD409" s="40"/>
    </row>
    <row r="410" ht="12.75" customHeight="1">
      <c r="A410" s="40"/>
      <c r="B410" s="40"/>
      <c r="C410" s="40"/>
      <c r="D410" s="40"/>
      <c r="E410" s="40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0"/>
      <c r="W410" s="40"/>
      <c r="X410" s="40"/>
      <c r="Y410" s="40"/>
      <c r="Z410" s="40"/>
      <c r="AA410" s="40"/>
      <c r="AB410" s="40"/>
      <c r="AC410" s="203"/>
      <c r="AD410" s="40"/>
    </row>
    <row r="411" ht="12.75" customHeight="1">
      <c r="A411" s="40"/>
      <c r="B411" s="40"/>
      <c r="C411" s="40"/>
      <c r="D411" s="40"/>
      <c r="E411" s="40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0"/>
      <c r="W411" s="40"/>
      <c r="X411" s="40"/>
      <c r="Y411" s="40"/>
      <c r="Z411" s="40"/>
      <c r="AA411" s="40"/>
      <c r="AB411" s="40"/>
      <c r="AC411" s="203"/>
      <c r="AD411" s="40"/>
    </row>
    <row r="412" ht="12.75" customHeight="1">
      <c r="A412" s="40"/>
      <c r="B412" s="40"/>
      <c r="C412" s="40"/>
      <c r="D412" s="40"/>
      <c r="E412" s="40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0"/>
      <c r="W412" s="40"/>
      <c r="X412" s="40"/>
      <c r="Y412" s="40"/>
      <c r="Z412" s="40"/>
      <c r="AA412" s="40"/>
      <c r="AB412" s="40"/>
      <c r="AC412" s="203"/>
      <c r="AD412" s="40"/>
    </row>
    <row r="413" ht="12.75" customHeight="1">
      <c r="A413" s="40"/>
      <c r="B413" s="40"/>
      <c r="C413" s="40"/>
      <c r="D413" s="40"/>
      <c r="E413" s="40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0"/>
      <c r="W413" s="40"/>
      <c r="X413" s="40"/>
      <c r="Y413" s="40"/>
      <c r="Z413" s="40"/>
      <c r="AA413" s="40"/>
      <c r="AB413" s="40"/>
      <c r="AC413" s="203"/>
      <c r="AD413" s="40"/>
    </row>
    <row r="414" ht="12.75" customHeight="1">
      <c r="A414" s="40"/>
      <c r="B414" s="40"/>
      <c r="C414" s="40"/>
      <c r="D414" s="40"/>
      <c r="E414" s="40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0"/>
      <c r="W414" s="40"/>
      <c r="X414" s="40"/>
      <c r="Y414" s="40"/>
      <c r="Z414" s="40"/>
      <c r="AA414" s="40"/>
      <c r="AB414" s="40"/>
      <c r="AC414" s="203"/>
      <c r="AD414" s="40"/>
    </row>
    <row r="415" ht="12.75" customHeight="1">
      <c r="A415" s="40"/>
      <c r="B415" s="40"/>
      <c r="C415" s="40"/>
      <c r="D415" s="40"/>
      <c r="E415" s="40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0"/>
      <c r="W415" s="40"/>
      <c r="X415" s="40"/>
      <c r="Y415" s="40"/>
      <c r="Z415" s="40"/>
      <c r="AA415" s="40"/>
      <c r="AB415" s="40"/>
      <c r="AC415" s="203"/>
      <c r="AD415" s="40"/>
    </row>
    <row r="416" ht="12.75" customHeight="1">
      <c r="A416" s="40"/>
      <c r="B416" s="40"/>
      <c r="C416" s="40"/>
      <c r="D416" s="40"/>
      <c r="E416" s="40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0"/>
      <c r="W416" s="40"/>
      <c r="X416" s="40"/>
      <c r="Y416" s="40"/>
      <c r="Z416" s="40"/>
      <c r="AA416" s="40"/>
      <c r="AB416" s="40"/>
      <c r="AC416" s="203"/>
      <c r="AD416" s="40"/>
    </row>
    <row r="417" ht="12.75" customHeight="1">
      <c r="A417" s="40"/>
      <c r="B417" s="40"/>
      <c r="C417" s="40"/>
      <c r="D417" s="40"/>
      <c r="E417" s="40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0"/>
      <c r="W417" s="40"/>
      <c r="X417" s="40"/>
      <c r="Y417" s="40"/>
      <c r="Z417" s="40"/>
      <c r="AA417" s="40"/>
      <c r="AB417" s="40"/>
      <c r="AC417" s="203"/>
      <c r="AD417" s="40"/>
    </row>
    <row r="418" ht="12.75" customHeight="1">
      <c r="A418" s="40"/>
      <c r="B418" s="40"/>
      <c r="C418" s="40"/>
      <c r="D418" s="40"/>
      <c r="E418" s="40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0"/>
      <c r="W418" s="40"/>
      <c r="X418" s="40"/>
      <c r="Y418" s="40"/>
      <c r="Z418" s="40"/>
      <c r="AA418" s="40"/>
      <c r="AB418" s="40"/>
      <c r="AC418" s="203"/>
      <c r="AD418" s="40"/>
    </row>
    <row r="419" ht="12.75" customHeight="1">
      <c r="A419" s="40"/>
      <c r="B419" s="40"/>
      <c r="C419" s="40"/>
      <c r="D419" s="40"/>
      <c r="E419" s="40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0"/>
      <c r="W419" s="40"/>
      <c r="X419" s="40"/>
      <c r="Y419" s="40"/>
      <c r="Z419" s="40"/>
      <c r="AA419" s="40"/>
      <c r="AB419" s="40"/>
      <c r="AC419" s="203"/>
      <c r="AD419" s="40"/>
    </row>
    <row r="420" ht="12.75" customHeight="1">
      <c r="A420" s="40"/>
      <c r="B420" s="40"/>
      <c r="C420" s="40"/>
      <c r="D420" s="40"/>
      <c r="E420" s="40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0"/>
      <c r="W420" s="40"/>
      <c r="X420" s="40"/>
      <c r="Y420" s="40"/>
      <c r="Z420" s="40"/>
      <c r="AA420" s="40"/>
      <c r="AB420" s="40"/>
      <c r="AC420" s="203"/>
      <c r="AD420" s="40"/>
    </row>
    <row r="421" ht="12.75" customHeight="1">
      <c r="A421" s="40"/>
      <c r="B421" s="40"/>
      <c r="C421" s="40"/>
      <c r="D421" s="40"/>
      <c r="E421" s="40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0"/>
      <c r="W421" s="40"/>
      <c r="X421" s="40"/>
      <c r="Y421" s="40"/>
      <c r="Z421" s="40"/>
      <c r="AA421" s="40"/>
      <c r="AB421" s="40"/>
      <c r="AC421" s="203"/>
      <c r="AD421" s="40"/>
    </row>
    <row r="422" ht="12.75" customHeight="1">
      <c r="A422" s="40"/>
      <c r="B422" s="40"/>
      <c r="C422" s="40"/>
      <c r="D422" s="40"/>
      <c r="E422" s="40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0"/>
      <c r="W422" s="40"/>
      <c r="X422" s="40"/>
      <c r="Y422" s="40"/>
      <c r="Z422" s="40"/>
      <c r="AA422" s="40"/>
      <c r="AB422" s="40"/>
      <c r="AC422" s="203"/>
      <c r="AD422" s="40"/>
    </row>
    <row r="423" ht="12.75" customHeight="1">
      <c r="A423" s="40"/>
      <c r="B423" s="40"/>
      <c r="C423" s="40"/>
      <c r="D423" s="40"/>
      <c r="E423" s="40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0"/>
      <c r="W423" s="40"/>
      <c r="X423" s="40"/>
      <c r="Y423" s="40"/>
      <c r="Z423" s="40"/>
      <c r="AA423" s="40"/>
      <c r="AB423" s="40"/>
      <c r="AC423" s="203"/>
      <c r="AD423" s="40"/>
    </row>
    <row r="424" ht="12.75" customHeight="1">
      <c r="A424" s="40"/>
      <c r="B424" s="40"/>
      <c r="C424" s="40"/>
      <c r="D424" s="40"/>
      <c r="E424" s="40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0"/>
      <c r="W424" s="40"/>
      <c r="X424" s="40"/>
      <c r="Y424" s="40"/>
      <c r="Z424" s="40"/>
      <c r="AA424" s="40"/>
      <c r="AB424" s="40"/>
      <c r="AC424" s="203"/>
      <c r="AD424" s="40"/>
    </row>
    <row r="425" ht="12.75" customHeight="1">
      <c r="A425" s="40"/>
      <c r="B425" s="40"/>
      <c r="C425" s="40"/>
      <c r="D425" s="40"/>
      <c r="E425" s="40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0"/>
      <c r="W425" s="40"/>
      <c r="X425" s="40"/>
      <c r="Y425" s="40"/>
      <c r="Z425" s="40"/>
      <c r="AA425" s="40"/>
      <c r="AB425" s="40"/>
      <c r="AC425" s="203"/>
      <c r="AD425" s="40"/>
    </row>
    <row r="426" ht="12.75" customHeight="1">
      <c r="A426" s="40"/>
      <c r="B426" s="40"/>
      <c r="C426" s="40"/>
      <c r="D426" s="40"/>
      <c r="E426" s="40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0"/>
      <c r="W426" s="40"/>
      <c r="X426" s="40"/>
      <c r="Y426" s="40"/>
      <c r="Z426" s="40"/>
      <c r="AA426" s="40"/>
      <c r="AB426" s="40"/>
      <c r="AC426" s="203"/>
      <c r="AD426" s="40"/>
    </row>
    <row r="427" ht="12.75" customHeight="1">
      <c r="A427" s="40"/>
      <c r="B427" s="40"/>
      <c r="C427" s="40"/>
      <c r="D427" s="40"/>
      <c r="E427" s="40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0"/>
      <c r="W427" s="40"/>
      <c r="X427" s="40"/>
      <c r="Y427" s="40"/>
      <c r="Z427" s="40"/>
      <c r="AA427" s="40"/>
      <c r="AB427" s="40"/>
      <c r="AC427" s="203"/>
      <c r="AD427" s="40"/>
    </row>
    <row r="428" ht="12.75" customHeight="1">
      <c r="A428" s="40"/>
      <c r="B428" s="40"/>
      <c r="C428" s="40"/>
      <c r="D428" s="40"/>
      <c r="E428" s="40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0"/>
      <c r="W428" s="40"/>
      <c r="X428" s="40"/>
      <c r="Y428" s="40"/>
      <c r="Z428" s="40"/>
      <c r="AA428" s="40"/>
      <c r="AB428" s="40"/>
      <c r="AC428" s="203"/>
      <c r="AD428" s="40"/>
    </row>
    <row r="429" ht="12.75" customHeight="1">
      <c r="A429" s="40"/>
      <c r="B429" s="40"/>
      <c r="C429" s="40"/>
      <c r="D429" s="40"/>
      <c r="E429" s="40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0"/>
      <c r="W429" s="40"/>
      <c r="X429" s="40"/>
      <c r="Y429" s="40"/>
      <c r="Z429" s="40"/>
      <c r="AA429" s="40"/>
      <c r="AB429" s="40"/>
      <c r="AC429" s="203"/>
      <c r="AD429" s="40"/>
    </row>
    <row r="430" ht="12.75" customHeight="1">
      <c r="A430" s="40"/>
      <c r="B430" s="40"/>
      <c r="C430" s="40"/>
      <c r="D430" s="40"/>
      <c r="E430" s="40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0"/>
      <c r="W430" s="40"/>
      <c r="X430" s="40"/>
      <c r="Y430" s="40"/>
      <c r="Z430" s="40"/>
      <c r="AA430" s="40"/>
      <c r="AB430" s="40"/>
      <c r="AC430" s="203"/>
      <c r="AD430" s="40"/>
    </row>
    <row r="431" ht="12.75" customHeight="1">
      <c r="A431" s="40"/>
      <c r="B431" s="40"/>
      <c r="C431" s="40"/>
      <c r="D431" s="40"/>
      <c r="E431" s="40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0"/>
      <c r="W431" s="40"/>
      <c r="X431" s="40"/>
      <c r="Y431" s="40"/>
      <c r="Z431" s="40"/>
      <c r="AA431" s="40"/>
      <c r="AB431" s="40"/>
      <c r="AC431" s="203"/>
      <c r="AD431" s="40"/>
    </row>
    <row r="432" ht="12.75" customHeight="1">
      <c r="A432" s="40"/>
      <c r="B432" s="40"/>
      <c r="C432" s="40"/>
      <c r="D432" s="40"/>
      <c r="E432" s="40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0"/>
      <c r="W432" s="40"/>
      <c r="X432" s="40"/>
      <c r="Y432" s="40"/>
      <c r="Z432" s="40"/>
      <c r="AA432" s="40"/>
      <c r="AB432" s="40"/>
      <c r="AC432" s="203"/>
      <c r="AD432" s="40"/>
    </row>
    <row r="433" ht="12.75" customHeight="1">
      <c r="A433" s="40"/>
      <c r="B433" s="40"/>
      <c r="C433" s="40"/>
      <c r="D433" s="40"/>
      <c r="E433" s="40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0"/>
      <c r="W433" s="40"/>
      <c r="X433" s="40"/>
      <c r="Y433" s="40"/>
      <c r="Z433" s="40"/>
      <c r="AA433" s="40"/>
      <c r="AB433" s="40"/>
      <c r="AC433" s="203"/>
      <c r="AD433" s="40"/>
    </row>
    <row r="434" ht="12.75" customHeight="1">
      <c r="A434" s="40"/>
      <c r="B434" s="40"/>
      <c r="C434" s="40"/>
      <c r="D434" s="40"/>
      <c r="E434" s="40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0"/>
      <c r="W434" s="40"/>
      <c r="X434" s="40"/>
      <c r="Y434" s="40"/>
      <c r="Z434" s="40"/>
      <c r="AA434" s="40"/>
      <c r="AB434" s="40"/>
      <c r="AC434" s="203"/>
      <c r="AD434" s="40"/>
    </row>
    <row r="435" ht="12.75" customHeight="1">
      <c r="A435" s="40"/>
      <c r="B435" s="40"/>
      <c r="C435" s="40"/>
      <c r="D435" s="40"/>
      <c r="E435" s="40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0"/>
      <c r="W435" s="40"/>
      <c r="X435" s="40"/>
      <c r="Y435" s="40"/>
      <c r="Z435" s="40"/>
      <c r="AA435" s="40"/>
      <c r="AB435" s="40"/>
      <c r="AC435" s="203"/>
      <c r="AD435" s="40"/>
    </row>
    <row r="436" ht="12.75" customHeight="1">
      <c r="A436" s="40"/>
      <c r="B436" s="40"/>
      <c r="C436" s="40"/>
      <c r="D436" s="40"/>
      <c r="E436" s="40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0"/>
      <c r="W436" s="40"/>
      <c r="X436" s="40"/>
      <c r="Y436" s="40"/>
      <c r="Z436" s="40"/>
      <c r="AA436" s="40"/>
      <c r="AB436" s="40"/>
      <c r="AC436" s="203"/>
      <c r="AD436" s="40"/>
    </row>
    <row r="437" ht="12.75" customHeight="1">
      <c r="A437" s="40"/>
      <c r="B437" s="40"/>
      <c r="C437" s="40"/>
      <c r="D437" s="40"/>
      <c r="E437" s="40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0"/>
      <c r="W437" s="40"/>
      <c r="X437" s="40"/>
      <c r="Y437" s="40"/>
      <c r="Z437" s="40"/>
      <c r="AA437" s="40"/>
      <c r="AB437" s="40"/>
      <c r="AC437" s="203"/>
      <c r="AD437" s="40"/>
    </row>
    <row r="438" ht="12.75" customHeight="1">
      <c r="A438" s="40"/>
      <c r="B438" s="40"/>
      <c r="C438" s="40"/>
      <c r="D438" s="40"/>
      <c r="E438" s="40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0"/>
      <c r="W438" s="40"/>
      <c r="X438" s="40"/>
      <c r="Y438" s="40"/>
      <c r="Z438" s="40"/>
      <c r="AA438" s="40"/>
      <c r="AB438" s="40"/>
      <c r="AC438" s="203"/>
      <c r="AD438" s="40"/>
    </row>
    <row r="439" ht="12.75" customHeight="1">
      <c r="A439" s="40"/>
      <c r="B439" s="40"/>
      <c r="C439" s="40"/>
      <c r="D439" s="40"/>
      <c r="E439" s="40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0"/>
      <c r="W439" s="40"/>
      <c r="X439" s="40"/>
      <c r="Y439" s="40"/>
      <c r="Z439" s="40"/>
      <c r="AA439" s="40"/>
      <c r="AB439" s="40"/>
      <c r="AC439" s="203"/>
      <c r="AD439" s="40"/>
    </row>
    <row r="440" ht="12.75" customHeight="1">
      <c r="A440" s="40"/>
      <c r="B440" s="40"/>
      <c r="C440" s="40"/>
      <c r="D440" s="40"/>
      <c r="E440" s="40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0"/>
      <c r="W440" s="40"/>
      <c r="X440" s="40"/>
      <c r="Y440" s="40"/>
      <c r="Z440" s="40"/>
      <c r="AA440" s="40"/>
      <c r="AB440" s="40"/>
      <c r="AC440" s="203"/>
      <c r="AD440" s="40"/>
    </row>
    <row r="441" ht="12.75" customHeight="1">
      <c r="A441" s="40"/>
      <c r="B441" s="40"/>
      <c r="C441" s="40"/>
      <c r="D441" s="40"/>
      <c r="E441" s="40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0"/>
      <c r="W441" s="40"/>
      <c r="X441" s="40"/>
      <c r="Y441" s="40"/>
      <c r="Z441" s="40"/>
      <c r="AA441" s="40"/>
      <c r="AB441" s="40"/>
      <c r="AC441" s="203"/>
      <c r="AD441" s="40"/>
    </row>
    <row r="442" ht="12.75" customHeight="1">
      <c r="A442" s="40"/>
      <c r="B442" s="40"/>
      <c r="C442" s="40"/>
      <c r="D442" s="40"/>
      <c r="E442" s="40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0"/>
      <c r="W442" s="40"/>
      <c r="X442" s="40"/>
      <c r="Y442" s="40"/>
      <c r="Z442" s="40"/>
      <c r="AA442" s="40"/>
      <c r="AB442" s="40"/>
      <c r="AC442" s="203"/>
      <c r="AD442" s="40"/>
    </row>
    <row r="443" ht="12.75" customHeight="1">
      <c r="A443" s="40"/>
      <c r="B443" s="40"/>
      <c r="C443" s="40"/>
      <c r="D443" s="40"/>
      <c r="E443" s="40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0"/>
      <c r="W443" s="40"/>
      <c r="X443" s="40"/>
      <c r="Y443" s="40"/>
      <c r="Z443" s="40"/>
      <c r="AA443" s="40"/>
      <c r="AB443" s="40"/>
      <c r="AC443" s="203"/>
      <c r="AD443" s="40"/>
    </row>
    <row r="444" ht="12.75" customHeight="1">
      <c r="A444" s="40"/>
      <c r="B444" s="40"/>
      <c r="C444" s="40"/>
      <c r="D444" s="40"/>
      <c r="E444" s="40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0"/>
      <c r="W444" s="40"/>
      <c r="X444" s="40"/>
      <c r="Y444" s="40"/>
      <c r="Z444" s="40"/>
      <c r="AA444" s="40"/>
      <c r="AB444" s="40"/>
      <c r="AC444" s="203"/>
      <c r="AD444" s="40"/>
    </row>
    <row r="445" ht="12.75" customHeight="1">
      <c r="A445" s="40"/>
      <c r="B445" s="40"/>
      <c r="C445" s="40"/>
      <c r="D445" s="40"/>
      <c r="E445" s="40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0"/>
      <c r="W445" s="40"/>
      <c r="X445" s="40"/>
      <c r="Y445" s="40"/>
      <c r="Z445" s="40"/>
      <c r="AA445" s="40"/>
      <c r="AB445" s="40"/>
      <c r="AC445" s="203"/>
      <c r="AD445" s="40"/>
    </row>
    <row r="446" ht="12.75" customHeight="1">
      <c r="A446" s="40"/>
      <c r="B446" s="40"/>
      <c r="C446" s="40"/>
      <c r="D446" s="40"/>
      <c r="E446" s="40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0"/>
      <c r="W446" s="40"/>
      <c r="X446" s="40"/>
      <c r="Y446" s="40"/>
      <c r="Z446" s="40"/>
      <c r="AA446" s="40"/>
      <c r="AB446" s="40"/>
      <c r="AC446" s="203"/>
      <c r="AD446" s="40"/>
    </row>
    <row r="447" ht="12.75" customHeight="1">
      <c r="A447" s="40"/>
      <c r="B447" s="40"/>
      <c r="C447" s="40"/>
      <c r="D447" s="40"/>
      <c r="E447" s="40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0"/>
      <c r="W447" s="40"/>
      <c r="X447" s="40"/>
      <c r="Y447" s="40"/>
      <c r="Z447" s="40"/>
      <c r="AA447" s="40"/>
      <c r="AB447" s="40"/>
      <c r="AC447" s="203"/>
      <c r="AD447" s="40"/>
    </row>
    <row r="448" ht="12.75" customHeight="1">
      <c r="A448" s="40"/>
      <c r="B448" s="40"/>
      <c r="C448" s="40"/>
      <c r="D448" s="40"/>
      <c r="E448" s="40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0"/>
      <c r="W448" s="40"/>
      <c r="X448" s="40"/>
      <c r="Y448" s="40"/>
      <c r="Z448" s="40"/>
      <c r="AA448" s="40"/>
      <c r="AB448" s="40"/>
      <c r="AC448" s="203"/>
      <c r="AD448" s="40"/>
    </row>
    <row r="449" ht="12.75" customHeight="1">
      <c r="A449" s="40"/>
      <c r="B449" s="40"/>
      <c r="C449" s="40"/>
      <c r="D449" s="40"/>
      <c r="E449" s="40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0"/>
      <c r="W449" s="40"/>
      <c r="X449" s="40"/>
      <c r="Y449" s="40"/>
      <c r="Z449" s="40"/>
      <c r="AA449" s="40"/>
      <c r="AB449" s="40"/>
      <c r="AC449" s="203"/>
      <c r="AD449" s="40"/>
    </row>
    <row r="450" ht="12.75" customHeight="1">
      <c r="A450" s="40"/>
      <c r="B450" s="40"/>
      <c r="C450" s="40"/>
      <c r="D450" s="40"/>
      <c r="E450" s="40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0"/>
      <c r="W450" s="40"/>
      <c r="X450" s="40"/>
      <c r="Y450" s="40"/>
      <c r="Z450" s="40"/>
      <c r="AA450" s="40"/>
      <c r="AB450" s="40"/>
      <c r="AC450" s="203"/>
      <c r="AD450" s="40"/>
    </row>
    <row r="451" ht="12.75" customHeight="1">
      <c r="A451" s="40"/>
      <c r="B451" s="40"/>
      <c r="C451" s="40"/>
      <c r="D451" s="40"/>
      <c r="E451" s="40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0"/>
      <c r="W451" s="40"/>
      <c r="X451" s="40"/>
      <c r="Y451" s="40"/>
      <c r="Z451" s="40"/>
      <c r="AA451" s="40"/>
      <c r="AB451" s="40"/>
      <c r="AC451" s="203"/>
      <c r="AD451" s="40"/>
    </row>
    <row r="452" ht="12.75" customHeight="1">
      <c r="A452" s="40"/>
      <c r="B452" s="40"/>
      <c r="C452" s="40"/>
      <c r="D452" s="40"/>
      <c r="E452" s="40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0"/>
      <c r="W452" s="40"/>
      <c r="X452" s="40"/>
      <c r="Y452" s="40"/>
      <c r="Z452" s="40"/>
      <c r="AA452" s="40"/>
      <c r="AB452" s="40"/>
      <c r="AC452" s="203"/>
      <c r="AD452" s="40"/>
    </row>
    <row r="453" ht="12.75" customHeight="1">
      <c r="A453" s="40"/>
      <c r="B453" s="40"/>
      <c r="C453" s="40"/>
      <c r="D453" s="40"/>
      <c r="E453" s="40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0"/>
      <c r="W453" s="40"/>
      <c r="X453" s="40"/>
      <c r="Y453" s="40"/>
      <c r="Z453" s="40"/>
      <c r="AA453" s="40"/>
      <c r="AB453" s="40"/>
      <c r="AC453" s="203"/>
      <c r="AD453" s="40"/>
    </row>
    <row r="454" ht="12.75" customHeight="1">
      <c r="A454" s="40"/>
      <c r="B454" s="40"/>
      <c r="C454" s="40"/>
      <c r="D454" s="40"/>
      <c r="E454" s="40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0"/>
      <c r="W454" s="40"/>
      <c r="X454" s="40"/>
      <c r="Y454" s="40"/>
      <c r="Z454" s="40"/>
      <c r="AA454" s="40"/>
      <c r="AB454" s="40"/>
      <c r="AC454" s="203"/>
      <c r="AD454" s="40"/>
    </row>
    <row r="455" ht="12.75" customHeight="1">
      <c r="A455" s="40"/>
      <c r="B455" s="40"/>
      <c r="C455" s="40"/>
      <c r="D455" s="40"/>
      <c r="E455" s="40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0"/>
      <c r="W455" s="40"/>
      <c r="X455" s="40"/>
      <c r="Y455" s="40"/>
      <c r="Z455" s="40"/>
      <c r="AA455" s="40"/>
      <c r="AB455" s="40"/>
      <c r="AC455" s="203"/>
      <c r="AD455" s="40"/>
    </row>
    <row r="456" ht="12.75" customHeight="1">
      <c r="A456" s="40"/>
      <c r="B456" s="40"/>
      <c r="C456" s="40"/>
      <c r="D456" s="40"/>
      <c r="E456" s="40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0"/>
      <c r="W456" s="40"/>
      <c r="X456" s="40"/>
      <c r="Y456" s="40"/>
      <c r="Z456" s="40"/>
      <c r="AA456" s="40"/>
      <c r="AB456" s="40"/>
      <c r="AC456" s="203"/>
      <c r="AD456" s="40"/>
    </row>
    <row r="457" ht="12.75" customHeight="1">
      <c r="A457" s="40"/>
      <c r="B457" s="40"/>
      <c r="C457" s="40"/>
      <c r="D457" s="40"/>
      <c r="E457" s="40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0"/>
      <c r="W457" s="40"/>
      <c r="X457" s="40"/>
      <c r="Y457" s="40"/>
      <c r="Z457" s="40"/>
      <c r="AA457" s="40"/>
      <c r="AB457" s="40"/>
      <c r="AC457" s="203"/>
      <c r="AD457" s="40"/>
    </row>
    <row r="458" ht="12.75" customHeight="1">
      <c r="A458" s="40"/>
      <c r="B458" s="40"/>
      <c r="C458" s="40"/>
      <c r="D458" s="40"/>
      <c r="E458" s="40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0"/>
      <c r="W458" s="40"/>
      <c r="X458" s="40"/>
      <c r="Y458" s="40"/>
      <c r="Z458" s="40"/>
      <c r="AA458" s="40"/>
      <c r="AB458" s="40"/>
      <c r="AC458" s="203"/>
      <c r="AD458" s="40"/>
    </row>
    <row r="459" ht="12.75" customHeight="1">
      <c r="A459" s="40"/>
      <c r="B459" s="40"/>
      <c r="C459" s="40"/>
      <c r="D459" s="40"/>
      <c r="E459" s="40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0"/>
      <c r="W459" s="40"/>
      <c r="X459" s="40"/>
      <c r="Y459" s="40"/>
      <c r="Z459" s="40"/>
      <c r="AA459" s="40"/>
      <c r="AB459" s="40"/>
      <c r="AC459" s="203"/>
      <c r="AD459" s="40"/>
    </row>
    <row r="460" ht="12.75" customHeight="1">
      <c r="A460" s="40"/>
      <c r="B460" s="40"/>
      <c r="C460" s="40"/>
      <c r="D460" s="40"/>
      <c r="E460" s="40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0"/>
      <c r="W460" s="40"/>
      <c r="X460" s="40"/>
      <c r="Y460" s="40"/>
      <c r="Z460" s="40"/>
      <c r="AA460" s="40"/>
      <c r="AB460" s="40"/>
      <c r="AC460" s="203"/>
      <c r="AD460" s="40"/>
    </row>
    <row r="461" ht="12.75" customHeight="1">
      <c r="A461" s="40"/>
      <c r="B461" s="40"/>
      <c r="C461" s="40"/>
      <c r="D461" s="40"/>
      <c r="E461" s="40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0"/>
      <c r="W461" s="40"/>
      <c r="X461" s="40"/>
      <c r="Y461" s="40"/>
      <c r="Z461" s="40"/>
      <c r="AA461" s="40"/>
      <c r="AB461" s="40"/>
      <c r="AC461" s="203"/>
      <c r="AD461" s="40"/>
    </row>
    <row r="462" ht="12.75" customHeight="1">
      <c r="A462" s="40"/>
      <c r="B462" s="40"/>
      <c r="C462" s="40"/>
      <c r="D462" s="40"/>
      <c r="E462" s="40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0"/>
      <c r="W462" s="40"/>
      <c r="X462" s="40"/>
      <c r="Y462" s="40"/>
      <c r="Z462" s="40"/>
      <c r="AA462" s="40"/>
      <c r="AB462" s="40"/>
      <c r="AC462" s="203"/>
      <c r="AD462" s="40"/>
    </row>
    <row r="463" ht="12.75" customHeight="1">
      <c r="A463" s="40"/>
      <c r="B463" s="40"/>
      <c r="C463" s="40"/>
      <c r="D463" s="40"/>
      <c r="E463" s="40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0"/>
      <c r="W463" s="40"/>
      <c r="X463" s="40"/>
      <c r="Y463" s="40"/>
      <c r="Z463" s="40"/>
      <c r="AA463" s="40"/>
      <c r="AB463" s="40"/>
      <c r="AC463" s="203"/>
      <c r="AD463" s="40"/>
    </row>
    <row r="464" ht="12.75" customHeight="1">
      <c r="A464" s="40"/>
      <c r="B464" s="40"/>
      <c r="C464" s="40"/>
      <c r="D464" s="40"/>
      <c r="E464" s="40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0"/>
      <c r="W464" s="40"/>
      <c r="X464" s="40"/>
      <c r="Y464" s="40"/>
      <c r="Z464" s="40"/>
      <c r="AA464" s="40"/>
      <c r="AB464" s="40"/>
      <c r="AC464" s="203"/>
      <c r="AD464" s="40"/>
    </row>
    <row r="465" ht="12.75" customHeight="1">
      <c r="A465" s="40"/>
      <c r="B465" s="40"/>
      <c r="C465" s="40"/>
      <c r="D465" s="40"/>
      <c r="E465" s="40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0"/>
      <c r="W465" s="40"/>
      <c r="X465" s="40"/>
      <c r="Y465" s="40"/>
      <c r="Z465" s="40"/>
      <c r="AA465" s="40"/>
      <c r="AB465" s="40"/>
      <c r="AC465" s="203"/>
      <c r="AD465" s="40"/>
    </row>
    <row r="466" ht="12.75" customHeight="1">
      <c r="A466" s="40"/>
      <c r="B466" s="40"/>
      <c r="C466" s="40"/>
      <c r="D466" s="40"/>
      <c r="E466" s="40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0"/>
      <c r="W466" s="40"/>
      <c r="X466" s="40"/>
      <c r="Y466" s="40"/>
      <c r="Z466" s="40"/>
      <c r="AA466" s="40"/>
      <c r="AB466" s="40"/>
      <c r="AC466" s="203"/>
      <c r="AD466" s="40"/>
    </row>
    <row r="467" ht="12.75" customHeight="1">
      <c r="A467" s="40"/>
      <c r="B467" s="40"/>
      <c r="C467" s="40"/>
      <c r="D467" s="40"/>
      <c r="E467" s="40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0"/>
      <c r="W467" s="40"/>
      <c r="X467" s="40"/>
      <c r="Y467" s="40"/>
      <c r="Z467" s="40"/>
      <c r="AA467" s="40"/>
      <c r="AB467" s="40"/>
      <c r="AC467" s="203"/>
      <c r="AD467" s="40"/>
    </row>
    <row r="468" ht="12.75" customHeight="1">
      <c r="A468" s="40"/>
      <c r="B468" s="40"/>
      <c r="C468" s="40"/>
      <c r="D468" s="40"/>
      <c r="E468" s="40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0"/>
      <c r="W468" s="40"/>
      <c r="X468" s="40"/>
      <c r="Y468" s="40"/>
      <c r="Z468" s="40"/>
      <c r="AA468" s="40"/>
      <c r="AB468" s="40"/>
      <c r="AC468" s="203"/>
      <c r="AD468" s="40"/>
    </row>
    <row r="469" ht="12.75" customHeight="1">
      <c r="A469" s="40"/>
      <c r="B469" s="40"/>
      <c r="C469" s="40"/>
      <c r="D469" s="40"/>
      <c r="E469" s="40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0"/>
      <c r="W469" s="40"/>
      <c r="X469" s="40"/>
      <c r="Y469" s="40"/>
      <c r="Z469" s="40"/>
      <c r="AA469" s="40"/>
      <c r="AB469" s="40"/>
      <c r="AC469" s="203"/>
      <c r="AD469" s="40"/>
    </row>
    <row r="470" ht="12.75" customHeight="1">
      <c r="A470" s="40"/>
      <c r="B470" s="40"/>
      <c r="C470" s="40"/>
      <c r="D470" s="40"/>
      <c r="E470" s="40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0"/>
      <c r="W470" s="40"/>
      <c r="X470" s="40"/>
      <c r="Y470" s="40"/>
      <c r="Z470" s="40"/>
      <c r="AA470" s="40"/>
      <c r="AB470" s="40"/>
      <c r="AC470" s="203"/>
      <c r="AD470" s="40"/>
    </row>
    <row r="471" ht="12.75" customHeight="1">
      <c r="A471" s="40"/>
      <c r="B471" s="40"/>
      <c r="C471" s="40"/>
      <c r="D471" s="40"/>
      <c r="E471" s="40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0"/>
      <c r="W471" s="40"/>
      <c r="X471" s="40"/>
      <c r="Y471" s="40"/>
      <c r="Z471" s="40"/>
      <c r="AA471" s="40"/>
      <c r="AB471" s="40"/>
      <c r="AC471" s="203"/>
      <c r="AD471" s="40"/>
    </row>
    <row r="472" ht="12.75" customHeight="1">
      <c r="A472" s="40"/>
      <c r="B472" s="40"/>
      <c r="C472" s="40"/>
      <c r="D472" s="40"/>
      <c r="E472" s="40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0"/>
      <c r="W472" s="40"/>
      <c r="X472" s="40"/>
      <c r="Y472" s="40"/>
      <c r="Z472" s="40"/>
      <c r="AA472" s="40"/>
      <c r="AB472" s="40"/>
      <c r="AC472" s="203"/>
      <c r="AD472" s="40"/>
    </row>
    <row r="473" ht="12.75" customHeight="1">
      <c r="A473" s="40"/>
      <c r="B473" s="40"/>
      <c r="C473" s="40"/>
      <c r="D473" s="40"/>
      <c r="E473" s="40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0"/>
      <c r="W473" s="40"/>
      <c r="X473" s="40"/>
      <c r="Y473" s="40"/>
      <c r="Z473" s="40"/>
      <c r="AA473" s="40"/>
      <c r="AB473" s="40"/>
      <c r="AC473" s="203"/>
      <c r="AD473" s="40"/>
    </row>
    <row r="474" ht="12.75" customHeight="1">
      <c r="A474" s="40"/>
      <c r="B474" s="40"/>
      <c r="C474" s="40"/>
      <c r="D474" s="40"/>
      <c r="E474" s="40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0"/>
      <c r="W474" s="40"/>
      <c r="X474" s="40"/>
      <c r="Y474" s="40"/>
      <c r="Z474" s="40"/>
      <c r="AA474" s="40"/>
      <c r="AB474" s="40"/>
      <c r="AC474" s="203"/>
      <c r="AD474" s="40"/>
    </row>
    <row r="475" ht="12.75" customHeight="1">
      <c r="A475" s="40"/>
      <c r="B475" s="40"/>
      <c r="C475" s="40"/>
      <c r="D475" s="40"/>
      <c r="E475" s="40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0"/>
      <c r="W475" s="40"/>
      <c r="X475" s="40"/>
      <c r="Y475" s="40"/>
      <c r="Z475" s="40"/>
      <c r="AA475" s="40"/>
      <c r="AB475" s="40"/>
      <c r="AC475" s="203"/>
      <c r="AD475" s="40"/>
    </row>
    <row r="476" ht="12.75" customHeight="1">
      <c r="A476" s="40"/>
      <c r="B476" s="40"/>
      <c r="C476" s="40"/>
      <c r="D476" s="40"/>
      <c r="E476" s="40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0"/>
      <c r="W476" s="40"/>
      <c r="X476" s="40"/>
      <c r="Y476" s="40"/>
      <c r="Z476" s="40"/>
      <c r="AA476" s="40"/>
      <c r="AB476" s="40"/>
      <c r="AC476" s="203"/>
      <c r="AD476" s="40"/>
    </row>
    <row r="477" ht="12.75" customHeight="1">
      <c r="A477" s="40"/>
      <c r="B477" s="40"/>
      <c r="C477" s="40"/>
      <c r="D477" s="40"/>
      <c r="E477" s="40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0"/>
      <c r="W477" s="40"/>
      <c r="X477" s="40"/>
      <c r="Y477" s="40"/>
      <c r="Z477" s="40"/>
      <c r="AA477" s="40"/>
      <c r="AB477" s="40"/>
      <c r="AC477" s="203"/>
      <c r="AD477" s="40"/>
    </row>
    <row r="478" ht="12.75" customHeight="1">
      <c r="A478" s="40"/>
      <c r="B478" s="40"/>
      <c r="C478" s="40"/>
      <c r="D478" s="40"/>
      <c r="E478" s="40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0"/>
      <c r="W478" s="40"/>
      <c r="X478" s="40"/>
      <c r="Y478" s="40"/>
      <c r="Z478" s="40"/>
      <c r="AA478" s="40"/>
      <c r="AB478" s="40"/>
      <c r="AC478" s="203"/>
      <c r="AD478" s="40"/>
    </row>
    <row r="479" ht="12.75" customHeight="1">
      <c r="A479" s="40"/>
      <c r="B479" s="40"/>
      <c r="C479" s="40"/>
      <c r="D479" s="40"/>
      <c r="E479" s="40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0"/>
      <c r="W479" s="40"/>
      <c r="X479" s="40"/>
      <c r="Y479" s="40"/>
      <c r="Z479" s="40"/>
      <c r="AA479" s="40"/>
      <c r="AB479" s="40"/>
      <c r="AC479" s="203"/>
      <c r="AD479" s="40"/>
    </row>
    <row r="480" ht="12.75" customHeight="1">
      <c r="A480" s="40"/>
      <c r="B480" s="40"/>
      <c r="C480" s="40"/>
      <c r="D480" s="40"/>
      <c r="E480" s="40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0"/>
      <c r="W480" s="40"/>
      <c r="X480" s="40"/>
      <c r="Y480" s="40"/>
      <c r="Z480" s="40"/>
      <c r="AA480" s="40"/>
      <c r="AB480" s="40"/>
      <c r="AC480" s="203"/>
      <c r="AD480" s="40"/>
    </row>
    <row r="481" ht="12.75" customHeight="1">
      <c r="A481" s="40"/>
      <c r="B481" s="40"/>
      <c r="C481" s="40"/>
      <c r="D481" s="40"/>
      <c r="E481" s="40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0"/>
      <c r="W481" s="40"/>
      <c r="X481" s="40"/>
      <c r="Y481" s="40"/>
      <c r="Z481" s="40"/>
      <c r="AA481" s="40"/>
      <c r="AB481" s="40"/>
      <c r="AC481" s="203"/>
      <c r="AD481" s="40"/>
    </row>
    <row r="482" ht="12.75" customHeight="1">
      <c r="A482" s="40"/>
      <c r="B482" s="40"/>
      <c r="C482" s="40"/>
      <c r="D482" s="40"/>
      <c r="E482" s="40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0"/>
      <c r="W482" s="40"/>
      <c r="X482" s="40"/>
      <c r="Y482" s="40"/>
      <c r="Z482" s="40"/>
      <c r="AA482" s="40"/>
      <c r="AB482" s="40"/>
      <c r="AC482" s="203"/>
      <c r="AD482" s="40"/>
    </row>
    <row r="483" ht="12.75" customHeight="1">
      <c r="A483" s="40"/>
      <c r="B483" s="40"/>
      <c r="C483" s="40"/>
      <c r="D483" s="40"/>
      <c r="E483" s="40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0"/>
      <c r="W483" s="40"/>
      <c r="X483" s="40"/>
      <c r="Y483" s="40"/>
      <c r="Z483" s="40"/>
      <c r="AA483" s="40"/>
      <c r="AB483" s="40"/>
      <c r="AC483" s="203"/>
      <c r="AD483" s="40"/>
    </row>
    <row r="484" ht="12.75" customHeight="1">
      <c r="A484" s="40"/>
      <c r="B484" s="40"/>
      <c r="C484" s="40"/>
      <c r="D484" s="40"/>
      <c r="E484" s="40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0"/>
      <c r="W484" s="40"/>
      <c r="X484" s="40"/>
      <c r="Y484" s="40"/>
      <c r="Z484" s="40"/>
      <c r="AA484" s="40"/>
      <c r="AB484" s="40"/>
      <c r="AC484" s="203"/>
      <c r="AD484" s="40"/>
    </row>
    <row r="485" ht="12.75" customHeight="1">
      <c r="A485" s="40"/>
      <c r="B485" s="40"/>
      <c r="C485" s="40"/>
      <c r="D485" s="40"/>
      <c r="E485" s="40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0"/>
      <c r="W485" s="40"/>
      <c r="X485" s="40"/>
      <c r="Y485" s="40"/>
      <c r="Z485" s="40"/>
      <c r="AA485" s="40"/>
      <c r="AB485" s="40"/>
      <c r="AC485" s="203"/>
      <c r="AD485" s="40"/>
    </row>
    <row r="486" ht="12.75" customHeight="1">
      <c r="A486" s="40"/>
      <c r="B486" s="40"/>
      <c r="C486" s="40"/>
      <c r="D486" s="40"/>
      <c r="E486" s="40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0"/>
      <c r="W486" s="40"/>
      <c r="X486" s="40"/>
      <c r="Y486" s="40"/>
      <c r="Z486" s="40"/>
      <c r="AA486" s="40"/>
      <c r="AB486" s="40"/>
      <c r="AC486" s="203"/>
      <c r="AD486" s="40"/>
    </row>
    <row r="487" ht="12.75" customHeight="1">
      <c r="A487" s="40"/>
      <c r="B487" s="40"/>
      <c r="C487" s="40"/>
      <c r="D487" s="40"/>
      <c r="E487" s="40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0"/>
      <c r="W487" s="40"/>
      <c r="X487" s="40"/>
      <c r="Y487" s="40"/>
      <c r="Z487" s="40"/>
      <c r="AA487" s="40"/>
      <c r="AB487" s="40"/>
      <c r="AC487" s="203"/>
      <c r="AD487" s="40"/>
    </row>
    <row r="488" ht="12.75" customHeight="1">
      <c r="A488" s="40"/>
      <c r="B488" s="40"/>
      <c r="C488" s="40"/>
      <c r="D488" s="40"/>
      <c r="E488" s="40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0"/>
      <c r="W488" s="40"/>
      <c r="X488" s="40"/>
      <c r="Y488" s="40"/>
      <c r="Z488" s="40"/>
      <c r="AA488" s="40"/>
      <c r="AB488" s="40"/>
      <c r="AC488" s="203"/>
      <c r="AD488" s="40"/>
    </row>
    <row r="489" ht="12.75" customHeight="1">
      <c r="A489" s="40"/>
      <c r="B489" s="40"/>
      <c r="C489" s="40"/>
      <c r="D489" s="40"/>
      <c r="E489" s="40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0"/>
      <c r="W489" s="40"/>
      <c r="X489" s="40"/>
      <c r="Y489" s="40"/>
      <c r="Z489" s="40"/>
      <c r="AA489" s="40"/>
      <c r="AB489" s="40"/>
      <c r="AC489" s="203"/>
      <c r="AD489" s="40"/>
    </row>
    <row r="490" ht="12.75" customHeight="1">
      <c r="A490" s="40"/>
      <c r="B490" s="40"/>
      <c r="C490" s="40"/>
      <c r="D490" s="40"/>
      <c r="E490" s="40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0"/>
      <c r="W490" s="40"/>
      <c r="X490" s="40"/>
      <c r="Y490" s="40"/>
      <c r="Z490" s="40"/>
      <c r="AA490" s="40"/>
      <c r="AB490" s="40"/>
      <c r="AC490" s="203"/>
      <c r="AD490" s="40"/>
    </row>
    <row r="491" ht="12.75" customHeight="1">
      <c r="A491" s="40"/>
      <c r="B491" s="40"/>
      <c r="C491" s="40"/>
      <c r="D491" s="40"/>
      <c r="E491" s="40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0"/>
      <c r="W491" s="40"/>
      <c r="X491" s="40"/>
      <c r="Y491" s="40"/>
      <c r="Z491" s="40"/>
      <c r="AA491" s="40"/>
      <c r="AB491" s="40"/>
      <c r="AC491" s="203"/>
      <c r="AD491" s="40"/>
    </row>
    <row r="492" ht="12.75" customHeight="1">
      <c r="A492" s="40"/>
      <c r="B492" s="40"/>
      <c r="C492" s="40"/>
      <c r="D492" s="40"/>
      <c r="E492" s="40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0"/>
      <c r="W492" s="40"/>
      <c r="X492" s="40"/>
      <c r="Y492" s="40"/>
      <c r="Z492" s="40"/>
      <c r="AA492" s="40"/>
      <c r="AB492" s="40"/>
      <c r="AC492" s="203"/>
      <c r="AD492" s="40"/>
    </row>
    <row r="493" ht="12.75" customHeight="1">
      <c r="A493" s="40"/>
      <c r="B493" s="40"/>
      <c r="C493" s="40"/>
      <c r="D493" s="40"/>
      <c r="E493" s="40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0"/>
      <c r="W493" s="40"/>
      <c r="X493" s="40"/>
      <c r="Y493" s="40"/>
      <c r="Z493" s="40"/>
      <c r="AA493" s="40"/>
      <c r="AB493" s="40"/>
      <c r="AC493" s="203"/>
      <c r="AD493" s="40"/>
    </row>
    <row r="494" ht="12.75" customHeight="1">
      <c r="A494" s="40"/>
      <c r="B494" s="40"/>
      <c r="C494" s="40"/>
      <c r="D494" s="40"/>
      <c r="E494" s="40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0"/>
      <c r="W494" s="40"/>
      <c r="X494" s="40"/>
      <c r="Y494" s="40"/>
      <c r="Z494" s="40"/>
      <c r="AA494" s="40"/>
      <c r="AB494" s="40"/>
      <c r="AC494" s="203"/>
      <c r="AD494" s="40"/>
    </row>
    <row r="495" ht="12.75" customHeight="1">
      <c r="A495" s="40"/>
      <c r="B495" s="40"/>
      <c r="C495" s="40"/>
      <c r="D495" s="40"/>
      <c r="E495" s="40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0"/>
      <c r="W495" s="40"/>
      <c r="X495" s="40"/>
      <c r="Y495" s="40"/>
      <c r="Z495" s="40"/>
      <c r="AA495" s="40"/>
      <c r="AB495" s="40"/>
      <c r="AC495" s="203"/>
      <c r="AD495" s="40"/>
    </row>
    <row r="496" ht="12.75" customHeight="1">
      <c r="A496" s="40"/>
      <c r="B496" s="40"/>
      <c r="C496" s="40"/>
      <c r="D496" s="40"/>
      <c r="E496" s="40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0"/>
      <c r="W496" s="40"/>
      <c r="X496" s="40"/>
      <c r="Y496" s="40"/>
      <c r="Z496" s="40"/>
      <c r="AA496" s="40"/>
      <c r="AB496" s="40"/>
      <c r="AC496" s="203"/>
      <c r="AD496" s="40"/>
    </row>
    <row r="497" ht="12.75" customHeight="1">
      <c r="A497" s="40"/>
      <c r="B497" s="40"/>
      <c r="C497" s="40"/>
      <c r="D497" s="40"/>
      <c r="E497" s="40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0"/>
      <c r="W497" s="40"/>
      <c r="X497" s="40"/>
      <c r="Y497" s="40"/>
      <c r="Z497" s="40"/>
      <c r="AA497" s="40"/>
      <c r="AB497" s="40"/>
      <c r="AC497" s="203"/>
      <c r="AD497" s="40"/>
    </row>
    <row r="498" ht="12.75" customHeight="1">
      <c r="A498" s="40"/>
      <c r="B498" s="40"/>
      <c r="C498" s="40"/>
      <c r="D498" s="40"/>
      <c r="E498" s="40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0"/>
      <c r="W498" s="40"/>
      <c r="X498" s="40"/>
      <c r="Y498" s="40"/>
      <c r="Z498" s="40"/>
      <c r="AA498" s="40"/>
      <c r="AB498" s="40"/>
      <c r="AC498" s="203"/>
      <c r="AD498" s="40"/>
    </row>
    <row r="499" ht="12.75" customHeight="1">
      <c r="A499" s="40"/>
      <c r="B499" s="40"/>
      <c r="C499" s="40"/>
      <c r="D499" s="40"/>
      <c r="E499" s="40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0"/>
      <c r="W499" s="40"/>
      <c r="X499" s="40"/>
      <c r="Y499" s="40"/>
      <c r="Z499" s="40"/>
      <c r="AA499" s="40"/>
      <c r="AB499" s="40"/>
      <c r="AC499" s="203"/>
      <c r="AD499" s="40"/>
    </row>
    <row r="500" ht="12.75" customHeight="1">
      <c r="A500" s="40"/>
      <c r="B500" s="40"/>
      <c r="C500" s="40"/>
      <c r="D500" s="40"/>
      <c r="E500" s="40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0"/>
      <c r="W500" s="40"/>
      <c r="X500" s="40"/>
      <c r="Y500" s="40"/>
      <c r="Z500" s="40"/>
      <c r="AA500" s="40"/>
      <c r="AB500" s="40"/>
      <c r="AC500" s="203"/>
      <c r="AD500" s="40"/>
    </row>
    <row r="501" ht="12.75" customHeight="1">
      <c r="A501" s="40"/>
      <c r="B501" s="40"/>
      <c r="C501" s="40"/>
      <c r="D501" s="40"/>
      <c r="E501" s="40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0"/>
      <c r="W501" s="40"/>
      <c r="X501" s="40"/>
      <c r="Y501" s="40"/>
      <c r="Z501" s="40"/>
      <c r="AA501" s="40"/>
      <c r="AB501" s="40"/>
      <c r="AC501" s="203"/>
      <c r="AD501" s="40"/>
    </row>
    <row r="502" ht="12.75" customHeight="1">
      <c r="A502" s="40"/>
      <c r="B502" s="40"/>
      <c r="C502" s="40"/>
      <c r="D502" s="40"/>
      <c r="E502" s="40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0"/>
      <c r="W502" s="40"/>
      <c r="X502" s="40"/>
      <c r="Y502" s="40"/>
      <c r="Z502" s="40"/>
      <c r="AA502" s="40"/>
      <c r="AB502" s="40"/>
      <c r="AC502" s="203"/>
      <c r="AD502" s="40"/>
    </row>
    <row r="503" ht="12.75" customHeight="1">
      <c r="A503" s="40"/>
      <c r="B503" s="40"/>
      <c r="C503" s="40"/>
      <c r="D503" s="40"/>
      <c r="E503" s="40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0"/>
      <c r="W503" s="40"/>
      <c r="X503" s="40"/>
      <c r="Y503" s="40"/>
      <c r="Z503" s="40"/>
      <c r="AA503" s="40"/>
      <c r="AB503" s="40"/>
      <c r="AC503" s="203"/>
      <c r="AD503" s="40"/>
    </row>
    <row r="504" ht="12.75" customHeight="1">
      <c r="A504" s="40"/>
      <c r="B504" s="40"/>
      <c r="C504" s="40"/>
      <c r="D504" s="40"/>
      <c r="E504" s="40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0"/>
      <c r="W504" s="40"/>
      <c r="X504" s="40"/>
      <c r="Y504" s="40"/>
      <c r="Z504" s="40"/>
      <c r="AA504" s="40"/>
      <c r="AB504" s="40"/>
      <c r="AC504" s="203"/>
      <c r="AD504" s="40"/>
    </row>
    <row r="505" ht="12.75" customHeight="1">
      <c r="A505" s="40"/>
      <c r="B505" s="40"/>
      <c r="C505" s="40"/>
      <c r="D505" s="40"/>
      <c r="E505" s="40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0"/>
      <c r="W505" s="40"/>
      <c r="X505" s="40"/>
      <c r="Y505" s="40"/>
      <c r="Z505" s="40"/>
      <c r="AA505" s="40"/>
      <c r="AB505" s="40"/>
      <c r="AC505" s="203"/>
      <c r="AD505" s="40"/>
    </row>
    <row r="506" ht="12.75" customHeight="1">
      <c r="A506" s="40"/>
      <c r="B506" s="40"/>
      <c r="C506" s="40"/>
      <c r="D506" s="40"/>
      <c r="E506" s="40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0"/>
      <c r="W506" s="40"/>
      <c r="X506" s="40"/>
      <c r="Y506" s="40"/>
      <c r="Z506" s="40"/>
      <c r="AA506" s="40"/>
      <c r="AB506" s="40"/>
      <c r="AC506" s="203"/>
      <c r="AD506" s="40"/>
    </row>
    <row r="507" ht="12.75" customHeight="1">
      <c r="A507" s="40"/>
      <c r="B507" s="40"/>
      <c r="C507" s="40"/>
      <c r="D507" s="40"/>
      <c r="E507" s="40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0"/>
      <c r="W507" s="40"/>
      <c r="X507" s="40"/>
      <c r="Y507" s="40"/>
      <c r="Z507" s="40"/>
      <c r="AA507" s="40"/>
      <c r="AB507" s="40"/>
      <c r="AC507" s="203"/>
      <c r="AD507" s="40"/>
    </row>
    <row r="508" ht="12.75" customHeight="1">
      <c r="A508" s="40"/>
      <c r="B508" s="40"/>
      <c r="C508" s="40"/>
      <c r="D508" s="40"/>
      <c r="E508" s="40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0"/>
      <c r="W508" s="40"/>
      <c r="X508" s="40"/>
      <c r="Y508" s="40"/>
      <c r="Z508" s="40"/>
      <c r="AA508" s="40"/>
      <c r="AB508" s="40"/>
      <c r="AC508" s="203"/>
      <c r="AD508" s="40"/>
    </row>
    <row r="509" ht="12.75" customHeight="1">
      <c r="A509" s="40"/>
      <c r="B509" s="40"/>
      <c r="C509" s="40"/>
      <c r="D509" s="40"/>
      <c r="E509" s="40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0"/>
      <c r="W509" s="40"/>
      <c r="X509" s="40"/>
      <c r="Y509" s="40"/>
      <c r="Z509" s="40"/>
      <c r="AA509" s="40"/>
      <c r="AB509" s="40"/>
      <c r="AC509" s="203"/>
      <c r="AD509" s="40"/>
    </row>
    <row r="510" ht="12.75" customHeight="1">
      <c r="A510" s="40"/>
      <c r="B510" s="40"/>
      <c r="C510" s="40"/>
      <c r="D510" s="40"/>
      <c r="E510" s="40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0"/>
      <c r="W510" s="40"/>
      <c r="X510" s="40"/>
      <c r="Y510" s="40"/>
      <c r="Z510" s="40"/>
      <c r="AA510" s="40"/>
      <c r="AB510" s="40"/>
      <c r="AC510" s="203"/>
      <c r="AD510" s="40"/>
    </row>
    <row r="511" ht="12.75" customHeight="1">
      <c r="A511" s="40"/>
      <c r="B511" s="40"/>
      <c r="C511" s="40"/>
      <c r="D511" s="40"/>
      <c r="E511" s="40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0"/>
      <c r="W511" s="40"/>
      <c r="X511" s="40"/>
      <c r="Y511" s="40"/>
      <c r="Z511" s="40"/>
      <c r="AA511" s="40"/>
      <c r="AB511" s="40"/>
      <c r="AC511" s="203"/>
      <c r="AD511" s="40"/>
    </row>
    <row r="512" ht="12.75" customHeight="1">
      <c r="A512" s="40"/>
      <c r="B512" s="40"/>
      <c r="C512" s="40"/>
      <c r="D512" s="40"/>
      <c r="E512" s="40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0"/>
      <c r="W512" s="40"/>
      <c r="X512" s="40"/>
      <c r="Y512" s="40"/>
      <c r="Z512" s="40"/>
      <c r="AA512" s="40"/>
      <c r="AB512" s="40"/>
      <c r="AC512" s="203"/>
      <c r="AD512" s="40"/>
    </row>
    <row r="513" ht="12.75" customHeight="1">
      <c r="A513" s="40"/>
      <c r="B513" s="40"/>
      <c r="C513" s="40"/>
      <c r="D513" s="40"/>
      <c r="E513" s="40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0"/>
      <c r="W513" s="40"/>
      <c r="X513" s="40"/>
      <c r="Y513" s="40"/>
      <c r="Z513" s="40"/>
      <c r="AA513" s="40"/>
      <c r="AB513" s="40"/>
      <c r="AC513" s="203"/>
      <c r="AD513" s="40"/>
    </row>
    <row r="514" ht="12.75" customHeight="1">
      <c r="A514" s="40"/>
      <c r="B514" s="40"/>
      <c r="C514" s="40"/>
      <c r="D514" s="40"/>
      <c r="E514" s="40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0"/>
      <c r="W514" s="40"/>
      <c r="X514" s="40"/>
      <c r="Y514" s="40"/>
      <c r="Z514" s="40"/>
      <c r="AA514" s="40"/>
      <c r="AB514" s="40"/>
      <c r="AC514" s="203"/>
      <c r="AD514" s="40"/>
    </row>
    <row r="515" ht="12.75" customHeight="1">
      <c r="A515" s="40"/>
      <c r="B515" s="40"/>
      <c r="C515" s="40"/>
      <c r="D515" s="40"/>
      <c r="E515" s="40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0"/>
      <c r="W515" s="40"/>
      <c r="X515" s="40"/>
      <c r="Y515" s="40"/>
      <c r="Z515" s="40"/>
      <c r="AA515" s="40"/>
      <c r="AB515" s="40"/>
      <c r="AC515" s="203"/>
      <c r="AD515" s="40"/>
    </row>
    <row r="516" ht="12.75" customHeight="1">
      <c r="A516" s="40"/>
      <c r="B516" s="40"/>
      <c r="C516" s="40"/>
      <c r="D516" s="40"/>
      <c r="E516" s="40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0"/>
      <c r="W516" s="40"/>
      <c r="X516" s="40"/>
      <c r="Y516" s="40"/>
      <c r="Z516" s="40"/>
      <c r="AA516" s="40"/>
      <c r="AB516" s="40"/>
      <c r="AC516" s="203"/>
      <c r="AD516" s="40"/>
    </row>
    <row r="517" ht="12.75" customHeight="1">
      <c r="A517" s="40"/>
      <c r="B517" s="40"/>
      <c r="C517" s="40"/>
      <c r="D517" s="40"/>
      <c r="E517" s="40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0"/>
      <c r="W517" s="40"/>
      <c r="X517" s="40"/>
      <c r="Y517" s="40"/>
      <c r="Z517" s="40"/>
      <c r="AA517" s="40"/>
      <c r="AB517" s="40"/>
      <c r="AC517" s="203"/>
      <c r="AD517" s="40"/>
    </row>
    <row r="518" ht="12.75" customHeight="1">
      <c r="A518" s="40"/>
      <c r="B518" s="40"/>
      <c r="C518" s="40"/>
      <c r="D518" s="40"/>
      <c r="E518" s="40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0"/>
      <c r="W518" s="40"/>
      <c r="X518" s="40"/>
      <c r="Y518" s="40"/>
      <c r="Z518" s="40"/>
      <c r="AA518" s="40"/>
      <c r="AB518" s="40"/>
      <c r="AC518" s="203"/>
      <c r="AD518" s="40"/>
    </row>
    <row r="519" ht="12.75" customHeight="1">
      <c r="A519" s="40"/>
      <c r="B519" s="40"/>
      <c r="C519" s="40"/>
      <c r="D519" s="40"/>
      <c r="E519" s="40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0"/>
      <c r="W519" s="40"/>
      <c r="X519" s="40"/>
      <c r="Y519" s="40"/>
      <c r="Z519" s="40"/>
      <c r="AA519" s="40"/>
      <c r="AB519" s="40"/>
      <c r="AC519" s="203"/>
      <c r="AD519" s="40"/>
    </row>
    <row r="520" ht="12.75" customHeight="1">
      <c r="A520" s="40"/>
      <c r="B520" s="40"/>
      <c r="C520" s="40"/>
      <c r="D520" s="40"/>
      <c r="E520" s="40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0"/>
      <c r="W520" s="40"/>
      <c r="X520" s="40"/>
      <c r="Y520" s="40"/>
      <c r="Z520" s="40"/>
      <c r="AA520" s="40"/>
      <c r="AB520" s="40"/>
      <c r="AC520" s="203"/>
      <c r="AD520" s="40"/>
    </row>
    <row r="521" ht="12.75" customHeight="1">
      <c r="A521" s="40"/>
      <c r="B521" s="40"/>
      <c r="C521" s="40"/>
      <c r="D521" s="40"/>
      <c r="E521" s="40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0"/>
      <c r="W521" s="40"/>
      <c r="X521" s="40"/>
      <c r="Y521" s="40"/>
      <c r="Z521" s="40"/>
      <c r="AA521" s="40"/>
      <c r="AB521" s="40"/>
      <c r="AC521" s="203"/>
      <c r="AD521" s="40"/>
    </row>
    <row r="522" ht="12.75" customHeight="1">
      <c r="A522" s="40"/>
      <c r="B522" s="40"/>
      <c r="C522" s="40"/>
      <c r="D522" s="40"/>
      <c r="E522" s="40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0"/>
      <c r="W522" s="40"/>
      <c r="X522" s="40"/>
      <c r="Y522" s="40"/>
      <c r="Z522" s="40"/>
      <c r="AA522" s="40"/>
      <c r="AB522" s="40"/>
      <c r="AC522" s="203"/>
      <c r="AD522" s="40"/>
    </row>
    <row r="523" ht="12.75" customHeight="1">
      <c r="A523" s="40"/>
      <c r="B523" s="40"/>
      <c r="C523" s="40"/>
      <c r="D523" s="40"/>
      <c r="E523" s="40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0"/>
      <c r="W523" s="40"/>
      <c r="X523" s="40"/>
      <c r="Y523" s="40"/>
      <c r="Z523" s="40"/>
      <c r="AA523" s="40"/>
      <c r="AB523" s="40"/>
      <c r="AC523" s="203"/>
      <c r="AD523" s="40"/>
    </row>
    <row r="524" ht="12.75" customHeight="1">
      <c r="A524" s="40"/>
      <c r="B524" s="40"/>
      <c r="C524" s="40"/>
      <c r="D524" s="40"/>
      <c r="E524" s="40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0"/>
      <c r="W524" s="40"/>
      <c r="X524" s="40"/>
      <c r="Y524" s="40"/>
      <c r="Z524" s="40"/>
      <c r="AA524" s="40"/>
      <c r="AB524" s="40"/>
      <c r="AC524" s="203"/>
      <c r="AD524" s="40"/>
    </row>
    <row r="525" ht="12.75" customHeight="1">
      <c r="A525" s="40"/>
      <c r="B525" s="40"/>
      <c r="C525" s="40"/>
      <c r="D525" s="40"/>
      <c r="E525" s="40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0"/>
      <c r="W525" s="40"/>
      <c r="X525" s="40"/>
      <c r="Y525" s="40"/>
      <c r="Z525" s="40"/>
      <c r="AA525" s="40"/>
      <c r="AB525" s="40"/>
      <c r="AC525" s="203"/>
      <c r="AD525" s="40"/>
    </row>
    <row r="526" ht="12.75" customHeight="1">
      <c r="A526" s="40"/>
      <c r="B526" s="40"/>
      <c r="C526" s="40"/>
      <c r="D526" s="40"/>
      <c r="E526" s="40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0"/>
      <c r="W526" s="40"/>
      <c r="X526" s="40"/>
      <c r="Y526" s="40"/>
      <c r="Z526" s="40"/>
      <c r="AA526" s="40"/>
      <c r="AB526" s="40"/>
      <c r="AC526" s="203"/>
      <c r="AD526" s="40"/>
    </row>
    <row r="527" ht="12.75" customHeight="1">
      <c r="A527" s="40"/>
      <c r="B527" s="40"/>
      <c r="C527" s="40"/>
      <c r="D527" s="40"/>
      <c r="E527" s="40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0"/>
      <c r="W527" s="40"/>
      <c r="X527" s="40"/>
      <c r="Y527" s="40"/>
      <c r="Z527" s="40"/>
      <c r="AA527" s="40"/>
      <c r="AB527" s="40"/>
      <c r="AC527" s="203"/>
      <c r="AD527" s="40"/>
    </row>
    <row r="528" ht="12.75" customHeight="1">
      <c r="A528" s="40"/>
      <c r="B528" s="40"/>
      <c r="C528" s="40"/>
      <c r="D528" s="40"/>
      <c r="E528" s="40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0"/>
      <c r="W528" s="40"/>
      <c r="X528" s="40"/>
      <c r="Y528" s="40"/>
      <c r="Z528" s="40"/>
      <c r="AA528" s="40"/>
      <c r="AB528" s="40"/>
      <c r="AC528" s="203"/>
      <c r="AD528" s="40"/>
    </row>
    <row r="529" ht="12.75" customHeight="1">
      <c r="A529" s="40"/>
      <c r="B529" s="40"/>
      <c r="C529" s="40"/>
      <c r="D529" s="40"/>
      <c r="E529" s="40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0"/>
      <c r="W529" s="40"/>
      <c r="X529" s="40"/>
      <c r="Y529" s="40"/>
      <c r="Z529" s="40"/>
      <c r="AA529" s="40"/>
      <c r="AB529" s="40"/>
      <c r="AC529" s="203"/>
      <c r="AD529" s="40"/>
    </row>
    <row r="530" ht="12.75" customHeight="1">
      <c r="A530" s="40"/>
      <c r="B530" s="40"/>
      <c r="C530" s="40"/>
      <c r="D530" s="40"/>
      <c r="E530" s="40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0"/>
      <c r="W530" s="40"/>
      <c r="X530" s="40"/>
      <c r="Y530" s="40"/>
      <c r="Z530" s="40"/>
      <c r="AA530" s="40"/>
      <c r="AB530" s="40"/>
      <c r="AC530" s="203"/>
      <c r="AD530" s="40"/>
    </row>
    <row r="531" ht="12.75" customHeight="1">
      <c r="A531" s="40"/>
      <c r="B531" s="40"/>
      <c r="C531" s="40"/>
      <c r="D531" s="40"/>
      <c r="E531" s="40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0"/>
      <c r="W531" s="40"/>
      <c r="X531" s="40"/>
      <c r="Y531" s="40"/>
      <c r="Z531" s="40"/>
      <c r="AA531" s="40"/>
      <c r="AB531" s="40"/>
      <c r="AC531" s="203"/>
      <c r="AD531" s="40"/>
    </row>
    <row r="532" ht="12.75" customHeight="1">
      <c r="A532" s="40"/>
      <c r="B532" s="40"/>
      <c r="C532" s="40"/>
      <c r="D532" s="40"/>
      <c r="E532" s="40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0"/>
      <c r="W532" s="40"/>
      <c r="X532" s="40"/>
      <c r="Y532" s="40"/>
      <c r="Z532" s="40"/>
      <c r="AA532" s="40"/>
      <c r="AB532" s="40"/>
      <c r="AC532" s="203"/>
      <c r="AD532" s="40"/>
    </row>
    <row r="533" ht="12.75" customHeight="1">
      <c r="A533" s="40"/>
      <c r="B533" s="40"/>
      <c r="C533" s="40"/>
      <c r="D533" s="40"/>
      <c r="E533" s="40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0"/>
      <c r="W533" s="40"/>
      <c r="X533" s="40"/>
      <c r="Y533" s="40"/>
      <c r="Z533" s="40"/>
      <c r="AA533" s="40"/>
      <c r="AB533" s="40"/>
      <c r="AC533" s="203"/>
      <c r="AD533" s="40"/>
    </row>
    <row r="534" ht="12.75" customHeight="1">
      <c r="A534" s="40"/>
      <c r="B534" s="40"/>
      <c r="C534" s="40"/>
      <c r="D534" s="40"/>
      <c r="E534" s="40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0"/>
      <c r="W534" s="40"/>
      <c r="X534" s="40"/>
      <c r="Y534" s="40"/>
      <c r="Z534" s="40"/>
      <c r="AA534" s="40"/>
      <c r="AB534" s="40"/>
      <c r="AC534" s="203"/>
      <c r="AD534" s="40"/>
    </row>
    <row r="535" ht="12.75" customHeight="1">
      <c r="A535" s="40"/>
      <c r="B535" s="40"/>
      <c r="C535" s="40"/>
      <c r="D535" s="40"/>
      <c r="E535" s="40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0"/>
      <c r="W535" s="40"/>
      <c r="X535" s="40"/>
      <c r="Y535" s="40"/>
      <c r="Z535" s="40"/>
      <c r="AA535" s="40"/>
      <c r="AB535" s="40"/>
      <c r="AC535" s="203"/>
      <c r="AD535" s="40"/>
    </row>
    <row r="536" ht="12.75" customHeight="1">
      <c r="A536" s="40"/>
      <c r="B536" s="40"/>
      <c r="C536" s="40"/>
      <c r="D536" s="40"/>
      <c r="E536" s="40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0"/>
      <c r="W536" s="40"/>
      <c r="X536" s="40"/>
      <c r="Y536" s="40"/>
      <c r="Z536" s="40"/>
      <c r="AA536" s="40"/>
      <c r="AB536" s="40"/>
      <c r="AC536" s="203"/>
      <c r="AD536" s="40"/>
    </row>
    <row r="537" ht="12.75" customHeight="1">
      <c r="A537" s="40"/>
      <c r="B537" s="40"/>
      <c r="C537" s="40"/>
      <c r="D537" s="40"/>
      <c r="E537" s="40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0"/>
      <c r="W537" s="40"/>
      <c r="X537" s="40"/>
      <c r="Y537" s="40"/>
      <c r="Z537" s="40"/>
      <c r="AA537" s="40"/>
      <c r="AB537" s="40"/>
      <c r="AC537" s="203"/>
      <c r="AD537" s="40"/>
    </row>
    <row r="538" ht="12.75" customHeight="1">
      <c r="A538" s="40"/>
      <c r="B538" s="40"/>
      <c r="C538" s="40"/>
      <c r="D538" s="40"/>
      <c r="E538" s="40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0"/>
      <c r="W538" s="40"/>
      <c r="X538" s="40"/>
      <c r="Y538" s="40"/>
      <c r="Z538" s="40"/>
      <c r="AA538" s="40"/>
      <c r="AB538" s="40"/>
      <c r="AC538" s="203"/>
      <c r="AD538" s="40"/>
    </row>
    <row r="539" ht="12.75" customHeight="1">
      <c r="A539" s="40"/>
      <c r="B539" s="40"/>
      <c r="C539" s="40"/>
      <c r="D539" s="40"/>
      <c r="E539" s="40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0"/>
      <c r="W539" s="40"/>
      <c r="X539" s="40"/>
      <c r="Y539" s="40"/>
      <c r="Z539" s="40"/>
      <c r="AA539" s="40"/>
      <c r="AB539" s="40"/>
      <c r="AC539" s="203"/>
      <c r="AD539" s="40"/>
    </row>
    <row r="540" ht="12.75" customHeight="1">
      <c r="A540" s="40"/>
      <c r="B540" s="40"/>
      <c r="C540" s="40"/>
      <c r="D540" s="40"/>
      <c r="E540" s="40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0"/>
      <c r="W540" s="40"/>
      <c r="X540" s="40"/>
      <c r="Y540" s="40"/>
      <c r="Z540" s="40"/>
      <c r="AA540" s="40"/>
      <c r="AB540" s="40"/>
      <c r="AC540" s="203"/>
      <c r="AD540" s="40"/>
    </row>
    <row r="541" ht="12.75" customHeight="1">
      <c r="A541" s="40"/>
      <c r="B541" s="40"/>
      <c r="C541" s="40"/>
      <c r="D541" s="40"/>
      <c r="E541" s="40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0"/>
      <c r="W541" s="40"/>
      <c r="X541" s="40"/>
      <c r="Y541" s="40"/>
      <c r="Z541" s="40"/>
      <c r="AA541" s="40"/>
      <c r="AB541" s="40"/>
      <c r="AC541" s="203"/>
      <c r="AD541" s="40"/>
    </row>
    <row r="542" ht="12.75" customHeight="1">
      <c r="A542" s="40"/>
      <c r="B542" s="40"/>
      <c r="C542" s="40"/>
      <c r="D542" s="40"/>
      <c r="E542" s="40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0"/>
      <c r="W542" s="40"/>
      <c r="X542" s="40"/>
      <c r="Y542" s="40"/>
      <c r="Z542" s="40"/>
      <c r="AA542" s="40"/>
      <c r="AB542" s="40"/>
      <c r="AC542" s="203"/>
      <c r="AD542" s="40"/>
    </row>
    <row r="543" ht="12.75" customHeight="1">
      <c r="A543" s="40"/>
      <c r="B543" s="40"/>
      <c r="C543" s="40"/>
      <c r="D543" s="40"/>
      <c r="E543" s="40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0"/>
      <c r="W543" s="40"/>
      <c r="X543" s="40"/>
      <c r="Y543" s="40"/>
      <c r="Z543" s="40"/>
      <c r="AA543" s="40"/>
      <c r="AB543" s="40"/>
      <c r="AC543" s="203"/>
      <c r="AD543" s="40"/>
    </row>
    <row r="544" ht="12.75" customHeight="1">
      <c r="A544" s="40"/>
      <c r="B544" s="40"/>
      <c r="C544" s="40"/>
      <c r="D544" s="40"/>
      <c r="E544" s="40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0"/>
      <c r="W544" s="40"/>
      <c r="X544" s="40"/>
      <c r="Y544" s="40"/>
      <c r="Z544" s="40"/>
      <c r="AA544" s="40"/>
      <c r="AB544" s="40"/>
      <c r="AC544" s="203"/>
      <c r="AD544" s="40"/>
    </row>
    <row r="545" ht="12.75" customHeight="1">
      <c r="A545" s="40"/>
      <c r="B545" s="40"/>
      <c r="C545" s="40"/>
      <c r="D545" s="40"/>
      <c r="E545" s="40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0"/>
      <c r="W545" s="40"/>
      <c r="X545" s="40"/>
      <c r="Y545" s="40"/>
      <c r="Z545" s="40"/>
      <c r="AA545" s="40"/>
      <c r="AB545" s="40"/>
      <c r="AC545" s="203"/>
      <c r="AD545" s="40"/>
    </row>
    <row r="546" ht="12.75" customHeight="1">
      <c r="A546" s="40"/>
      <c r="B546" s="40"/>
      <c r="C546" s="40"/>
      <c r="D546" s="40"/>
      <c r="E546" s="40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0"/>
      <c r="W546" s="40"/>
      <c r="X546" s="40"/>
      <c r="Y546" s="40"/>
      <c r="Z546" s="40"/>
      <c r="AA546" s="40"/>
      <c r="AB546" s="40"/>
      <c r="AC546" s="203"/>
      <c r="AD546" s="40"/>
    </row>
    <row r="547" ht="12.75" customHeight="1">
      <c r="A547" s="40"/>
      <c r="B547" s="40"/>
      <c r="C547" s="40"/>
      <c r="D547" s="40"/>
      <c r="E547" s="40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0"/>
      <c r="W547" s="40"/>
      <c r="X547" s="40"/>
      <c r="Y547" s="40"/>
      <c r="Z547" s="40"/>
      <c r="AA547" s="40"/>
      <c r="AB547" s="40"/>
      <c r="AC547" s="203"/>
      <c r="AD547" s="40"/>
    </row>
    <row r="548" ht="12.75" customHeight="1">
      <c r="A548" s="40"/>
      <c r="B548" s="40"/>
      <c r="C548" s="40"/>
      <c r="D548" s="40"/>
      <c r="E548" s="40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0"/>
      <c r="W548" s="40"/>
      <c r="X548" s="40"/>
      <c r="Y548" s="40"/>
      <c r="Z548" s="40"/>
      <c r="AA548" s="40"/>
      <c r="AB548" s="40"/>
      <c r="AC548" s="203"/>
      <c r="AD548" s="40"/>
    </row>
    <row r="549" ht="12.75" customHeight="1">
      <c r="A549" s="40"/>
      <c r="B549" s="40"/>
      <c r="C549" s="40"/>
      <c r="D549" s="40"/>
      <c r="E549" s="40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0"/>
      <c r="W549" s="40"/>
      <c r="X549" s="40"/>
      <c r="Y549" s="40"/>
      <c r="Z549" s="40"/>
      <c r="AA549" s="40"/>
      <c r="AB549" s="40"/>
      <c r="AC549" s="203"/>
      <c r="AD549" s="40"/>
    </row>
    <row r="550" ht="12.75" customHeight="1">
      <c r="A550" s="40"/>
      <c r="B550" s="40"/>
      <c r="C550" s="40"/>
      <c r="D550" s="40"/>
      <c r="E550" s="40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0"/>
      <c r="W550" s="40"/>
      <c r="X550" s="40"/>
      <c r="Y550" s="40"/>
      <c r="Z550" s="40"/>
      <c r="AA550" s="40"/>
      <c r="AB550" s="40"/>
      <c r="AC550" s="203"/>
      <c r="AD550" s="40"/>
    </row>
    <row r="551" ht="12.75" customHeight="1">
      <c r="A551" s="40"/>
      <c r="B551" s="40"/>
      <c r="C551" s="40"/>
      <c r="D551" s="40"/>
      <c r="E551" s="40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0"/>
      <c r="W551" s="40"/>
      <c r="X551" s="40"/>
      <c r="Y551" s="40"/>
      <c r="Z551" s="40"/>
      <c r="AA551" s="40"/>
      <c r="AB551" s="40"/>
      <c r="AC551" s="203"/>
      <c r="AD551" s="40"/>
    </row>
    <row r="552" ht="12.75" customHeight="1">
      <c r="A552" s="40"/>
      <c r="B552" s="40"/>
      <c r="C552" s="40"/>
      <c r="D552" s="40"/>
      <c r="E552" s="40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0"/>
      <c r="W552" s="40"/>
      <c r="X552" s="40"/>
      <c r="Y552" s="40"/>
      <c r="Z552" s="40"/>
      <c r="AA552" s="40"/>
      <c r="AB552" s="40"/>
      <c r="AC552" s="203"/>
      <c r="AD552" s="40"/>
    </row>
    <row r="553" ht="12.75" customHeight="1">
      <c r="A553" s="40"/>
      <c r="B553" s="40"/>
      <c r="C553" s="40"/>
      <c r="D553" s="40"/>
      <c r="E553" s="40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0"/>
      <c r="W553" s="40"/>
      <c r="X553" s="40"/>
      <c r="Y553" s="40"/>
      <c r="Z553" s="40"/>
      <c r="AA553" s="40"/>
      <c r="AB553" s="40"/>
      <c r="AC553" s="203"/>
      <c r="AD553" s="40"/>
    </row>
    <row r="554" ht="12.75" customHeight="1">
      <c r="A554" s="40"/>
      <c r="B554" s="40"/>
      <c r="C554" s="40"/>
      <c r="D554" s="40"/>
      <c r="E554" s="40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0"/>
      <c r="W554" s="40"/>
      <c r="X554" s="40"/>
      <c r="Y554" s="40"/>
      <c r="Z554" s="40"/>
      <c r="AA554" s="40"/>
      <c r="AB554" s="40"/>
      <c r="AC554" s="203"/>
      <c r="AD554" s="40"/>
    </row>
    <row r="555" ht="12.75" customHeight="1">
      <c r="A555" s="40"/>
      <c r="B555" s="40"/>
      <c r="C555" s="40"/>
      <c r="D555" s="40"/>
      <c r="E555" s="40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0"/>
      <c r="W555" s="40"/>
      <c r="X555" s="40"/>
      <c r="Y555" s="40"/>
      <c r="Z555" s="40"/>
      <c r="AA555" s="40"/>
      <c r="AB555" s="40"/>
      <c r="AC555" s="203"/>
      <c r="AD555" s="40"/>
    </row>
    <row r="556" ht="12.75" customHeight="1">
      <c r="A556" s="40"/>
      <c r="B556" s="40"/>
      <c r="C556" s="40"/>
      <c r="D556" s="40"/>
      <c r="E556" s="40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0"/>
      <c r="W556" s="40"/>
      <c r="X556" s="40"/>
      <c r="Y556" s="40"/>
      <c r="Z556" s="40"/>
      <c r="AA556" s="40"/>
      <c r="AB556" s="40"/>
      <c r="AC556" s="203"/>
      <c r="AD556" s="40"/>
    </row>
    <row r="557" ht="12.75" customHeight="1">
      <c r="A557" s="40"/>
      <c r="B557" s="40"/>
      <c r="C557" s="40"/>
      <c r="D557" s="40"/>
      <c r="E557" s="40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0"/>
      <c r="W557" s="40"/>
      <c r="X557" s="40"/>
      <c r="Y557" s="40"/>
      <c r="Z557" s="40"/>
      <c r="AA557" s="40"/>
      <c r="AB557" s="40"/>
      <c r="AC557" s="203"/>
      <c r="AD557" s="40"/>
    </row>
    <row r="558" ht="12.75" customHeight="1">
      <c r="A558" s="40"/>
      <c r="B558" s="40"/>
      <c r="C558" s="40"/>
      <c r="D558" s="40"/>
      <c r="E558" s="40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0"/>
      <c r="W558" s="40"/>
      <c r="X558" s="40"/>
      <c r="Y558" s="40"/>
      <c r="Z558" s="40"/>
      <c r="AA558" s="40"/>
      <c r="AB558" s="40"/>
      <c r="AC558" s="203"/>
      <c r="AD558" s="40"/>
    </row>
    <row r="559" ht="12.75" customHeight="1">
      <c r="A559" s="40"/>
      <c r="B559" s="40"/>
      <c r="C559" s="40"/>
      <c r="D559" s="40"/>
      <c r="E559" s="40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0"/>
      <c r="W559" s="40"/>
      <c r="X559" s="40"/>
      <c r="Y559" s="40"/>
      <c r="Z559" s="40"/>
      <c r="AA559" s="40"/>
      <c r="AB559" s="40"/>
      <c r="AC559" s="203"/>
      <c r="AD559" s="40"/>
    </row>
    <row r="560" ht="12.75" customHeight="1">
      <c r="A560" s="40"/>
      <c r="B560" s="40"/>
      <c r="C560" s="40"/>
      <c r="D560" s="40"/>
      <c r="E560" s="40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0"/>
      <c r="W560" s="40"/>
      <c r="X560" s="40"/>
      <c r="Y560" s="40"/>
      <c r="Z560" s="40"/>
      <c r="AA560" s="40"/>
      <c r="AB560" s="40"/>
      <c r="AC560" s="203"/>
      <c r="AD560" s="40"/>
    </row>
    <row r="561" ht="12.75" customHeight="1">
      <c r="A561" s="40"/>
      <c r="B561" s="40"/>
      <c r="C561" s="40"/>
      <c r="D561" s="40"/>
      <c r="E561" s="40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0"/>
      <c r="W561" s="40"/>
      <c r="X561" s="40"/>
      <c r="Y561" s="40"/>
      <c r="Z561" s="40"/>
      <c r="AA561" s="40"/>
      <c r="AB561" s="40"/>
      <c r="AC561" s="203"/>
      <c r="AD561" s="40"/>
    </row>
    <row r="562" ht="12.75" customHeight="1">
      <c r="A562" s="40"/>
      <c r="B562" s="40"/>
      <c r="C562" s="40"/>
      <c r="D562" s="40"/>
      <c r="E562" s="40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0"/>
      <c r="W562" s="40"/>
      <c r="X562" s="40"/>
      <c r="Y562" s="40"/>
      <c r="Z562" s="40"/>
      <c r="AA562" s="40"/>
      <c r="AB562" s="40"/>
      <c r="AC562" s="203"/>
      <c r="AD562" s="40"/>
    </row>
    <row r="563" ht="12.75" customHeight="1">
      <c r="A563" s="40"/>
      <c r="B563" s="40"/>
      <c r="C563" s="40"/>
      <c r="D563" s="40"/>
      <c r="E563" s="40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0"/>
      <c r="W563" s="40"/>
      <c r="X563" s="40"/>
      <c r="Y563" s="40"/>
      <c r="Z563" s="40"/>
      <c r="AA563" s="40"/>
      <c r="AB563" s="40"/>
      <c r="AC563" s="203"/>
      <c r="AD563" s="40"/>
    </row>
    <row r="564" ht="12.75" customHeight="1">
      <c r="A564" s="40"/>
      <c r="B564" s="40"/>
      <c r="C564" s="40"/>
      <c r="D564" s="40"/>
      <c r="E564" s="40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0"/>
      <c r="W564" s="40"/>
      <c r="X564" s="40"/>
      <c r="Y564" s="40"/>
      <c r="Z564" s="40"/>
      <c r="AA564" s="40"/>
      <c r="AB564" s="40"/>
      <c r="AC564" s="203"/>
      <c r="AD564" s="40"/>
    </row>
    <row r="565" ht="12.75" customHeight="1">
      <c r="A565" s="40"/>
      <c r="B565" s="40"/>
      <c r="C565" s="40"/>
      <c r="D565" s="40"/>
      <c r="E565" s="40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0"/>
      <c r="W565" s="40"/>
      <c r="X565" s="40"/>
      <c r="Y565" s="40"/>
      <c r="Z565" s="40"/>
      <c r="AA565" s="40"/>
      <c r="AB565" s="40"/>
      <c r="AC565" s="203"/>
      <c r="AD565" s="40"/>
    </row>
    <row r="566" ht="12.75" customHeight="1">
      <c r="A566" s="40"/>
      <c r="B566" s="40"/>
      <c r="C566" s="40"/>
      <c r="D566" s="40"/>
      <c r="E566" s="40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0"/>
      <c r="W566" s="40"/>
      <c r="X566" s="40"/>
      <c r="Y566" s="40"/>
      <c r="Z566" s="40"/>
      <c r="AA566" s="40"/>
      <c r="AB566" s="40"/>
      <c r="AC566" s="203"/>
      <c r="AD566" s="40"/>
    </row>
    <row r="567" ht="12.75" customHeight="1">
      <c r="A567" s="40"/>
      <c r="B567" s="40"/>
      <c r="C567" s="40"/>
      <c r="D567" s="40"/>
      <c r="E567" s="40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0"/>
      <c r="W567" s="40"/>
      <c r="X567" s="40"/>
      <c r="Y567" s="40"/>
      <c r="Z567" s="40"/>
      <c r="AA567" s="40"/>
      <c r="AB567" s="40"/>
      <c r="AC567" s="203"/>
      <c r="AD567" s="40"/>
    </row>
    <row r="568" ht="12.75" customHeight="1">
      <c r="A568" s="40"/>
      <c r="B568" s="40"/>
      <c r="C568" s="40"/>
      <c r="D568" s="40"/>
      <c r="E568" s="40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0"/>
      <c r="W568" s="40"/>
      <c r="X568" s="40"/>
      <c r="Y568" s="40"/>
      <c r="Z568" s="40"/>
      <c r="AA568" s="40"/>
      <c r="AB568" s="40"/>
      <c r="AC568" s="203"/>
      <c r="AD568" s="40"/>
    </row>
    <row r="569" ht="12.75" customHeight="1">
      <c r="A569" s="40"/>
      <c r="B569" s="40"/>
      <c r="C569" s="40"/>
      <c r="D569" s="40"/>
      <c r="E569" s="40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0"/>
      <c r="W569" s="40"/>
      <c r="X569" s="40"/>
      <c r="Y569" s="40"/>
      <c r="Z569" s="40"/>
      <c r="AA569" s="40"/>
      <c r="AB569" s="40"/>
      <c r="AC569" s="203"/>
      <c r="AD569" s="40"/>
    </row>
    <row r="570" ht="12.75" customHeight="1">
      <c r="A570" s="40"/>
      <c r="B570" s="40"/>
      <c r="C570" s="40"/>
      <c r="D570" s="40"/>
      <c r="E570" s="40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0"/>
      <c r="W570" s="40"/>
      <c r="X570" s="40"/>
      <c r="Y570" s="40"/>
      <c r="Z570" s="40"/>
      <c r="AA570" s="40"/>
      <c r="AB570" s="40"/>
      <c r="AC570" s="203"/>
      <c r="AD570" s="40"/>
    </row>
    <row r="571" ht="12.75" customHeight="1">
      <c r="A571" s="40"/>
      <c r="B571" s="40"/>
      <c r="C571" s="40"/>
      <c r="D571" s="40"/>
      <c r="E571" s="40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0"/>
      <c r="W571" s="40"/>
      <c r="X571" s="40"/>
      <c r="Y571" s="40"/>
      <c r="Z571" s="40"/>
      <c r="AA571" s="40"/>
      <c r="AB571" s="40"/>
      <c r="AC571" s="203"/>
      <c r="AD571" s="40"/>
    </row>
    <row r="572" ht="12.75" customHeight="1">
      <c r="A572" s="40"/>
      <c r="B572" s="40"/>
      <c r="C572" s="40"/>
      <c r="D572" s="40"/>
      <c r="E572" s="40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0"/>
      <c r="W572" s="40"/>
      <c r="X572" s="40"/>
      <c r="Y572" s="40"/>
      <c r="Z572" s="40"/>
      <c r="AA572" s="40"/>
      <c r="AB572" s="40"/>
      <c r="AC572" s="203"/>
      <c r="AD572" s="40"/>
    </row>
    <row r="573" ht="12.75" customHeight="1">
      <c r="A573" s="40"/>
      <c r="B573" s="40"/>
      <c r="C573" s="40"/>
      <c r="D573" s="40"/>
      <c r="E573" s="40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0"/>
      <c r="W573" s="40"/>
      <c r="X573" s="40"/>
      <c r="Y573" s="40"/>
      <c r="Z573" s="40"/>
      <c r="AA573" s="40"/>
      <c r="AB573" s="40"/>
      <c r="AC573" s="203"/>
      <c r="AD573" s="40"/>
    </row>
    <row r="574" ht="12.75" customHeight="1">
      <c r="A574" s="40"/>
      <c r="B574" s="40"/>
      <c r="C574" s="40"/>
      <c r="D574" s="40"/>
      <c r="E574" s="40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0"/>
      <c r="W574" s="40"/>
      <c r="X574" s="40"/>
      <c r="Y574" s="40"/>
      <c r="Z574" s="40"/>
      <c r="AA574" s="40"/>
      <c r="AB574" s="40"/>
      <c r="AC574" s="203"/>
      <c r="AD574" s="40"/>
    </row>
    <row r="575" ht="12.75" customHeight="1">
      <c r="A575" s="40"/>
      <c r="B575" s="40"/>
      <c r="C575" s="40"/>
      <c r="D575" s="40"/>
      <c r="E575" s="40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0"/>
      <c r="W575" s="40"/>
      <c r="X575" s="40"/>
      <c r="Y575" s="40"/>
      <c r="Z575" s="40"/>
      <c r="AA575" s="40"/>
      <c r="AB575" s="40"/>
      <c r="AC575" s="203"/>
      <c r="AD575" s="40"/>
    </row>
    <row r="576" ht="12.75" customHeight="1">
      <c r="A576" s="40"/>
      <c r="B576" s="40"/>
      <c r="C576" s="40"/>
      <c r="D576" s="40"/>
      <c r="E576" s="40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0"/>
      <c r="W576" s="40"/>
      <c r="X576" s="40"/>
      <c r="Y576" s="40"/>
      <c r="Z576" s="40"/>
      <c r="AA576" s="40"/>
      <c r="AB576" s="40"/>
      <c r="AC576" s="203"/>
      <c r="AD576" s="40"/>
    </row>
    <row r="577" ht="12.75" customHeight="1">
      <c r="A577" s="40"/>
      <c r="B577" s="40"/>
      <c r="C577" s="40"/>
      <c r="D577" s="40"/>
      <c r="E577" s="40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0"/>
      <c r="W577" s="40"/>
      <c r="X577" s="40"/>
      <c r="Y577" s="40"/>
      <c r="Z577" s="40"/>
      <c r="AA577" s="40"/>
      <c r="AB577" s="40"/>
      <c r="AC577" s="203"/>
      <c r="AD577" s="40"/>
    </row>
    <row r="578" ht="12.75" customHeight="1">
      <c r="A578" s="40"/>
      <c r="B578" s="40"/>
      <c r="C578" s="40"/>
      <c r="D578" s="40"/>
      <c r="E578" s="40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0"/>
      <c r="W578" s="40"/>
      <c r="X578" s="40"/>
      <c r="Y578" s="40"/>
      <c r="Z578" s="40"/>
      <c r="AA578" s="40"/>
      <c r="AB578" s="40"/>
      <c r="AC578" s="203"/>
      <c r="AD578" s="40"/>
    </row>
    <row r="579" ht="12.75" customHeight="1">
      <c r="A579" s="40"/>
      <c r="B579" s="40"/>
      <c r="C579" s="40"/>
      <c r="D579" s="40"/>
      <c r="E579" s="40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0"/>
      <c r="W579" s="40"/>
      <c r="X579" s="40"/>
      <c r="Y579" s="40"/>
      <c r="Z579" s="40"/>
      <c r="AA579" s="40"/>
      <c r="AB579" s="40"/>
      <c r="AC579" s="203"/>
      <c r="AD579" s="40"/>
    </row>
    <row r="580" ht="12.75" customHeight="1">
      <c r="A580" s="40"/>
      <c r="B580" s="40"/>
      <c r="C580" s="40"/>
      <c r="D580" s="40"/>
      <c r="E580" s="40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0"/>
      <c r="W580" s="40"/>
      <c r="X580" s="40"/>
      <c r="Y580" s="40"/>
      <c r="Z580" s="40"/>
      <c r="AA580" s="40"/>
      <c r="AB580" s="40"/>
      <c r="AC580" s="203"/>
      <c r="AD580" s="40"/>
    </row>
    <row r="581" ht="12.75" customHeight="1">
      <c r="A581" s="40"/>
      <c r="B581" s="40"/>
      <c r="C581" s="40"/>
      <c r="D581" s="40"/>
      <c r="E581" s="40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0"/>
      <c r="W581" s="40"/>
      <c r="X581" s="40"/>
      <c r="Y581" s="40"/>
      <c r="Z581" s="40"/>
      <c r="AA581" s="40"/>
      <c r="AB581" s="40"/>
      <c r="AC581" s="203"/>
      <c r="AD581" s="40"/>
    </row>
    <row r="582" ht="12.75" customHeight="1">
      <c r="A582" s="40"/>
      <c r="B582" s="40"/>
      <c r="C582" s="40"/>
      <c r="D582" s="40"/>
      <c r="E582" s="40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0"/>
      <c r="W582" s="40"/>
      <c r="X582" s="40"/>
      <c r="Y582" s="40"/>
      <c r="Z582" s="40"/>
      <c r="AA582" s="40"/>
      <c r="AB582" s="40"/>
      <c r="AC582" s="203"/>
      <c r="AD582" s="40"/>
    </row>
    <row r="583" ht="12.75" customHeight="1">
      <c r="A583" s="40"/>
      <c r="B583" s="40"/>
      <c r="C583" s="40"/>
      <c r="D583" s="40"/>
      <c r="E583" s="40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0"/>
      <c r="W583" s="40"/>
      <c r="X583" s="40"/>
      <c r="Y583" s="40"/>
      <c r="Z583" s="40"/>
      <c r="AA583" s="40"/>
      <c r="AB583" s="40"/>
      <c r="AC583" s="203"/>
      <c r="AD583" s="40"/>
    </row>
    <row r="584" ht="12.75" customHeight="1">
      <c r="A584" s="40"/>
      <c r="B584" s="40"/>
      <c r="C584" s="40"/>
      <c r="D584" s="40"/>
      <c r="E584" s="40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0"/>
      <c r="W584" s="40"/>
      <c r="X584" s="40"/>
      <c r="Y584" s="40"/>
      <c r="Z584" s="40"/>
      <c r="AA584" s="40"/>
      <c r="AB584" s="40"/>
      <c r="AC584" s="203"/>
      <c r="AD584" s="40"/>
    </row>
    <row r="585" ht="12.75" customHeight="1">
      <c r="A585" s="40"/>
      <c r="B585" s="40"/>
      <c r="C585" s="40"/>
      <c r="D585" s="40"/>
      <c r="E585" s="40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0"/>
      <c r="W585" s="40"/>
      <c r="X585" s="40"/>
      <c r="Y585" s="40"/>
      <c r="Z585" s="40"/>
      <c r="AA585" s="40"/>
      <c r="AB585" s="40"/>
      <c r="AC585" s="203"/>
      <c r="AD585" s="40"/>
    </row>
    <row r="586" ht="12.75" customHeight="1">
      <c r="A586" s="40"/>
      <c r="B586" s="40"/>
      <c r="C586" s="40"/>
      <c r="D586" s="40"/>
      <c r="E586" s="40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0"/>
      <c r="W586" s="40"/>
      <c r="X586" s="40"/>
      <c r="Y586" s="40"/>
      <c r="Z586" s="40"/>
      <c r="AA586" s="40"/>
      <c r="AB586" s="40"/>
      <c r="AC586" s="203"/>
      <c r="AD586" s="40"/>
    </row>
    <row r="587" ht="12.75" customHeight="1">
      <c r="A587" s="40"/>
      <c r="B587" s="40"/>
      <c r="C587" s="40"/>
      <c r="D587" s="40"/>
      <c r="E587" s="40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0"/>
      <c r="W587" s="40"/>
      <c r="X587" s="40"/>
      <c r="Y587" s="40"/>
      <c r="Z587" s="40"/>
      <c r="AA587" s="40"/>
      <c r="AB587" s="40"/>
      <c r="AC587" s="203"/>
      <c r="AD587" s="40"/>
    </row>
    <row r="588" ht="12.75" customHeight="1">
      <c r="A588" s="40"/>
      <c r="B588" s="40"/>
      <c r="C588" s="40"/>
      <c r="D588" s="40"/>
      <c r="E588" s="40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0"/>
      <c r="W588" s="40"/>
      <c r="X588" s="40"/>
      <c r="Y588" s="40"/>
      <c r="Z588" s="40"/>
      <c r="AA588" s="40"/>
      <c r="AB588" s="40"/>
      <c r="AC588" s="203"/>
      <c r="AD588" s="40"/>
    </row>
    <row r="589" ht="12.75" customHeight="1">
      <c r="A589" s="40"/>
      <c r="B589" s="40"/>
      <c r="C589" s="40"/>
      <c r="D589" s="40"/>
      <c r="E589" s="40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0"/>
      <c r="W589" s="40"/>
      <c r="X589" s="40"/>
      <c r="Y589" s="40"/>
      <c r="Z589" s="40"/>
      <c r="AA589" s="40"/>
      <c r="AB589" s="40"/>
      <c r="AC589" s="203"/>
      <c r="AD589" s="40"/>
    </row>
    <row r="590" ht="12.75" customHeight="1">
      <c r="A590" s="40"/>
      <c r="B590" s="40"/>
      <c r="C590" s="40"/>
      <c r="D590" s="40"/>
      <c r="E590" s="40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0"/>
      <c r="W590" s="40"/>
      <c r="X590" s="40"/>
      <c r="Y590" s="40"/>
      <c r="Z590" s="40"/>
      <c r="AA590" s="40"/>
      <c r="AB590" s="40"/>
      <c r="AC590" s="203"/>
      <c r="AD590" s="40"/>
    </row>
    <row r="591" ht="12.75" customHeight="1">
      <c r="A591" s="40"/>
      <c r="B591" s="40"/>
      <c r="C591" s="40"/>
      <c r="D591" s="40"/>
      <c r="E591" s="40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0"/>
      <c r="W591" s="40"/>
      <c r="X591" s="40"/>
      <c r="Y591" s="40"/>
      <c r="Z591" s="40"/>
      <c r="AA591" s="40"/>
      <c r="AB591" s="40"/>
      <c r="AC591" s="203"/>
      <c r="AD591" s="40"/>
    </row>
    <row r="592" ht="12.75" customHeight="1">
      <c r="A592" s="40"/>
      <c r="B592" s="40"/>
      <c r="C592" s="40"/>
      <c r="D592" s="40"/>
      <c r="E592" s="40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0"/>
      <c r="W592" s="40"/>
      <c r="X592" s="40"/>
      <c r="Y592" s="40"/>
      <c r="Z592" s="40"/>
      <c r="AA592" s="40"/>
      <c r="AB592" s="40"/>
      <c r="AC592" s="203"/>
      <c r="AD592" s="40"/>
    </row>
    <row r="593" ht="12.75" customHeight="1">
      <c r="A593" s="40"/>
      <c r="B593" s="40"/>
      <c r="C593" s="40"/>
      <c r="D593" s="40"/>
      <c r="E593" s="40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0"/>
      <c r="W593" s="40"/>
      <c r="X593" s="40"/>
      <c r="Y593" s="40"/>
      <c r="Z593" s="40"/>
      <c r="AA593" s="40"/>
      <c r="AB593" s="40"/>
      <c r="AC593" s="203"/>
      <c r="AD593" s="40"/>
    </row>
    <row r="594" ht="12.75" customHeight="1">
      <c r="A594" s="40"/>
      <c r="B594" s="40"/>
      <c r="C594" s="40"/>
      <c r="D594" s="40"/>
      <c r="E594" s="40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0"/>
      <c r="W594" s="40"/>
      <c r="X594" s="40"/>
      <c r="Y594" s="40"/>
      <c r="Z594" s="40"/>
      <c r="AA594" s="40"/>
      <c r="AB594" s="40"/>
      <c r="AC594" s="203"/>
      <c r="AD594" s="40"/>
    </row>
    <row r="595" ht="12.75" customHeight="1">
      <c r="A595" s="40"/>
      <c r="B595" s="40"/>
      <c r="C595" s="40"/>
      <c r="D595" s="40"/>
      <c r="E595" s="40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0"/>
      <c r="W595" s="40"/>
      <c r="X595" s="40"/>
      <c r="Y595" s="40"/>
      <c r="Z595" s="40"/>
      <c r="AA595" s="40"/>
      <c r="AB595" s="40"/>
      <c r="AC595" s="203"/>
      <c r="AD595" s="40"/>
    </row>
    <row r="596" ht="12.75" customHeight="1">
      <c r="A596" s="40"/>
      <c r="B596" s="40"/>
      <c r="C596" s="40"/>
      <c r="D596" s="40"/>
      <c r="E596" s="40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0"/>
      <c r="W596" s="40"/>
      <c r="X596" s="40"/>
      <c r="Y596" s="40"/>
      <c r="Z596" s="40"/>
      <c r="AA596" s="40"/>
      <c r="AB596" s="40"/>
      <c r="AC596" s="203"/>
      <c r="AD596" s="40"/>
    </row>
    <row r="597" ht="12.75" customHeight="1">
      <c r="A597" s="40"/>
      <c r="B597" s="40"/>
      <c r="C597" s="40"/>
      <c r="D597" s="40"/>
      <c r="E597" s="40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0"/>
      <c r="W597" s="40"/>
      <c r="X597" s="40"/>
      <c r="Y597" s="40"/>
      <c r="Z597" s="40"/>
      <c r="AA597" s="40"/>
      <c r="AB597" s="40"/>
      <c r="AC597" s="203"/>
      <c r="AD597" s="40"/>
    </row>
    <row r="598" ht="12.75" customHeight="1">
      <c r="A598" s="40"/>
      <c r="B598" s="40"/>
      <c r="C598" s="40"/>
      <c r="D598" s="40"/>
      <c r="E598" s="40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0"/>
      <c r="W598" s="40"/>
      <c r="X598" s="40"/>
      <c r="Y598" s="40"/>
      <c r="Z598" s="40"/>
      <c r="AA598" s="40"/>
      <c r="AB598" s="40"/>
      <c r="AC598" s="203"/>
      <c r="AD598" s="40"/>
    </row>
    <row r="599" ht="12.75" customHeight="1">
      <c r="A599" s="40"/>
      <c r="B599" s="40"/>
      <c r="C599" s="40"/>
      <c r="D599" s="40"/>
      <c r="E599" s="40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0"/>
      <c r="W599" s="40"/>
      <c r="X599" s="40"/>
      <c r="Y599" s="40"/>
      <c r="Z599" s="40"/>
      <c r="AA599" s="40"/>
      <c r="AB599" s="40"/>
      <c r="AC599" s="203"/>
      <c r="AD599" s="40"/>
    </row>
    <row r="600" ht="12.75" customHeight="1">
      <c r="A600" s="40"/>
      <c r="B600" s="40"/>
      <c r="C600" s="40"/>
      <c r="D600" s="40"/>
      <c r="E600" s="40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0"/>
      <c r="W600" s="40"/>
      <c r="X600" s="40"/>
      <c r="Y600" s="40"/>
      <c r="Z600" s="40"/>
      <c r="AA600" s="40"/>
      <c r="AB600" s="40"/>
      <c r="AC600" s="203"/>
      <c r="AD600" s="40"/>
    </row>
    <row r="601" ht="12.75" customHeight="1">
      <c r="A601" s="40"/>
      <c r="B601" s="40"/>
      <c r="C601" s="40"/>
      <c r="D601" s="40"/>
      <c r="E601" s="40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0"/>
      <c r="W601" s="40"/>
      <c r="X601" s="40"/>
      <c r="Y601" s="40"/>
      <c r="Z601" s="40"/>
      <c r="AA601" s="40"/>
      <c r="AB601" s="40"/>
      <c r="AC601" s="203"/>
      <c r="AD601" s="40"/>
    </row>
    <row r="602" ht="12.75" customHeight="1">
      <c r="A602" s="40"/>
      <c r="B602" s="40"/>
      <c r="C602" s="40"/>
      <c r="D602" s="40"/>
      <c r="E602" s="40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0"/>
      <c r="W602" s="40"/>
      <c r="X602" s="40"/>
      <c r="Y602" s="40"/>
      <c r="Z602" s="40"/>
      <c r="AA602" s="40"/>
      <c r="AB602" s="40"/>
      <c r="AC602" s="203"/>
      <c r="AD602" s="40"/>
    </row>
    <row r="603" ht="12.75" customHeight="1">
      <c r="A603" s="40"/>
      <c r="B603" s="40"/>
      <c r="C603" s="40"/>
      <c r="D603" s="40"/>
      <c r="E603" s="40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0"/>
      <c r="W603" s="40"/>
      <c r="X603" s="40"/>
      <c r="Y603" s="40"/>
      <c r="Z603" s="40"/>
      <c r="AA603" s="40"/>
      <c r="AB603" s="40"/>
      <c r="AC603" s="203"/>
      <c r="AD603" s="40"/>
    </row>
    <row r="604" ht="12.75" customHeight="1">
      <c r="A604" s="40"/>
      <c r="B604" s="40"/>
      <c r="C604" s="40"/>
      <c r="D604" s="40"/>
      <c r="E604" s="40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0"/>
      <c r="W604" s="40"/>
      <c r="X604" s="40"/>
      <c r="Y604" s="40"/>
      <c r="Z604" s="40"/>
      <c r="AA604" s="40"/>
      <c r="AB604" s="40"/>
      <c r="AC604" s="203"/>
      <c r="AD604" s="40"/>
    </row>
    <row r="605" ht="12.75" customHeight="1">
      <c r="A605" s="40"/>
      <c r="B605" s="40"/>
      <c r="C605" s="40"/>
      <c r="D605" s="40"/>
      <c r="E605" s="40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0"/>
      <c r="W605" s="40"/>
      <c r="X605" s="40"/>
      <c r="Y605" s="40"/>
      <c r="Z605" s="40"/>
      <c r="AA605" s="40"/>
      <c r="AB605" s="40"/>
      <c r="AC605" s="203"/>
      <c r="AD605" s="40"/>
    </row>
    <row r="606" ht="12.75" customHeight="1">
      <c r="A606" s="40"/>
      <c r="B606" s="40"/>
      <c r="C606" s="40"/>
      <c r="D606" s="40"/>
      <c r="E606" s="40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0"/>
      <c r="W606" s="40"/>
      <c r="X606" s="40"/>
      <c r="Y606" s="40"/>
      <c r="Z606" s="40"/>
      <c r="AA606" s="40"/>
      <c r="AB606" s="40"/>
      <c r="AC606" s="203"/>
      <c r="AD606" s="40"/>
    </row>
    <row r="607" ht="12.75" customHeight="1">
      <c r="A607" s="40"/>
      <c r="B607" s="40"/>
      <c r="C607" s="40"/>
      <c r="D607" s="40"/>
      <c r="E607" s="40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0"/>
      <c r="W607" s="40"/>
      <c r="X607" s="40"/>
      <c r="Y607" s="40"/>
      <c r="Z607" s="40"/>
      <c r="AA607" s="40"/>
      <c r="AB607" s="40"/>
      <c r="AC607" s="203"/>
      <c r="AD607" s="40"/>
    </row>
    <row r="608" ht="12.75" customHeight="1">
      <c r="A608" s="40"/>
      <c r="B608" s="40"/>
      <c r="C608" s="40"/>
      <c r="D608" s="40"/>
      <c r="E608" s="40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0"/>
      <c r="W608" s="40"/>
      <c r="X608" s="40"/>
      <c r="Y608" s="40"/>
      <c r="Z608" s="40"/>
      <c r="AA608" s="40"/>
      <c r="AB608" s="40"/>
      <c r="AC608" s="203"/>
      <c r="AD608" s="40"/>
    </row>
    <row r="609" ht="12.75" customHeight="1">
      <c r="A609" s="40"/>
      <c r="B609" s="40"/>
      <c r="C609" s="40"/>
      <c r="D609" s="40"/>
      <c r="E609" s="40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0"/>
      <c r="W609" s="40"/>
      <c r="X609" s="40"/>
      <c r="Y609" s="40"/>
      <c r="Z609" s="40"/>
      <c r="AA609" s="40"/>
      <c r="AB609" s="40"/>
      <c r="AC609" s="203"/>
      <c r="AD609" s="40"/>
    </row>
    <row r="610" ht="12.75" customHeight="1">
      <c r="A610" s="40"/>
      <c r="B610" s="40"/>
      <c r="C610" s="40"/>
      <c r="D610" s="40"/>
      <c r="E610" s="40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0"/>
      <c r="W610" s="40"/>
      <c r="X610" s="40"/>
      <c r="Y610" s="40"/>
      <c r="Z610" s="40"/>
      <c r="AA610" s="40"/>
      <c r="AB610" s="40"/>
      <c r="AC610" s="203"/>
      <c r="AD610" s="40"/>
    </row>
    <row r="611" ht="12.75" customHeight="1">
      <c r="A611" s="40"/>
      <c r="B611" s="40"/>
      <c r="C611" s="40"/>
      <c r="D611" s="40"/>
      <c r="E611" s="40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0"/>
      <c r="W611" s="40"/>
      <c r="X611" s="40"/>
      <c r="Y611" s="40"/>
      <c r="Z611" s="40"/>
      <c r="AA611" s="40"/>
      <c r="AB611" s="40"/>
      <c r="AC611" s="203"/>
      <c r="AD611" s="40"/>
    </row>
    <row r="612" ht="12.75" customHeight="1">
      <c r="A612" s="40"/>
      <c r="B612" s="40"/>
      <c r="C612" s="40"/>
      <c r="D612" s="40"/>
      <c r="E612" s="40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0"/>
      <c r="W612" s="40"/>
      <c r="X612" s="40"/>
      <c r="Y612" s="40"/>
      <c r="Z612" s="40"/>
      <c r="AA612" s="40"/>
      <c r="AB612" s="40"/>
      <c r="AC612" s="203"/>
      <c r="AD612" s="40"/>
    </row>
    <row r="613" ht="12.75" customHeight="1">
      <c r="A613" s="40"/>
      <c r="B613" s="40"/>
      <c r="C613" s="40"/>
      <c r="D613" s="40"/>
      <c r="E613" s="40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0"/>
      <c r="W613" s="40"/>
      <c r="X613" s="40"/>
      <c r="Y613" s="40"/>
      <c r="Z613" s="40"/>
      <c r="AA613" s="40"/>
      <c r="AB613" s="40"/>
      <c r="AC613" s="203"/>
      <c r="AD613" s="40"/>
    </row>
    <row r="614" ht="12.75" customHeight="1">
      <c r="A614" s="40"/>
      <c r="B614" s="40"/>
      <c r="C614" s="40"/>
      <c r="D614" s="40"/>
      <c r="E614" s="40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0"/>
      <c r="W614" s="40"/>
      <c r="X614" s="40"/>
      <c r="Y614" s="40"/>
      <c r="Z614" s="40"/>
      <c r="AA614" s="40"/>
      <c r="AB614" s="40"/>
      <c r="AC614" s="203"/>
      <c r="AD614" s="40"/>
    </row>
    <row r="615" ht="12.75" customHeight="1">
      <c r="A615" s="40"/>
      <c r="B615" s="40"/>
      <c r="C615" s="40"/>
      <c r="D615" s="40"/>
      <c r="E615" s="40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0"/>
      <c r="W615" s="40"/>
      <c r="X615" s="40"/>
      <c r="Y615" s="40"/>
      <c r="Z615" s="40"/>
      <c r="AA615" s="40"/>
      <c r="AB615" s="40"/>
      <c r="AC615" s="203"/>
      <c r="AD615" s="40"/>
    </row>
    <row r="616" ht="12.75" customHeight="1">
      <c r="A616" s="40"/>
      <c r="B616" s="40"/>
      <c r="C616" s="40"/>
      <c r="D616" s="40"/>
      <c r="E616" s="40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0"/>
      <c r="W616" s="40"/>
      <c r="X616" s="40"/>
      <c r="Y616" s="40"/>
      <c r="Z616" s="40"/>
      <c r="AA616" s="40"/>
      <c r="AB616" s="40"/>
      <c r="AC616" s="203"/>
      <c r="AD616" s="40"/>
    </row>
    <row r="617" ht="12.75" customHeight="1">
      <c r="A617" s="40"/>
      <c r="B617" s="40"/>
      <c r="C617" s="40"/>
      <c r="D617" s="40"/>
      <c r="E617" s="40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0"/>
      <c r="W617" s="40"/>
      <c r="X617" s="40"/>
      <c r="Y617" s="40"/>
      <c r="Z617" s="40"/>
      <c r="AA617" s="40"/>
      <c r="AB617" s="40"/>
      <c r="AC617" s="203"/>
      <c r="AD617" s="40"/>
    </row>
    <row r="618" ht="12.75" customHeight="1">
      <c r="A618" s="40"/>
      <c r="B618" s="40"/>
      <c r="C618" s="40"/>
      <c r="D618" s="40"/>
      <c r="E618" s="40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0"/>
      <c r="W618" s="40"/>
      <c r="X618" s="40"/>
      <c r="Y618" s="40"/>
      <c r="Z618" s="40"/>
      <c r="AA618" s="40"/>
      <c r="AB618" s="40"/>
      <c r="AC618" s="203"/>
      <c r="AD618" s="40"/>
    </row>
    <row r="619" ht="12.75" customHeight="1">
      <c r="A619" s="40"/>
      <c r="B619" s="40"/>
      <c r="C619" s="40"/>
      <c r="D619" s="40"/>
      <c r="E619" s="40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0"/>
      <c r="W619" s="40"/>
      <c r="X619" s="40"/>
      <c r="Y619" s="40"/>
      <c r="Z619" s="40"/>
      <c r="AA619" s="40"/>
      <c r="AB619" s="40"/>
      <c r="AC619" s="203"/>
      <c r="AD619" s="40"/>
    </row>
    <row r="620" ht="12.75" customHeight="1">
      <c r="A620" s="40"/>
      <c r="B620" s="40"/>
      <c r="C620" s="40"/>
      <c r="D620" s="40"/>
      <c r="E620" s="40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0"/>
      <c r="W620" s="40"/>
      <c r="X620" s="40"/>
      <c r="Y620" s="40"/>
      <c r="Z620" s="40"/>
      <c r="AA620" s="40"/>
      <c r="AB620" s="40"/>
      <c r="AC620" s="203"/>
      <c r="AD620" s="40"/>
    </row>
    <row r="621" ht="12.75" customHeight="1">
      <c r="A621" s="40"/>
      <c r="B621" s="40"/>
      <c r="C621" s="40"/>
      <c r="D621" s="40"/>
      <c r="E621" s="40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0"/>
      <c r="W621" s="40"/>
      <c r="X621" s="40"/>
      <c r="Y621" s="40"/>
      <c r="Z621" s="40"/>
      <c r="AA621" s="40"/>
      <c r="AB621" s="40"/>
      <c r="AC621" s="203"/>
      <c r="AD621" s="40"/>
    </row>
    <row r="622" ht="12.75" customHeight="1">
      <c r="A622" s="40"/>
      <c r="B622" s="40"/>
      <c r="C622" s="40"/>
      <c r="D622" s="40"/>
      <c r="E622" s="40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0"/>
      <c r="W622" s="40"/>
      <c r="X622" s="40"/>
      <c r="Y622" s="40"/>
      <c r="Z622" s="40"/>
      <c r="AA622" s="40"/>
      <c r="AB622" s="40"/>
      <c r="AC622" s="203"/>
      <c r="AD622" s="40"/>
    </row>
    <row r="623" ht="12.75" customHeight="1">
      <c r="A623" s="40"/>
      <c r="B623" s="40"/>
      <c r="C623" s="40"/>
      <c r="D623" s="40"/>
      <c r="E623" s="40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0"/>
      <c r="W623" s="40"/>
      <c r="X623" s="40"/>
      <c r="Y623" s="40"/>
      <c r="Z623" s="40"/>
      <c r="AA623" s="40"/>
      <c r="AB623" s="40"/>
      <c r="AC623" s="203"/>
      <c r="AD623" s="40"/>
    </row>
    <row r="624" ht="12.75" customHeight="1">
      <c r="A624" s="40"/>
      <c r="B624" s="40"/>
      <c r="C624" s="40"/>
      <c r="D624" s="40"/>
      <c r="E624" s="40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0"/>
      <c r="W624" s="40"/>
      <c r="X624" s="40"/>
      <c r="Y624" s="40"/>
      <c r="Z624" s="40"/>
      <c r="AA624" s="40"/>
      <c r="AB624" s="40"/>
      <c r="AC624" s="203"/>
      <c r="AD624" s="40"/>
    </row>
    <row r="625" ht="12.75" customHeight="1">
      <c r="A625" s="40"/>
      <c r="B625" s="40"/>
      <c r="C625" s="40"/>
      <c r="D625" s="40"/>
      <c r="E625" s="40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0"/>
      <c r="W625" s="40"/>
      <c r="X625" s="40"/>
      <c r="Y625" s="40"/>
      <c r="Z625" s="40"/>
      <c r="AA625" s="40"/>
      <c r="AB625" s="40"/>
      <c r="AC625" s="203"/>
      <c r="AD625" s="40"/>
    </row>
    <row r="626" ht="12.75" customHeight="1">
      <c r="A626" s="40"/>
      <c r="B626" s="40"/>
      <c r="C626" s="40"/>
      <c r="D626" s="40"/>
      <c r="E626" s="40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0"/>
      <c r="W626" s="40"/>
      <c r="X626" s="40"/>
      <c r="Y626" s="40"/>
      <c r="Z626" s="40"/>
      <c r="AA626" s="40"/>
      <c r="AB626" s="40"/>
      <c r="AC626" s="203"/>
      <c r="AD626" s="40"/>
    </row>
    <row r="627" ht="12.75" customHeight="1">
      <c r="A627" s="40"/>
      <c r="B627" s="40"/>
      <c r="C627" s="40"/>
      <c r="D627" s="40"/>
      <c r="E627" s="40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0"/>
      <c r="W627" s="40"/>
      <c r="X627" s="40"/>
      <c r="Y627" s="40"/>
      <c r="Z627" s="40"/>
      <c r="AA627" s="40"/>
      <c r="AB627" s="40"/>
      <c r="AC627" s="203"/>
      <c r="AD627" s="40"/>
    </row>
    <row r="628" ht="12.75" customHeight="1">
      <c r="A628" s="40"/>
      <c r="B628" s="40"/>
      <c r="C628" s="40"/>
      <c r="D628" s="40"/>
      <c r="E628" s="40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0"/>
      <c r="W628" s="40"/>
      <c r="X628" s="40"/>
      <c r="Y628" s="40"/>
      <c r="Z628" s="40"/>
      <c r="AA628" s="40"/>
      <c r="AB628" s="40"/>
      <c r="AC628" s="203"/>
      <c r="AD628" s="40"/>
    </row>
    <row r="629" ht="12.75" customHeight="1">
      <c r="A629" s="40"/>
      <c r="B629" s="40"/>
      <c r="C629" s="40"/>
      <c r="D629" s="40"/>
      <c r="E629" s="40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0"/>
      <c r="W629" s="40"/>
      <c r="X629" s="40"/>
      <c r="Y629" s="40"/>
      <c r="Z629" s="40"/>
      <c r="AA629" s="40"/>
      <c r="AB629" s="40"/>
      <c r="AC629" s="203"/>
      <c r="AD629" s="40"/>
    </row>
    <row r="630" ht="12.75" customHeight="1">
      <c r="A630" s="40"/>
      <c r="B630" s="40"/>
      <c r="C630" s="40"/>
      <c r="D630" s="40"/>
      <c r="E630" s="40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0"/>
      <c r="W630" s="40"/>
      <c r="X630" s="40"/>
      <c r="Y630" s="40"/>
      <c r="Z630" s="40"/>
      <c r="AA630" s="40"/>
      <c r="AB630" s="40"/>
      <c r="AC630" s="203"/>
      <c r="AD630" s="40"/>
    </row>
    <row r="631" ht="12.75" customHeight="1">
      <c r="A631" s="40"/>
      <c r="B631" s="40"/>
      <c r="C631" s="40"/>
      <c r="D631" s="40"/>
      <c r="E631" s="40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0"/>
      <c r="W631" s="40"/>
      <c r="X631" s="40"/>
      <c r="Y631" s="40"/>
      <c r="Z631" s="40"/>
      <c r="AA631" s="40"/>
      <c r="AB631" s="40"/>
      <c r="AC631" s="203"/>
      <c r="AD631" s="40"/>
    </row>
    <row r="632" ht="12.75" customHeight="1">
      <c r="A632" s="40"/>
      <c r="B632" s="40"/>
      <c r="C632" s="40"/>
      <c r="D632" s="40"/>
      <c r="E632" s="40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0"/>
      <c r="W632" s="40"/>
      <c r="X632" s="40"/>
      <c r="Y632" s="40"/>
      <c r="Z632" s="40"/>
      <c r="AA632" s="40"/>
      <c r="AB632" s="40"/>
      <c r="AC632" s="203"/>
      <c r="AD632" s="40"/>
    </row>
    <row r="633" ht="12.75" customHeight="1">
      <c r="A633" s="40"/>
      <c r="B633" s="40"/>
      <c r="C633" s="40"/>
      <c r="D633" s="40"/>
      <c r="E633" s="40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0"/>
      <c r="W633" s="40"/>
      <c r="X633" s="40"/>
      <c r="Y633" s="40"/>
      <c r="Z633" s="40"/>
      <c r="AA633" s="40"/>
      <c r="AB633" s="40"/>
      <c r="AC633" s="203"/>
      <c r="AD633" s="40"/>
    </row>
    <row r="634" ht="12.75" customHeight="1">
      <c r="A634" s="40"/>
      <c r="B634" s="40"/>
      <c r="C634" s="40"/>
      <c r="D634" s="40"/>
      <c r="E634" s="40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0"/>
      <c r="W634" s="40"/>
      <c r="X634" s="40"/>
      <c r="Y634" s="40"/>
      <c r="Z634" s="40"/>
      <c r="AA634" s="40"/>
      <c r="AB634" s="40"/>
      <c r="AC634" s="203"/>
      <c r="AD634" s="40"/>
    </row>
    <row r="635" ht="12.75" customHeight="1">
      <c r="A635" s="40"/>
      <c r="B635" s="40"/>
      <c r="C635" s="40"/>
      <c r="D635" s="40"/>
      <c r="E635" s="40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0"/>
      <c r="W635" s="40"/>
      <c r="X635" s="40"/>
      <c r="Y635" s="40"/>
      <c r="Z635" s="40"/>
      <c r="AA635" s="40"/>
      <c r="AB635" s="40"/>
      <c r="AC635" s="203"/>
      <c r="AD635" s="40"/>
    </row>
    <row r="636" ht="12.75" customHeight="1">
      <c r="A636" s="40"/>
      <c r="B636" s="40"/>
      <c r="C636" s="40"/>
      <c r="D636" s="40"/>
      <c r="E636" s="40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0"/>
      <c r="W636" s="40"/>
      <c r="X636" s="40"/>
      <c r="Y636" s="40"/>
      <c r="Z636" s="40"/>
      <c r="AA636" s="40"/>
      <c r="AB636" s="40"/>
      <c r="AC636" s="203"/>
      <c r="AD636" s="40"/>
    </row>
    <row r="637" ht="12.75" customHeight="1">
      <c r="A637" s="40"/>
      <c r="B637" s="40"/>
      <c r="C637" s="40"/>
      <c r="D637" s="40"/>
      <c r="E637" s="40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0"/>
      <c r="W637" s="40"/>
      <c r="X637" s="40"/>
      <c r="Y637" s="40"/>
      <c r="Z637" s="40"/>
      <c r="AA637" s="40"/>
      <c r="AB637" s="40"/>
      <c r="AC637" s="203"/>
      <c r="AD637" s="40"/>
    </row>
    <row r="638" ht="12.75" customHeight="1">
      <c r="A638" s="40"/>
      <c r="B638" s="40"/>
      <c r="C638" s="40"/>
      <c r="D638" s="40"/>
      <c r="E638" s="40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0"/>
      <c r="W638" s="40"/>
      <c r="X638" s="40"/>
      <c r="Y638" s="40"/>
      <c r="Z638" s="40"/>
      <c r="AA638" s="40"/>
      <c r="AB638" s="40"/>
      <c r="AC638" s="203"/>
      <c r="AD638" s="40"/>
    </row>
    <row r="639" ht="12.75" customHeight="1">
      <c r="A639" s="40"/>
      <c r="B639" s="40"/>
      <c r="C639" s="40"/>
      <c r="D639" s="40"/>
      <c r="E639" s="40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0"/>
      <c r="W639" s="40"/>
      <c r="X639" s="40"/>
      <c r="Y639" s="40"/>
      <c r="Z639" s="40"/>
      <c r="AA639" s="40"/>
      <c r="AB639" s="40"/>
      <c r="AC639" s="203"/>
      <c r="AD639" s="40"/>
    </row>
    <row r="640" ht="12.75" customHeight="1">
      <c r="A640" s="40"/>
      <c r="B640" s="40"/>
      <c r="C640" s="40"/>
      <c r="D640" s="40"/>
      <c r="E640" s="40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0"/>
      <c r="W640" s="40"/>
      <c r="X640" s="40"/>
      <c r="Y640" s="40"/>
      <c r="Z640" s="40"/>
      <c r="AA640" s="40"/>
      <c r="AB640" s="40"/>
      <c r="AC640" s="203"/>
      <c r="AD640" s="40"/>
    </row>
    <row r="641" ht="12.75" customHeight="1">
      <c r="A641" s="40"/>
      <c r="B641" s="40"/>
      <c r="C641" s="40"/>
      <c r="D641" s="40"/>
      <c r="E641" s="40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0"/>
      <c r="W641" s="40"/>
      <c r="X641" s="40"/>
      <c r="Y641" s="40"/>
      <c r="Z641" s="40"/>
      <c r="AA641" s="40"/>
      <c r="AB641" s="40"/>
      <c r="AC641" s="203"/>
      <c r="AD641" s="40"/>
    </row>
    <row r="642" ht="12.75" customHeight="1">
      <c r="A642" s="40"/>
      <c r="B642" s="40"/>
      <c r="C642" s="40"/>
      <c r="D642" s="40"/>
      <c r="E642" s="40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0"/>
      <c r="W642" s="40"/>
      <c r="X642" s="40"/>
      <c r="Y642" s="40"/>
      <c r="Z642" s="40"/>
      <c r="AA642" s="40"/>
      <c r="AB642" s="40"/>
      <c r="AC642" s="203"/>
      <c r="AD642" s="40"/>
    </row>
    <row r="643" ht="12.75" customHeight="1">
      <c r="A643" s="40"/>
      <c r="B643" s="40"/>
      <c r="C643" s="40"/>
      <c r="D643" s="40"/>
      <c r="E643" s="40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0"/>
      <c r="W643" s="40"/>
      <c r="X643" s="40"/>
      <c r="Y643" s="40"/>
      <c r="Z643" s="40"/>
      <c r="AA643" s="40"/>
      <c r="AB643" s="40"/>
      <c r="AC643" s="203"/>
      <c r="AD643" s="40"/>
    </row>
    <row r="644" ht="12.75" customHeight="1">
      <c r="A644" s="40"/>
      <c r="B644" s="40"/>
      <c r="C644" s="40"/>
      <c r="D644" s="40"/>
      <c r="E644" s="40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0"/>
      <c r="W644" s="40"/>
      <c r="X644" s="40"/>
      <c r="Y644" s="40"/>
      <c r="Z644" s="40"/>
      <c r="AA644" s="40"/>
      <c r="AB644" s="40"/>
      <c r="AC644" s="203"/>
      <c r="AD644" s="40"/>
    </row>
    <row r="645" ht="12.75" customHeight="1">
      <c r="A645" s="40"/>
      <c r="B645" s="40"/>
      <c r="C645" s="40"/>
      <c r="D645" s="40"/>
      <c r="E645" s="40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0"/>
      <c r="W645" s="40"/>
      <c r="X645" s="40"/>
      <c r="Y645" s="40"/>
      <c r="Z645" s="40"/>
      <c r="AA645" s="40"/>
      <c r="AB645" s="40"/>
      <c r="AC645" s="203"/>
      <c r="AD645" s="40"/>
    </row>
    <row r="646" ht="12.75" customHeight="1">
      <c r="A646" s="40"/>
      <c r="B646" s="40"/>
      <c r="C646" s="40"/>
      <c r="D646" s="40"/>
      <c r="E646" s="40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0"/>
      <c r="W646" s="40"/>
      <c r="X646" s="40"/>
      <c r="Y646" s="40"/>
      <c r="Z646" s="40"/>
      <c r="AA646" s="40"/>
      <c r="AB646" s="40"/>
      <c r="AC646" s="203"/>
      <c r="AD646" s="40"/>
    </row>
    <row r="647" ht="12.75" customHeight="1">
      <c r="A647" s="40"/>
      <c r="B647" s="40"/>
      <c r="C647" s="40"/>
      <c r="D647" s="40"/>
      <c r="E647" s="40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0"/>
      <c r="W647" s="40"/>
      <c r="X647" s="40"/>
      <c r="Y647" s="40"/>
      <c r="Z647" s="40"/>
      <c r="AA647" s="40"/>
      <c r="AB647" s="40"/>
      <c r="AC647" s="203"/>
      <c r="AD647" s="40"/>
    </row>
    <row r="648" ht="12.75" customHeight="1">
      <c r="A648" s="40"/>
      <c r="B648" s="40"/>
      <c r="C648" s="40"/>
      <c r="D648" s="40"/>
      <c r="E648" s="40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0"/>
      <c r="W648" s="40"/>
      <c r="X648" s="40"/>
      <c r="Y648" s="40"/>
      <c r="Z648" s="40"/>
      <c r="AA648" s="40"/>
      <c r="AB648" s="40"/>
      <c r="AC648" s="203"/>
      <c r="AD648" s="40"/>
    </row>
    <row r="649" ht="12.75" customHeight="1">
      <c r="A649" s="40"/>
      <c r="B649" s="40"/>
      <c r="C649" s="40"/>
      <c r="D649" s="40"/>
      <c r="E649" s="40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0"/>
      <c r="W649" s="40"/>
      <c r="X649" s="40"/>
      <c r="Y649" s="40"/>
      <c r="Z649" s="40"/>
      <c r="AA649" s="40"/>
      <c r="AB649" s="40"/>
      <c r="AC649" s="203"/>
      <c r="AD649" s="40"/>
    </row>
    <row r="650" ht="12.75" customHeight="1">
      <c r="A650" s="40"/>
      <c r="B650" s="40"/>
      <c r="C650" s="40"/>
      <c r="D650" s="40"/>
      <c r="E650" s="40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0"/>
      <c r="W650" s="40"/>
      <c r="X650" s="40"/>
      <c r="Y650" s="40"/>
      <c r="Z650" s="40"/>
      <c r="AA650" s="40"/>
      <c r="AB650" s="40"/>
      <c r="AC650" s="203"/>
      <c r="AD650" s="40"/>
    </row>
    <row r="651" ht="12.75" customHeight="1">
      <c r="A651" s="40"/>
      <c r="B651" s="40"/>
      <c r="C651" s="40"/>
      <c r="D651" s="40"/>
      <c r="E651" s="40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0"/>
      <c r="W651" s="40"/>
      <c r="X651" s="40"/>
      <c r="Y651" s="40"/>
      <c r="Z651" s="40"/>
      <c r="AA651" s="40"/>
      <c r="AB651" s="40"/>
      <c r="AC651" s="203"/>
      <c r="AD651" s="40"/>
    </row>
    <row r="652" ht="12.75" customHeight="1">
      <c r="A652" s="40"/>
      <c r="B652" s="40"/>
      <c r="C652" s="40"/>
      <c r="D652" s="40"/>
      <c r="E652" s="40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0"/>
      <c r="W652" s="40"/>
      <c r="X652" s="40"/>
      <c r="Y652" s="40"/>
      <c r="Z652" s="40"/>
      <c r="AA652" s="40"/>
      <c r="AB652" s="40"/>
      <c r="AC652" s="203"/>
      <c r="AD652" s="40"/>
    </row>
    <row r="653" ht="12.75" customHeight="1">
      <c r="A653" s="40"/>
      <c r="B653" s="40"/>
      <c r="C653" s="40"/>
      <c r="D653" s="40"/>
      <c r="E653" s="40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0"/>
      <c r="W653" s="40"/>
      <c r="X653" s="40"/>
      <c r="Y653" s="40"/>
      <c r="Z653" s="40"/>
      <c r="AA653" s="40"/>
      <c r="AB653" s="40"/>
      <c r="AC653" s="203"/>
      <c r="AD653" s="40"/>
    </row>
    <row r="654" ht="12.75" customHeight="1">
      <c r="A654" s="40"/>
      <c r="B654" s="40"/>
      <c r="C654" s="40"/>
      <c r="D654" s="40"/>
      <c r="E654" s="40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0"/>
      <c r="W654" s="40"/>
      <c r="X654" s="40"/>
      <c r="Y654" s="40"/>
      <c r="Z654" s="40"/>
      <c r="AA654" s="40"/>
      <c r="AB654" s="40"/>
      <c r="AC654" s="203"/>
      <c r="AD654" s="40"/>
    </row>
    <row r="655" ht="12.75" customHeight="1">
      <c r="A655" s="40"/>
      <c r="B655" s="40"/>
      <c r="C655" s="40"/>
      <c r="D655" s="40"/>
      <c r="E655" s="40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0"/>
      <c r="W655" s="40"/>
      <c r="X655" s="40"/>
      <c r="Y655" s="40"/>
      <c r="Z655" s="40"/>
      <c r="AA655" s="40"/>
      <c r="AB655" s="40"/>
      <c r="AC655" s="203"/>
      <c r="AD655" s="40"/>
    </row>
    <row r="656" ht="12.75" customHeight="1">
      <c r="A656" s="40"/>
      <c r="B656" s="40"/>
      <c r="C656" s="40"/>
      <c r="D656" s="40"/>
      <c r="E656" s="40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0"/>
      <c r="W656" s="40"/>
      <c r="X656" s="40"/>
      <c r="Y656" s="40"/>
      <c r="Z656" s="40"/>
      <c r="AA656" s="40"/>
      <c r="AB656" s="40"/>
      <c r="AC656" s="203"/>
      <c r="AD656" s="40"/>
    </row>
    <row r="657" ht="12.75" customHeight="1">
      <c r="A657" s="40"/>
      <c r="B657" s="40"/>
      <c r="C657" s="40"/>
      <c r="D657" s="40"/>
      <c r="E657" s="40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0"/>
      <c r="W657" s="40"/>
      <c r="X657" s="40"/>
      <c r="Y657" s="40"/>
      <c r="Z657" s="40"/>
      <c r="AA657" s="40"/>
      <c r="AB657" s="40"/>
      <c r="AC657" s="203"/>
      <c r="AD657" s="40"/>
    </row>
    <row r="658" ht="12.75" customHeight="1">
      <c r="A658" s="40"/>
      <c r="B658" s="40"/>
      <c r="C658" s="40"/>
      <c r="D658" s="40"/>
      <c r="E658" s="40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0"/>
      <c r="W658" s="40"/>
      <c r="X658" s="40"/>
      <c r="Y658" s="40"/>
      <c r="Z658" s="40"/>
      <c r="AA658" s="40"/>
      <c r="AB658" s="40"/>
      <c r="AC658" s="203"/>
      <c r="AD658" s="40"/>
    </row>
    <row r="659" ht="12.75" customHeight="1">
      <c r="A659" s="40"/>
      <c r="B659" s="40"/>
      <c r="C659" s="40"/>
      <c r="D659" s="40"/>
      <c r="E659" s="40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0"/>
      <c r="W659" s="40"/>
      <c r="X659" s="40"/>
      <c r="Y659" s="40"/>
      <c r="Z659" s="40"/>
      <c r="AA659" s="40"/>
      <c r="AB659" s="40"/>
      <c r="AC659" s="203"/>
      <c r="AD659" s="40"/>
    </row>
    <row r="660" ht="12.75" customHeight="1">
      <c r="A660" s="40"/>
      <c r="B660" s="40"/>
      <c r="C660" s="40"/>
      <c r="D660" s="40"/>
      <c r="E660" s="40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0"/>
      <c r="W660" s="40"/>
      <c r="X660" s="40"/>
      <c r="Y660" s="40"/>
      <c r="Z660" s="40"/>
      <c r="AA660" s="40"/>
      <c r="AB660" s="40"/>
      <c r="AC660" s="203"/>
      <c r="AD660" s="40"/>
    </row>
    <row r="661" ht="12.75" customHeight="1">
      <c r="A661" s="40"/>
      <c r="B661" s="40"/>
      <c r="C661" s="40"/>
      <c r="D661" s="40"/>
      <c r="E661" s="40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0"/>
      <c r="W661" s="40"/>
      <c r="X661" s="40"/>
      <c r="Y661" s="40"/>
      <c r="Z661" s="40"/>
      <c r="AA661" s="40"/>
      <c r="AB661" s="40"/>
      <c r="AC661" s="203"/>
      <c r="AD661" s="40"/>
    </row>
    <row r="662" ht="12.75" customHeight="1">
      <c r="A662" s="40"/>
      <c r="B662" s="40"/>
      <c r="C662" s="40"/>
      <c r="D662" s="40"/>
      <c r="E662" s="40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0"/>
      <c r="W662" s="40"/>
      <c r="X662" s="40"/>
      <c r="Y662" s="40"/>
      <c r="Z662" s="40"/>
      <c r="AA662" s="40"/>
      <c r="AB662" s="40"/>
      <c r="AC662" s="203"/>
      <c r="AD662" s="40"/>
    </row>
    <row r="663" ht="12.75" customHeight="1">
      <c r="A663" s="40"/>
      <c r="B663" s="40"/>
      <c r="C663" s="40"/>
      <c r="D663" s="40"/>
      <c r="E663" s="40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0"/>
      <c r="W663" s="40"/>
      <c r="X663" s="40"/>
      <c r="Y663" s="40"/>
      <c r="Z663" s="40"/>
      <c r="AA663" s="40"/>
      <c r="AB663" s="40"/>
      <c r="AC663" s="203"/>
      <c r="AD663" s="40"/>
    </row>
    <row r="664" ht="12.75" customHeight="1">
      <c r="A664" s="40"/>
      <c r="B664" s="40"/>
      <c r="C664" s="40"/>
      <c r="D664" s="40"/>
      <c r="E664" s="40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0"/>
      <c r="W664" s="40"/>
      <c r="X664" s="40"/>
      <c r="Y664" s="40"/>
      <c r="Z664" s="40"/>
      <c r="AA664" s="40"/>
      <c r="AB664" s="40"/>
      <c r="AC664" s="203"/>
      <c r="AD664" s="40"/>
    </row>
    <row r="665" ht="12.75" customHeight="1">
      <c r="A665" s="40"/>
      <c r="B665" s="40"/>
      <c r="C665" s="40"/>
      <c r="D665" s="40"/>
      <c r="E665" s="40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0"/>
      <c r="W665" s="40"/>
      <c r="X665" s="40"/>
      <c r="Y665" s="40"/>
      <c r="Z665" s="40"/>
      <c r="AA665" s="40"/>
      <c r="AB665" s="40"/>
      <c r="AC665" s="203"/>
      <c r="AD665" s="40"/>
    </row>
    <row r="666" ht="12.75" customHeight="1">
      <c r="A666" s="40"/>
      <c r="B666" s="40"/>
      <c r="C666" s="40"/>
      <c r="D666" s="40"/>
      <c r="E666" s="40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0"/>
      <c r="W666" s="40"/>
      <c r="X666" s="40"/>
      <c r="Y666" s="40"/>
      <c r="Z666" s="40"/>
      <c r="AA666" s="40"/>
      <c r="AB666" s="40"/>
      <c r="AC666" s="203"/>
      <c r="AD666" s="40"/>
    </row>
    <row r="667" ht="12.75" customHeight="1">
      <c r="A667" s="40"/>
      <c r="B667" s="40"/>
      <c r="C667" s="40"/>
      <c r="D667" s="40"/>
      <c r="E667" s="40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0"/>
      <c r="W667" s="40"/>
      <c r="X667" s="40"/>
      <c r="Y667" s="40"/>
      <c r="Z667" s="40"/>
      <c r="AA667" s="40"/>
      <c r="AB667" s="40"/>
      <c r="AC667" s="203"/>
      <c r="AD667" s="40"/>
    </row>
    <row r="668" ht="12.75" customHeight="1">
      <c r="A668" s="40"/>
      <c r="B668" s="40"/>
      <c r="C668" s="40"/>
      <c r="D668" s="40"/>
      <c r="E668" s="40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0"/>
      <c r="W668" s="40"/>
      <c r="X668" s="40"/>
      <c r="Y668" s="40"/>
      <c r="Z668" s="40"/>
      <c r="AA668" s="40"/>
      <c r="AB668" s="40"/>
      <c r="AC668" s="203"/>
      <c r="AD668" s="40"/>
    </row>
    <row r="669" ht="12.75" customHeight="1">
      <c r="A669" s="40"/>
      <c r="B669" s="40"/>
      <c r="C669" s="40"/>
      <c r="D669" s="40"/>
      <c r="E669" s="40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0"/>
      <c r="W669" s="40"/>
      <c r="X669" s="40"/>
      <c r="Y669" s="40"/>
      <c r="Z669" s="40"/>
      <c r="AA669" s="40"/>
      <c r="AB669" s="40"/>
      <c r="AC669" s="203"/>
      <c r="AD669" s="40"/>
    </row>
    <row r="670" ht="12.75" customHeight="1">
      <c r="A670" s="40"/>
      <c r="B670" s="40"/>
      <c r="C670" s="40"/>
      <c r="D670" s="40"/>
      <c r="E670" s="40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0"/>
      <c r="W670" s="40"/>
      <c r="X670" s="40"/>
      <c r="Y670" s="40"/>
      <c r="Z670" s="40"/>
      <c r="AA670" s="40"/>
      <c r="AB670" s="40"/>
      <c r="AC670" s="203"/>
      <c r="AD670" s="40"/>
    </row>
    <row r="671" ht="12.75" customHeight="1">
      <c r="A671" s="40"/>
      <c r="B671" s="40"/>
      <c r="C671" s="40"/>
      <c r="D671" s="40"/>
      <c r="E671" s="40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0"/>
      <c r="W671" s="40"/>
      <c r="X671" s="40"/>
      <c r="Y671" s="40"/>
      <c r="Z671" s="40"/>
      <c r="AA671" s="40"/>
      <c r="AB671" s="40"/>
      <c r="AC671" s="203"/>
      <c r="AD671" s="40"/>
    </row>
    <row r="672" ht="12.75" customHeight="1">
      <c r="A672" s="40"/>
      <c r="B672" s="40"/>
      <c r="C672" s="40"/>
      <c r="D672" s="40"/>
      <c r="E672" s="40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0"/>
      <c r="W672" s="40"/>
      <c r="X672" s="40"/>
      <c r="Y672" s="40"/>
      <c r="Z672" s="40"/>
      <c r="AA672" s="40"/>
      <c r="AB672" s="40"/>
      <c r="AC672" s="203"/>
      <c r="AD672" s="40"/>
    </row>
    <row r="673" ht="12.75" customHeight="1">
      <c r="A673" s="40"/>
      <c r="B673" s="40"/>
      <c r="C673" s="40"/>
      <c r="D673" s="40"/>
      <c r="E673" s="40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0"/>
      <c r="W673" s="40"/>
      <c r="X673" s="40"/>
      <c r="Y673" s="40"/>
      <c r="Z673" s="40"/>
      <c r="AA673" s="40"/>
      <c r="AB673" s="40"/>
      <c r="AC673" s="203"/>
      <c r="AD673" s="40"/>
    </row>
    <row r="674" ht="12.75" customHeight="1">
      <c r="A674" s="40"/>
      <c r="B674" s="40"/>
      <c r="C674" s="40"/>
      <c r="D674" s="40"/>
      <c r="E674" s="40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0"/>
      <c r="W674" s="40"/>
      <c r="X674" s="40"/>
      <c r="Y674" s="40"/>
      <c r="Z674" s="40"/>
      <c r="AA674" s="40"/>
      <c r="AB674" s="40"/>
      <c r="AC674" s="203"/>
      <c r="AD674" s="40"/>
    </row>
    <row r="675" ht="12.75" customHeight="1">
      <c r="A675" s="40"/>
      <c r="B675" s="40"/>
      <c r="C675" s="40"/>
      <c r="D675" s="40"/>
      <c r="E675" s="40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0"/>
      <c r="W675" s="40"/>
      <c r="X675" s="40"/>
      <c r="Y675" s="40"/>
      <c r="Z675" s="40"/>
      <c r="AA675" s="40"/>
      <c r="AB675" s="40"/>
      <c r="AC675" s="203"/>
      <c r="AD675" s="40"/>
    </row>
    <row r="676" ht="12.75" customHeight="1">
      <c r="A676" s="40"/>
      <c r="B676" s="40"/>
      <c r="C676" s="40"/>
      <c r="D676" s="40"/>
      <c r="E676" s="40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0"/>
      <c r="W676" s="40"/>
      <c r="X676" s="40"/>
      <c r="Y676" s="40"/>
      <c r="Z676" s="40"/>
      <c r="AA676" s="40"/>
      <c r="AB676" s="40"/>
      <c r="AC676" s="203"/>
      <c r="AD676" s="40"/>
    </row>
    <row r="677" ht="12.75" customHeight="1">
      <c r="A677" s="40"/>
      <c r="B677" s="40"/>
      <c r="C677" s="40"/>
      <c r="D677" s="40"/>
      <c r="E677" s="40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0"/>
      <c r="W677" s="40"/>
      <c r="X677" s="40"/>
      <c r="Y677" s="40"/>
      <c r="Z677" s="40"/>
      <c r="AA677" s="40"/>
      <c r="AB677" s="40"/>
      <c r="AC677" s="203"/>
      <c r="AD677" s="40"/>
    </row>
    <row r="678" ht="12.75" customHeight="1">
      <c r="A678" s="40"/>
      <c r="B678" s="40"/>
      <c r="C678" s="40"/>
      <c r="D678" s="40"/>
      <c r="E678" s="40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0"/>
      <c r="W678" s="40"/>
      <c r="X678" s="40"/>
      <c r="Y678" s="40"/>
      <c r="Z678" s="40"/>
      <c r="AA678" s="40"/>
      <c r="AB678" s="40"/>
      <c r="AC678" s="203"/>
      <c r="AD678" s="40"/>
    </row>
    <row r="679" ht="12.75" customHeight="1">
      <c r="A679" s="40"/>
      <c r="B679" s="40"/>
      <c r="C679" s="40"/>
      <c r="D679" s="40"/>
      <c r="E679" s="40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0"/>
      <c r="W679" s="40"/>
      <c r="X679" s="40"/>
      <c r="Y679" s="40"/>
      <c r="Z679" s="40"/>
      <c r="AA679" s="40"/>
      <c r="AB679" s="40"/>
      <c r="AC679" s="203"/>
      <c r="AD679" s="40"/>
    </row>
    <row r="680" ht="12.75" customHeight="1">
      <c r="A680" s="40"/>
      <c r="B680" s="40"/>
      <c r="C680" s="40"/>
      <c r="D680" s="40"/>
      <c r="E680" s="40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0"/>
      <c r="W680" s="40"/>
      <c r="X680" s="40"/>
      <c r="Y680" s="40"/>
      <c r="Z680" s="40"/>
      <c r="AA680" s="40"/>
      <c r="AB680" s="40"/>
      <c r="AC680" s="203"/>
      <c r="AD680" s="40"/>
    </row>
    <row r="681" ht="12.75" customHeight="1">
      <c r="A681" s="40"/>
      <c r="B681" s="40"/>
      <c r="C681" s="40"/>
      <c r="D681" s="40"/>
      <c r="E681" s="40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0"/>
      <c r="W681" s="40"/>
      <c r="X681" s="40"/>
      <c r="Y681" s="40"/>
      <c r="Z681" s="40"/>
      <c r="AA681" s="40"/>
      <c r="AB681" s="40"/>
      <c r="AC681" s="203"/>
      <c r="AD681" s="40"/>
    </row>
    <row r="682" ht="12.75" customHeight="1">
      <c r="A682" s="40"/>
      <c r="B682" s="40"/>
      <c r="C682" s="40"/>
      <c r="D682" s="40"/>
      <c r="E682" s="40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0"/>
      <c r="W682" s="40"/>
      <c r="X682" s="40"/>
      <c r="Y682" s="40"/>
      <c r="Z682" s="40"/>
      <c r="AA682" s="40"/>
      <c r="AB682" s="40"/>
      <c r="AC682" s="203"/>
      <c r="AD682" s="40"/>
    </row>
    <row r="683" ht="12.75" customHeight="1">
      <c r="A683" s="40"/>
      <c r="B683" s="40"/>
      <c r="C683" s="40"/>
      <c r="D683" s="40"/>
      <c r="E683" s="40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0"/>
      <c r="W683" s="40"/>
      <c r="X683" s="40"/>
      <c r="Y683" s="40"/>
      <c r="Z683" s="40"/>
      <c r="AA683" s="40"/>
      <c r="AB683" s="40"/>
      <c r="AC683" s="203"/>
      <c r="AD683" s="40"/>
    </row>
    <row r="684" ht="12.75" customHeight="1">
      <c r="A684" s="40"/>
      <c r="B684" s="40"/>
      <c r="C684" s="40"/>
      <c r="D684" s="40"/>
      <c r="E684" s="40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0"/>
      <c r="W684" s="40"/>
      <c r="X684" s="40"/>
      <c r="Y684" s="40"/>
      <c r="Z684" s="40"/>
      <c r="AA684" s="40"/>
      <c r="AB684" s="40"/>
      <c r="AC684" s="203"/>
      <c r="AD684" s="40"/>
    </row>
    <row r="685" ht="12.75" customHeight="1">
      <c r="A685" s="40"/>
      <c r="B685" s="40"/>
      <c r="C685" s="40"/>
      <c r="D685" s="40"/>
      <c r="E685" s="40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0"/>
      <c r="W685" s="40"/>
      <c r="X685" s="40"/>
      <c r="Y685" s="40"/>
      <c r="Z685" s="40"/>
      <c r="AA685" s="40"/>
      <c r="AB685" s="40"/>
      <c r="AC685" s="203"/>
      <c r="AD685" s="40"/>
    </row>
    <row r="686" ht="12.75" customHeight="1">
      <c r="A686" s="40"/>
      <c r="B686" s="40"/>
      <c r="C686" s="40"/>
      <c r="D686" s="40"/>
      <c r="E686" s="40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0"/>
      <c r="W686" s="40"/>
      <c r="X686" s="40"/>
      <c r="Y686" s="40"/>
      <c r="Z686" s="40"/>
      <c r="AA686" s="40"/>
      <c r="AB686" s="40"/>
      <c r="AC686" s="203"/>
      <c r="AD686" s="40"/>
    </row>
    <row r="687" ht="12.75" customHeight="1">
      <c r="A687" s="40"/>
      <c r="B687" s="40"/>
      <c r="C687" s="40"/>
      <c r="D687" s="40"/>
      <c r="E687" s="40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0"/>
      <c r="W687" s="40"/>
      <c r="X687" s="40"/>
      <c r="Y687" s="40"/>
      <c r="Z687" s="40"/>
      <c r="AA687" s="40"/>
      <c r="AB687" s="40"/>
      <c r="AC687" s="203"/>
      <c r="AD687" s="40"/>
    </row>
    <row r="688" ht="12.75" customHeight="1">
      <c r="A688" s="40"/>
      <c r="B688" s="40"/>
      <c r="C688" s="40"/>
      <c r="D688" s="40"/>
      <c r="E688" s="40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0"/>
      <c r="W688" s="40"/>
      <c r="X688" s="40"/>
      <c r="Y688" s="40"/>
      <c r="Z688" s="40"/>
      <c r="AA688" s="40"/>
      <c r="AB688" s="40"/>
      <c r="AC688" s="203"/>
      <c r="AD688" s="40"/>
    </row>
    <row r="689" ht="12.75" customHeight="1">
      <c r="A689" s="40"/>
      <c r="B689" s="40"/>
      <c r="C689" s="40"/>
      <c r="D689" s="40"/>
      <c r="E689" s="40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0"/>
      <c r="W689" s="40"/>
      <c r="X689" s="40"/>
      <c r="Y689" s="40"/>
      <c r="Z689" s="40"/>
      <c r="AA689" s="40"/>
      <c r="AB689" s="40"/>
      <c r="AC689" s="203"/>
      <c r="AD689" s="40"/>
    </row>
    <row r="690" ht="12.75" customHeight="1">
      <c r="A690" s="40"/>
      <c r="B690" s="40"/>
      <c r="C690" s="40"/>
      <c r="D690" s="40"/>
      <c r="E690" s="40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0"/>
      <c r="W690" s="40"/>
      <c r="X690" s="40"/>
      <c r="Y690" s="40"/>
      <c r="Z690" s="40"/>
      <c r="AA690" s="40"/>
      <c r="AB690" s="40"/>
      <c r="AC690" s="203"/>
      <c r="AD690" s="40"/>
    </row>
    <row r="691" ht="12.75" customHeight="1">
      <c r="A691" s="40"/>
      <c r="B691" s="40"/>
      <c r="C691" s="40"/>
      <c r="D691" s="40"/>
      <c r="E691" s="40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0"/>
      <c r="W691" s="40"/>
      <c r="X691" s="40"/>
      <c r="Y691" s="40"/>
      <c r="Z691" s="40"/>
      <c r="AA691" s="40"/>
      <c r="AB691" s="40"/>
      <c r="AC691" s="203"/>
      <c r="AD691" s="40"/>
    </row>
    <row r="692" ht="12.75" customHeight="1">
      <c r="A692" s="40"/>
      <c r="B692" s="40"/>
      <c r="C692" s="40"/>
      <c r="D692" s="40"/>
      <c r="E692" s="40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0"/>
      <c r="W692" s="40"/>
      <c r="X692" s="40"/>
      <c r="Y692" s="40"/>
      <c r="Z692" s="40"/>
      <c r="AA692" s="40"/>
      <c r="AB692" s="40"/>
      <c r="AC692" s="203"/>
      <c r="AD692" s="40"/>
    </row>
    <row r="693" ht="12.75" customHeight="1">
      <c r="A693" s="40"/>
      <c r="B693" s="40"/>
      <c r="C693" s="40"/>
      <c r="D693" s="40"/>
      <c r="E693" s="40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0"/>
      <c r="W693" s="40"/>
      <c r="X693" s="40"/>
      <c r="Y693" s="40"/>
      <c r="Z693" s="40"/>
      <c r="AA693" s="40"/>
      <c r="AB693" s="40"/>
      <c r="AC693" s="203"/>
      <c r="AD693" s="40"/>
    </row>
    <row r="694" ht="12.75" customHeight="1">
      <c r="A694" s="40"/>
      <c r="B694" s="40"/>
      <c r="C694" s="40"/>
      <c r="D694" s="40"/>
      <c r="E694" s="40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0"/>
      <c r="W694" s="40"/>
      <c r="X694" s="40"/>
      <c r="Y694" s="40"/>
      <c r="Z694" s="40"/>
      <c r="AA694" s="40"/>
      <c r="AB694" s="40"/>
      <c r="AC694" s="203"/>
      <c r="AD694" s="40"/>
    </row>
    <row r="695" ht="12.75" customHeight="1">
      <c r="A695" s="40"/>
      <c r="B695" s="40"/>
      <c r="C695" s="40"/>
      <c r="D695" s="40"/>
      <c r="E695" s="40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0"/>
      <c r="W695" s="40"/>
      <c r="X695" s="40"/>
      <c r="Y695" s="40"/>
      <c r="Z695" s="40"/>
      <c r="AA695" s="40"/>
      <c r="AB695" s="40"/>
      <c r="AC695" s="203"/>
      <c r="AD695" s="40"/>
    </row>
    <row r="696" ht="12.75" customHeight="1">
      <c r="A696" s="40"/>
      <c r="B696" s="40"/>
      <c r="C696" s="40"/>
      <c r="D696" s="40"/>
      <c r="E696" s="40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0"/>
      <c r="W696" s="40"/>
      <c r="X696" s="40"/>
      <c r="Y696" s="40"/>
      <c r="Z696" s="40"/>
      <c r="AA696" s="40"/>
      <c r="AB696" s="40"/>
      <c r="AC696" s="203"/>
      <c r="AD696" s="40"/>
    </row>
    <row r="697" ht="12.75" customHeight="1">
      <c r="A697" s="40"/>
      <c r="B697" s="40"/>
      <c r="C697" s="40"/>
      <c r="D697" s="40"/>
      <c r="E697" s="40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0"/>
      <c r="W697" s="40"/>
      <c r="X697" s="40"/>
      <c r="Y697" s="40"/>
      <c r="Z697" s="40"/>
      <c r="AA697" s="40"/>
      <c r="AB697" s="40"/>
      <c r="AC697" s="203"/>
      <c r="AD697" s="40"/>
    </row>
    <row r="698" ht="12.75" customHeight="1">
      <c r="A698" s="40"/>
      <c r="B698" s="40"/>
      <c r="C698" s="40"/>
      <c r="D698" s="40"/>
      <c r="E698" s="40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0"/>
      <c r="W698" s="40"/>
      <c r="X698" s="40"/>
      <c r="Y698" s="40"/>
      <c r="Z698" s="40"/>
      <c r="AA698" s="40"/>
      <c r="AB698" s="40"/>
      <c r="AC698" s="203"/>
      <c r="AD698" s="40"/>
    </row>
    <row r="699" ht="12.75" customHeight="1">
      <c r="A699" s="40"/>
      <c r="B699" s="40"/>
      <c r="C699" s="40"/>
      <c r="D699" s="40"/>
      <c r="E699" s="40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0"/>
      <c r="W699" s="40"/>
      <c r="X699" s="40"/>
      <c r="Y699" s="40"/>
      <c r="Z699" s="40"/>
      <c r="AA699" s="40"/>
      <c r="AB699" s="40"/>
      <c r="AC699" s="203"/>
      <c r="AD699" s="40"/>
    </row>
    <row r="700" ht="12.75" customHeight="1">
      <c r="A700" s="40"/>
      <c r="B700" s="40"/>
      <c r="C700" s="40"/>
      <c r="D700" s="40"/>
      <c r="E700" s="40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0"/>
      <c r="W700" s="40"/>
      <c r="X700" s="40"/>
      <c r="Y700" s="40"/>
      <c r="Z700" s="40"/>
      <c r="AA700" s="40"/>
      <c r="AB700" s="40"/>
      <c r="AC700" s="203"/>
      <c r="AD700" s="40"/>
    </row>
    <row r="701" ht="12.75" customHeight="1">
      <c r="A701" s="40"/>
      <c r="B701" s="40"/>
      <c r="C701" s="40"/>
      <c r="D701" s="40"/>
      <c r="E701" s="40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0"/>
      <c r="W701" s="40"/>
      <c r="X701" s="40"/>
      <c r="Y701" s="40"/>
      <c r="Z701" s="40"/>
      <c r="AA701" s="40"/>
      <c r="AB701" s="40"/>
      <c r="AC701" s="203"/>
      <c r="AD701" s="40"/>
    </row>
    <row r="702" ht="12.75" customHeight="1">
      <c r="A702" s="40"/>
      <c r="B702" s="40"/>
      <c r="C702" s="40"/>
      <c r="D702" s="40"/>
      <c r="E702" s="40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0"/>
      <c r="W702" s="40"/>
      <c r="X702" s="40"/>
      <c r="Y702" s="40"/>
      <c r="Z702" s="40"/>
      <c r="AA702" s="40"/>
      <c r="AB702" s="40"/>
      <c r="AC702" s="203"/>
      <c r="AD702" s="40"/>
    </row>
    <row r="703" ht="12.75" customHeight="1">
      <c r="A703" s="40"/>
      <c r="B703" s="40"/>
      <c r="C703" s="40"/>
      <c r="D703" s="40"/>
      <c r="E703" s="40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0"/>
      <c r="W703" s="40"/>
      <c r="X703" s="40"/>
      <c r="Y703" s="40"/>
      <c r="Z703" s="40"/>
      <c r="AA703" s="40"/>
      <c r="AB703" s="40"/>
      <c r="AC703" s="203"/>
      <c r="AD703" s="40"/>
    </row>
    <row r="704" ht="12.75" customHeight="1">
      <c r="A704" s="40"/>
      <c r="B704" s="40"/>
      <c r="C704" s="40"/>
      <c r="D704" s="40"/>
      <c r="E704" s="40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0"/>
      <c r="W704" s="40"/>
      <c r="X704" s="40"/>
      <c r="Y704" s="40"/>
      <c r="Z704" s="40"/>
      <c r="AA704" s="40"/>
      <c r="AB704" s="40"/>
      <c r="AC704" s="203"/>
      <c r="AD704" s="40"/>
    </row>
    <row r="705" ht="12.75" customHeight="1">
      <c r="A705" s="40"/>
      <c r="B705" s="40"/>
      <c r="C705" s="40"/>
      <c r="D705" s="40"/>
      <c r="E705" s="40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0"/>
      <c r="W705" s="40"/>
      <c r="X705" s="40"/>
      <c r="Y705" s="40"/>
      <c r="Z705" s="40"/>
      <c r="AA705" s="40"/>
      <c r="AB705" s="40"/>
      <c r="AC705" s="203"/>
      <c r="AD705" s="40"/>
    </row>
    <row r="706" ht="12.75" customHeight="1">
      <c r="A706" s="40"/>
      <c r="B706" s="40"/>
      <c r="C706" s="40"/>
      <c r="D706" s="40"/>
      <c r="E706" s="40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0"/>
      <c r="W706" s="40"/>
      <c r="X706" s="40"/>
      <c r="Y706" s="40"/>
      <c r="Z706" s="40"/>
      <c r="AA706" s="40"/>
      <c r="AB706" s="40"/>
      <c r="AC706" s="203"/>
      <c r="AD706" s="40"/>
    </row>
    <row r="707" ht="12.75" customHeight="1">
      <c r="A707" s="40"/>
      <c r="B707" s="40"/>
      <c r="C707" s="40"/>
      <c r="D707" s="40"/>
      <c r="E707" s="40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0"/>
      <c r="W707" s="40"/>
      <c r="X707" s="40"/>
      <c r="Y707" s="40"/>
      <c r="Z707" s="40"/>
      <c r="AA707" s="40"/>
      <c r="AB707" s="40"/>
      <c r="AC707" s="203"/>
      <c r="AD707" s="40"/>
    </row>
    <row r="708" ht="12.75" customHeight="1">
      <c r="A708" s="40"/>
      <c r="B708" s="40"/>
      <c r="C708" s="40"/>
      <c r="D708" s="40"/>
      <c r="E708" s="40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0"/>
      <c r="W708" s="40"/>
      <c r="X708" s="40"/>
      <c r="Y708" s="40"/>
      <c r="Z708" s="40"/>
      <c r="AA708" s="40"/>
      <c r="AB708" s="40"/>
      <c r="AC708" s="203"/>
      <c r="AD708" s="40"/>
    </row>
    <row r="709" ht="12.75" customHeight="1">
      <c r="A709" s="40"/>
      <c r="B709" s="40"/>
      <c r="C709" s="40"/>
      <c r="D709" s="40"/>
      <c r="E709" s="40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0"/>
      <c r="W709" s="40"/>
      <c r="X709" s="40"/>
      <c r="Y709" s="40"/>
      <c r="Z709" s="40"/>
      <c r="AA709" s="40"/>
      <c r="AB709" s="40"/>
      <c r="AC709" s="203"/>
      <c r="AD709" s="40"/>
    </row>
    <row r="710" ht="12.75" customHeight="1">
      <c r="A710" s="40"/>
      <c r="B710" s="40"/>
      <c r="C710" s="40"/>
      <c r="D710" s="40"/>
      <c r="E710" s="40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0"/>
      <c r="W710" s="40"/>
      <c r="X710" s="40"/>
      <c r="Y710" s="40"/>
      <c r="Z710" s="40"/>
      <c r="AA710" s="40"/>
      <c r="AB710" s="40"/>
      <c r="AC710" s="203"/>
      <c r="AD710" s="40"/>
    </row>
    <row r="711" ht="12.75" customHeight="1">
      <c r="A711" s="40"/>
      <c r="B711" s="40"/>
      <c r="C711" s="40"/>
      <c r="D711" s="40"/>
      <c r="E711" s="40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0"/>
      <c r="W711" s="40"/>
      <c r="X711" s="40"/>
      <c r="Y711" s="40"/>
      <c r="Z711" s="40"/>
      <c r="AA711" s="40"/>
      <c r="AB711" s="40"/>
      <c r="AC711" s="203"/>
      <c r="AD711" s="40"/>
    </row>
    <row r="712" ht="12.75" customHeight="1">
      <c r="A712" s="40"/>
      <c r="B712" s="40"/>
      <c r="C712" s="40"/>
      <c r="D712" s="40"/>
      <c r="E712" s="40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0"/>
      <c r="W712" s="40"/>
      <c r="X712" s="40"/>
      <c r="Y712" s="40"/>
      <c r="Z712" s="40"/>
      <c r="AA712" s="40"/>
      <c r="AB712" s="40"/>
      <c r="AC712" s="203"/>
      <c r="AD712" s="40"/>
    </row>
    <row r="713" ht="12.75" customHeight="1">
      <c r="A713" s="40"/>
      <c r="B713" s="40"/>
      <c r="C713" s="40"/>
      <c r="D713" s="40"/>
      <c r="E713" s="40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0"/>
      <c r="W713" s="40"/>
      <c r="X713" s="40"/>
      <c r="Y713" s="40"/>
      <c r="Z713" s="40"/>
      <c r="AA713" s="40"/>
      <c r="AB713" s="40"/>
      <c r="AC713" s="203"/>
      <c r="AD713" s="40"/>
    </row>
    <row r="714" ht="12.75" customHeight="1">
      <c r="A714" s="40"/>
      <c r="B714" s="40"/>
      <c r="C714" s="40"/>
      <c r="D714" s="40"/>
      <c r="E714" s="40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0"/>
      <c r="W714" s="40"/>
      <c r="X714" s="40"/>
      <c r="Y714" s="40"/>
      <c r="Z714" s="40"/>
      <c r="AA714" s="40"/>
      <c r="AB714" s="40"/>
      <c r="AC714" s="203"/>
      <c r="AD714" s="40"/>
    </row>
    <row r="715" ht="12.75" customHeight="1">
      <c r="A715" s="40"/>
      <c r="B715" s="40"/>
      <c r="C715" s="40"/>
      <c r="D715" s="40"/>
      <c r="E715" s="40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0"/>
      <c r="W715" s="40"/>
      <c r="X715" s="40"/>
      <c r="Y715" s="40"/>
      <c r="Z715" s="40"/>
      <c r="AA715" s="40"/>
      <c r="AB715" s="40"/>
      <c r="AC715" s="203"/>
      <c r="AD715" s="40"/>
    </row>
    <row r="716" ht="12.75" customHeight="1">
      <c r="A716" s="40"/>
      <c r="B716" s="40"/>
      <c r="C716" s="40"/>
      <c r="D716" s="40"/>
      <c r="E716" s="40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0"/>
      <c r="W716" s="40"/>
      <c r="X716" s="40"/>
      <c r="Y716" s="40"/>
      <c r="Z716" s="40"/>
      <c r="AA716" s="40"/>
      <c r="AB716" s="40"/>
      <c r="AC716" s="203"/>
      <c r="AD716" s="40"/>
    </row>
    <row r="717" ht="12.75" customHeight="1">
      <c r="A717" s="40"/>
      <c r="B717" s="40"/>
      <c r="C717" s="40"/>
      <c r="D717" s="40"/>
      <c r="E717" s="40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0"/>
      <c r="W717" s="40"/>
      <c r="X717" s="40"/>
      <c r="Y717" s="40"/>
      <c r="Z717" s="40"/>
      <c r="AA717" s="40"/>
      <c r="AB717" s="40"/>
      <c r="AC717" s="203"/>
      <c r="AD717" s="40"/>
    </row>
    <row r="718" ht="12.75" customHeight="1">
      <c r="A718" s="40"/>
      <c r="B718" s="40"/>
      <c r="C718" s="40"/>
      <c r="D718" s="40"/>
      <c r="E718" s="40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0"/>
      <c r="W718" s="40"/>
      <c r="X718" s="40"/>
      <c r="Y718" s="40"/>
      <c r="Z718" s="40"/>
      <c r="AA718" s="40"/>
      <c r="AB718" s="40"/>
      <c r="AC718" s="203"/>
      <c r="AD718" s="40"/>
    </row>
    <row r="719" ht="12.75" customHeight="1">
      <c r="A719" s="40"/>
      <c r="B719" s="40"/>
      <c r="C719" s="40"/>
      <c r="D719" s="40"/>
      <c r="E719" s="40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0"/>
      <c r="W719" s="40"/>
      <c r="X719" s="40"/>
      <c r="Y719" s="40"/>
      <c r="Z719" s="40"/>
      <c r="AA719" s="40"/>
      <c r="AB719" s="40"/>
      <c r="AC719" s="203"/>
      <c r="AD719" s="40"/>
    </row>
    <row r="720" ht="12.75" customHeight="1">
      <c r="A720" s="40"/>
      <c r="B720" s="40"/>
      <c r="C720" s="40"/>
      <c r="D720" s="40"/>
      <c r="E720" s="40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0"/>
      <c r="W720" s="40"/>
      <c r="X720" s="40"/>
      <c r="Y720" s="40"/>
      <c r="Z720" s="40"/>
      <c r="AA720" s="40"/>
      <c r="AB720" s="40"/>
      <c r="AC720" s="203"/>
      <c r="AD720" s="40"/>
    </row>
    <row r="721" ht="12.75" customHeight="1">
      <c r="A721" s="40"/>
      <c r="B721" s="40"/>
      <c r="C721" s="40"/>
      <c r="D721" s="40"/>
      <c r="E721" s="40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0"/>
      <c r="W721" s="40"/>
      <c r="X721" s="40"/>
      <c r="Y721" s="40"/>
      <c r="Z721" s="40"/>
      <c r="AA721" s="40"/>
      <c r="AB721" s="40"/>
      <c r="AC721" s="203"/>
      <c r="AD721" s="40"/>
    </row>
    <row r="722" ht="12.75" customHeight="1">
      <c r="A722" s="40"/>
      <c r="B722" s="40"/>
      <c r="C722" s="40"/>
      <c r="D722" s="40"/>
      <c r="E722" s="40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0"/>
      <c r="W722" s="40"/>
      <c r="X722" s="40"/>
      <c r="Y722" s="40"/>
      <c r="Z722" s="40"/>
      <c r="AA722" s="40"/>
      <c r="AB722" s="40"/>
      <c r="AC722" s="203"/>
      <c r="AD722" s="40"/>
    </row>
    <row r="723" ht="12.75" customHeight="1">
      <c r="A723" s="40"/>
      <c r="B723" s="40"/>
      <c r="C723" s="40"/>
      <c r="D723" s="40"/>
      <c r="E723" s="40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0"/>
      <c r="W723" s="40"/>
      <c r="X723" s="40"/>
      <c r="Y723" s="40"/>
      <c r="Z723" s="40"/>
      <c r="AA723" s="40"/>
      <c r="AB723" s="40"/>
      <c r="AC723" s="203"/>
      <c r="AD723" s="40"/>
    </row>
    <row r="724" ht="12.75" customHeight="1">
      <c r="A724" s="40"/>
      <c r="B724" s="40"/>
      <c r="C724" s="40"/>
      <c r="D724" s="40"/>
      <c r="E724" s="40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0"/>
      <c r="W724" s="40"/>
      <c r="X724" s="40"/>
      <c r="Y724" s="40"/>
      <c r="Z724" s="40"/>
      <c r="AA724" s="40"/>
      <c r="AB724" s="40"/>
      <c r="AC724" s="203"/>
      <c r="AD724" s="40"/>
    </row>
    <row r="725" ht="12.75" customHeight="1">
      <c r="A725" s="40"/>
      <c r="B725" s="40"/>
      <c r="C725" s="40"/>
      <c r="D725" s="40"/>
      <c r="E725" s="40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0"/>
      <c r="W725" s="40"/>
      <c r="X725" s="40"/>
      <c r="Y725" s="40"/>
      <c r="Z725" s="40"/>
      <c r="AA725" s="40"/>
      <c r="AB725" s="40"/>
      <c r="AC725" s="203"/>
      <c r="AD725" s="40"/>
    </row>
    <row r="726" ht="12.75" customHeight="1">
      <c r="A726" s="40"/>
      <c r="B726" s="40"/>
      <c r="C726" s="40"/>
      <c r="D726" s="40"/>
      <c r="E726" s="40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0"/>
      <c r="W726" s="40"/>
      <c r="X726" s="40"/>
      <c r="Y726" s="40"/>
      <c r="Z726" s="40"/>
      <c r="AA726" s="40"/>
      <c r="AB726" s="40"/>
      <c r="AC726" s="203"/>
      <c r="AD726" s="40"/>
    </row>
    <row r="727" ht="12.75" customHeight="1">
      <c r="A727" s="40"/>
      <c r="B727" s="40"/>
      <c r="C727" s="40"/>
      <c r="D727" s="40"/>
      <c r="E727" s="40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0"/>
      <c r="W727" s="40"/>
      <c r="X727" s="40"/>
      <c r="Y727" s="40"/>
      <c r="Z727" s="40"/>
      <c r="AA727" s="40"/>
      <c r="AB727" s="40"/>
      <c r="AC727" s="203"/>
      <c r="AD727" s="40"/>
    </row>
    <row r="728" ht="12.75" customHeight="1">
      <c r="A728" s="40"/>
      <c r="B728" s="40"/>
      <c r="C728" s="40"/>
      <c r="D728" s="40"/>
      <c r="E728" s="40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0"/>
      <c r="W728" s="40"/>
      <c r="X728" s="40"/>
      <c r="Y728" s="40"/>
      <c r="Z728" s="40"/>
      <c r="AA728" s="40"/>
      <c r="AB728" s="40"/>
      <c r="AC728" s="203"/>
      <c r="AD728" s="40"/>
    </row>
    <row r="729" ht="12.75" customHeight="1">
      <c r="A729" s="40"/>
      <c r="B729" s="40"/>
      <c r="C729" s="40"/>
      <c r="D729" s="40"/>
      <c r="E729" s="40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0"/>
      <c r="W729" s="40"/>
      <c r="X729" s="40"/>
      <c r="Y729" s="40"/>
      <c r="Z729" s="40"/>
      <c r="AA729" s="40"/>
      <c r="AB729" s="40"/>
      <c r="AC729" s="203"/>
      <c r="AD729" s="40"/>
    </row>
    <row r="730" ht="12.75" customHeight="1">
      <c r="A730" s="40"/>
      <c r="B730" s="40"/>
      <c r="C730" s="40"/>
      <c r="D730" s="40"/>
      <c r="E730" s="40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0"/>
      <c r="W730" s="40"/>
      <c r="X730" s="40"/>
      <c r="Y730" s="40"/>
      <c r="Z730" s="40"/>
      <c r="AA730" s="40"/>
      <c r="AB730" s="40"/>
      <c r="AC730" s="203"/>
      <c r="AD730" s="40"/>
    </row>
    <row r="731" ht="12.75" customHeight="1">
      <c r="A731" s="40"/>
      <c r="B731" s="40"/>
      <c r="C731" s="40"/>
      <c r="D731" s="40"/>
      <c r="E731" s="40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0"/>
      <c r="W731" s="40"/>
      <c r="X731" s="40"/>
      <c r="Y731" s="40"/>
      <c r="Z731" s="40"/>
      <c r="AA731" s="40"/>
      <c r="AB731" s="40"/>
      <c r="AC731" s="203"/>
      <c r="AD731" s="40"/>
    </row>
    <row r="732" ht="12.75" customHeight="1">
      <c r="A732" s="40"/>
      <c r="B732" s="40"/>
      <c r="C732" s="40"/>
      <c r="D732" s="40"/>
      <c r="E732" s="40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0"/>
      <c r="W732" s="40"/>
      <c r="X732" s="40"/>
      <c r="Y732" s="40"/>
      <c r="Z732" s="40"/>
      <c r="AA732" s="40"/>
      <c r="AB732" s="40"/>
      <c r="AC732" s="203"/>
      <c r="AD732" s="40"/>
    </row>
    <row r="733" ht="12.75" customHeight="1">
      <c r="A733" s="40"/>
      <c r="B733" s="40"/>
      <c r="C733" s="40"/>
      <c r="D733" s="40"/>
      <c r="E733" s="40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0"/>
      <c r="W733" s="40"/>
      <c r="X733" s="40"/>
      <c r="Y733" s="40"/>
      <c r="Z733" s="40"/>
      <c r="AA733" s="40"/>
      <c r="AB733" s="40"/>
      <c r="AC733" s="203"/>
      <c r="AD733" s="40"/>
    </row>
    <row r="734" ht="12.75" customHeight="1">
      <c r="A734" s="40"/>
      <c r="B734" s="40"/>
      <c r="C734" s="40"/>
      <c r="D734" s="40"/>
      <c r="E734" s="40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0"/>
      <c r="W734" s="40"/>
      <c r="X734" s="40"/>
      <c r="Y734" s="40"/>
      <c r="Z734" s="40"/>
      <c r="AA734" s="40"/>
      <c r="AB734" s="40"/>
      <c r="AC734" s="203"/>
      <c r="AD734" s="40"/>
    </row>
    <row r="735" ht="12.75" customHeight="1">
      <c r="A735" s="40"/>
      <c r="B735" s="40"/>
      <c r="C735" s="40"/>
      <c r="D735" s="40"/>
      <c r="E735" s="40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0"/>
      <c r="W735" s="40"/>
      <c r="X735" s="40"/>
      <c r="Y735" s="40"/>
      <c r="Z735" s="40"/>
      <c r="AA735" s="40"/>
      <c r="AB735" s="40"/>
      <c r="AC735" s="203"/>
      <c r="AD735" s="40"/>
    </row>
    <row r="736" ht="12.75" customHeight="1">
      <c r="A736" s="40"/>
      <c r="B736" s="40"/>
      <c r="C736" s="40"/>
      <c r="D736" s="40"/>
      <c r="E736" s="40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0"/>
      <c r="W736" s="40"/>
      <c r="X736" s="40"/>
      <c r="Y736" s="40"/>
      <c r="Z736" s="40"/>
      <c r="AA736" s="40"/>
      <c r="AB736" s="40"/>
      <c r="AC736" s="203"/>
      <c r="AD736" s="40"/>
    </row>
    <row r="737" ht="12.75" customHeight="1">
      <c r="A737" s="40"/>
      <c r="B737" s="40"/>
      <c r="C737" s="40"/>
      <c r="D737" s="40"/>
      <c r="E737" s="40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0"/>
      <c r="W737" s="40"/>
      <c r="X737" s="40"/>
      <c r="Y737" s="40"/>
      <c r="Z737" s="40"/>
      <c r="AA737" s="40"/>
      <c r="AB737" s="40"/>
      <c r="AC737" s="203"/>
      <c r="AD737" s="40"/>
    </row>
    <row r="738" ht="12.75" customHeight="1">
      <c r="A738" s="40"/>
      <c r="B738" s="40"/>
      <c r="C738" s="40"/>
      <c r="D738" s="40"/>
      <c r="E738" s="40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0"/>
      <c r="W738" s="40"/>
      <c r="X738" s="40"/>
      <c r="Y738" s="40"/>
      <c r="Z738" s="40"/>
      <c r="AA738" s="40"/>
      <c r="AB738" s="40"/>
      <c r="AC738" s="203"/>
      <c r="AD738" s="40"/>
    </row>
    <row r="739" ht="12.75" customHeight="1">
      <c r="A739" s="40"/>
      <c r="B739" s="40"/>
      <c r="C739" s="40"/>
      <c r="D739" s="40"/>
      <c r="E739" s="40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0"/>
      <c r="W739" s="40"/>
      <c r="X739" s="40"/>
      <c r="Y739" s="40"/>
      <c r="Z739" s="40"/>
      <c r="AA739" s="40"/>
      <c r="AB739" s="40"/>
      <c r="AC739" s="203"/>
      <c r="AD739" s="40"/>
    </row>
    <row r="740" ht="12.75" customHeight="1">
      <c r="A740" s="40"/>
      <c r="B740" s="40"/>
      <c r="C740" s="40"/>
      <c r="D740" s="40"/>
      <c r="E740" s="40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0"/>
      <c r="W740" s="40"/>
      <c r="X740" s="40"/>
      <c r="Y740" s="40"/>
      <c r="Z740" s="40"/>
      <c r="AA740" s="40"/>
      <c r="AB740" s="40"/>
      <c r="AC740" s="203"/>
      <c r="AD740" s="40"/>
    </row>
    <row r="741" ht="12.75" customHeight="1">
      <c r="A741" s="40"/>
      <c r="B741" s="40"/>
      <c r="C741" s="40"/>
      <c r="D741" s="40"/>
      <c r="E741" s="40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0"/>
      <c r="W741" s="40"/>
      <c r="X741" s="40"/>
      <c r="Y741" s="40"/>
      <c r="Z741" s="40"/>
      <c r="AA741" s="40"/>
      <c r="AB741" s="40"/>
      <c r="AC741" s="203"/>
      <c r="AD741" s="40"/>
    </row>
    <row r="742" ht="12.75" customHeight="1">
      <c r="A742" s="40"/>
      <c r="B742" s="40"/>
      <c r="C742" s="40"/>
      <c r="D742" s="40"/>
      <c r="E742" s="40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0"/>
      <c r="W742" s="40"/>
      <c r="X742" s="40"/>
      <c r="Y742" s="40"/>
      <c r="Z742" s="40"/>
      <c r="AA742" s="40"/>
      <c r="AB742" s="40"/>
      <c r="AC742" s="203"/>
      <c r="AD742" s="40"/>
    </row>
    <row r="743" ht="12.75" customHeight="1">
      <c r="A743" s="40"/>
      <c r="B743" s="40"/>
      <c r="C743" s="40"/>
      <c r="D743" s="40"/>
      <c r="E743" s="40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0"/>
      <c r="W743" s="40"/>
      <c r="X743" s="40"/>
      <c r="Y743" s="40"/>
      <c r="Z743" s="40"/>
      <c r="AA743" s="40"/>
      <c r="AB743" s="40"/>
      <c r="AC743" s="203"/>
      <c r="AD743" s="40"/>
    </row>
    <row r="744" ht="12.75" customHeight="1">
      <c r="A744" s="40"/>
      <c r="B744" s="40"/>
      <c r="C744" s="40"/>
      <c r="D744" s="40"/>
      <c r="E744" s="40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0"/>
      <c r="W744" s="40"/>
      <c r="X744" s="40"/>
      <c r="Y744" s="40"/>
      <c r="Z744" s="40"/>
      <c r="AA744" s="40"/>
      <c r="AB744" s="40"/>
      <c r="AC744" s="203"/>
      <c r="AD744" s="40"/>
    </row>
    <row r="745" ht="12.75" customHeight="1">
      <c r="A745" s="40"/>
      <c r="B745" s="40"/>
      <c r="C745" s="40"/>
      <c r="D745" s="40"/>
      <c r="E745" s="40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0"/>
      <c r="W745" s="40"/>
      <c r="X745" s="40"/>
      <c r="Y745" s="40"/>
      <c r="Z745" s="40"/>
      <c r="AA745" s="40"/>
      <c r="AB745" s="40"/>
      <c r="AC745" s="203"/>
      <c r="AD745" s="40"/>
    </row>
    <row r="746" ht="12.75" customHeight="1">
      <c r="A746" s="40"/>
      <c r="B746" s="40"/>
      <c r="C746" s="40"/>
      <c r="D746" s="40"/>
      <c r="E746" s="40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0"/>
      <c r="W746" s="40"/>
      <c r="X746" s="40"/>
      <c r="Y746" s="40"/>
      <c r="Z746" s="40"/>
      <c r="AA746" s="40"/>
      <c r="AB746" s="40"/>
      <c r="AC746" s="203"/>
      <c r="AD746" s="40"/>
    </row>
    <row r="747" ht="12.75" customHeight="1">
      <c r="A747" s="40"/>
      <c r="B747" s="40"/>
      <c r="C747" s="40"/>
      <c r="D747" s="40"/>
      <c r="E747" s="40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0"/>
      <c r="W747" s="40"/>
      <c r="X747" s="40"/>
      <c r="Y747" s="40"/>
      <c r="Z747" s="40"/>
      <c r="AA747" s="40"/>
      <c r="AB747" s="40"/>
      <c r="AC747" s="203"/>
      <c r="AD747" s="40"/>
    </row>
    <row r="748" ht="12.75" customHeight="1">
      <c r="A748" s="40"/>
      <c r="B748" s="40"/>
      <c r="C748" s="40"/>
      <c r="D748" s="40"/>
      <c r="E748" s="40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0"/>
      <c r="W748" s="40"/>
      <c r="X748" s="40"/>
      <c r="Y748" s="40"/>
      <c r="Z748" s="40"/>
      <c r="AA748" s="40"/>
      <c r="AB748" s="40"/>
      <c r="AC748" s="203"/>
      <c r="AD748" s="40"/>
    </row>
    <row r="749" ht="12.75" customHeight="1">
      <c r="A749" s="40"/>
      <c r="B749" s="40"/>
      <c r="C749" s="40"/>
      <c r="D749" s="40"/>
      <c r="E749" s="40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0"/>
      <c r="W749" s="40"/>
      <c r="X749" s="40"/>
      <c r="Y749" s="40"/>
      <c r="Z749" s="40"/>
      <c r="AA749" s="40"/>
      <c r="AB749" s="40"/>
      <c r="AC749" s="203"/>
      <c r="AD749" s="40"/>
    </row>
    <row r="750" ht="12.75" customHeight="1">
      <c r="A750" s="40"/>
      <c r="B750" s="40"/>
      <c r="C750" s="40"/>
      <c r="D750" s="40"/>
      <c r="E750" s="40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0"/>
      <c r="W750" s="40"/>
      <c r="X750" s="40"/>
      <c r="Y750" s="40"/>
      <c r="Z750" s="40"/>
      <c r="AA750" s="40"/>
      <c r="AB750" s="40"/>
      <c r="AC750" s="203"/>
      <c r="AD750" s="40"/>
    </row>
    <row r="751" ht="12.75" customHeight="1">
      <c r="A751" s="40"/>
      <c r="B751" s="40"/>
      <c r="C751" s="40"/>
      <c r="D751" s="40"/>
      <c r="E751" s="40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0"/>
      <c r="W751" s="40"/>
      <c r="X751" s="40"/>
      <c r="Y751" s="40"/>
      <c r="Z751" s="40"/>
      <c r="AA751" s="40"/>
      <c r="AB751" s="40"/>
      <c r="AC751" s="203"/>
      <c r="AD751" s="40"/>
    </row>
    <row r="752" ht="12.75" customHeight="1">
      <c r="A752" s="40"/>
      <c r="B752" s="40"/>
      <c r="C752" s="40"/>
      <c r="D752" s="40"/>
      <c r="E752" s="40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0"/>
      <c r="W752" s="40"/>
      <c r="X752" s="40"/>
      <c r="Y752" s="40"/>
      <c r="Z752" s="40"/>
      <c r="AA752" s="40"/>
      <c r="AB752" s="40"/>
      <c r="AC752" s="203"/>
      <c r="AD752" s="40"/>
    </row>
    <row r="753" ht="12.75" customHeight="1">
      <c r="A753" s="40"/>
      <c r="B753" s="40"/>
      <c r="C753" s="40"/>
      <c r="D753" s="40"/>
      <c r="E753" s="40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0"/>
      <c r="W753" s="40"/>
      <c r="X753" s="40"/>
      <c r="Y753" s="40"/>
      <c r="Z753" s="40"/>
      <c r="AA753" s="40"/>
      <c r="AB753" s="40"/>
      <c r="AC753" s="203"/>
      <c r="AD753" s="40"/>
    </row>
    <row r="754" ht="12.75" customHeight="1">
      <c r="A754" s="40"/>
      <c r="B754" s="40"/>
      <c r="C754" s="40"/>
      <c r="D754" s="40"/>
      <c r="E754" s="40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0"/>
      <c r="W754" s="40"/>
      <c r="X754" s="40"/>
      <c r="Y754" s="40"/>
      <c r="Z754" s="40"/>
      <c r="AA754" s="40"/>
      <c r="AB754" s="40"/>
      <c r="AC754" s="203"/>
      <c r="AD754" s="40"/>
    </row>
    <row r="755" ht="12.75" customHeight="1">
      <c r="A755" s="40"/>
      <c r="B755" s="40"/>
      <c r="C755" s="40"/>
      <c r="D755" s="40"/>
      <c r="E755" s="40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0"/>
      <c r="W755" s="40"/>
      <c r="X755" s="40"/>
      <c r="Y755" s="40"/>
      <c r="Z755" s="40"/>
      <c r="AA755" s="40"/>
      <c r="AB755" s="40"/>
      <c r="AC755" s="203"/>
      <c r="AD755" s="40"/>
    </row>
    <row r="756" ht="12.75" customHeight="1">
      <c r="A756" s="40"/>
      <c r="B756" s="40"/>
      <c r="C756" s="40"/>
      <c r="D756" s="40"/>
      <c r="E756" s="40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0"/>
      <c r="W756" s="40"/>
      <c r="X756" s="40"/>
      <c r="Y756" s="40"/>
      <c r="Z756" s="40"/>
      <c r="AA756" s="40"/>
      <c r="AB756" s="40"/>
      <c r="AC756" s="203"/>
      <c r="AD756" s="40"/>
    </row>
    <row r="757" ht="12.75" customHeight="1">
      <c r="A757" s="40"/>
      <c r="B757" s="40"/>
      <c r="C757" s="40"/>
      <c r="D757" s="40"/>
      <c r="E757" s="40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0"/>
      <c r="W757" s="40"/>
      <c r="X757" s="40"/>
      <c r="Y757" s="40"/>
      <c r="Z757" s="40"/>
      <c r="AA757" s="40"/>
      <c r="AB757" s="40"/>
      <c r="AC757" s="203"/>
      <c r="AD757" s="40"/>
    </row>
    <row r="758" ht="12.75" customHeight="1">
      <c r="A758" s="40"/>
      <c r="B758" s="40"/>
      <c r="C758" s="40"/>
      <c r="D758" s="40"/>
      <c r="E758" s="40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0"/>
      <c r="W758" s="40"/>
      <c r="X758" s="40"/>
      <c r="Y758" s="40"/>
      <c r="Z758" s="40"/>
      <c r="AA758" s="40"/>
      <c r="AB758" s="40"/>
      <c r="AC758" s="203"/>
      <c r="AD758" s="40"/>
    </row>
    <row r="759" ht="12.75" customHeight="1">
      <c r="A759" s="40"/>
      <c r="B759" s="40"/>
      <c r="C759" s="40"/>
      <c r="D759" s="40"/>
      <c r="E759" s="40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0"/>
      <c r="W759" s="40"/>
      <c r="X759" s="40"/>
      <c r="Y759" s="40"/>
      <c r="Z759" s="40"/>
      <c r="AA759" s="40"/>
      <c r="AB759" s="40"/>
      <c r="AC759" s="203"/>
      <c r="AD759" s="40"/>
    </row>
    <row r="760" ht="12.75" customHeight="1">
      <c r="A760" s="40"/>
      <c r="B760" s="40"/>
      <c r="C760" s="40"/>
      <c r="D760" s="40"/>
      <c r="E760" s="40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0"/>
      <c r="W760" s="40"/>
      <c r="X760" s="40"/>
      <c r="Y760" s="40"/>
      <c r="Z760" s="40"/>
      <c r="AA760" s="40"/>
      <c r="AB760" s="40"/>
      <c r="AC760" s="203"/>
      <c r="AD760" s="40"/>
    </row>
    <row r="761" ht="12.75" customHeight="1">
      <c r="A761" s="40"/>
      <c r="B761" s="40"/>
      <c r="C761" s="40"/>
      <c r="D761" s="40"/>
      <c r="E761" s="40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0"/>
      <c r="W761" s="40"/>
      <c r="X761" s="40"/>
      <c r="Y761" s="40"/>
      <c r="Z761" s="40"/>
      <c r="AA761" s="40"/>
      <c r="AB761" s="40"/>
      <c r="AC761" s="203"/>
      <c r="AD761" s="40"/>
    </row>
    <row r="762" ht="12.75" customHeight="1">
      <c r="A762" s="40"/>
      <c r="B762" s="40"/>
      <c r="C762" s="40"/>
      <c r="D762" s="40"/>
      <c r="E762" s="40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0"/>
      <c r="W762" s="40"/>
      <c r="X762" s="40"/>
      <c r="Y762" s="40"/>
      <c r="Z762" s="40"/>
      <c r="AA762" s="40"/>
      <c r="AB762" s="40"/>
      <c r="AC762" s="203"/>
      <c r="AD762" s="40"/>
    </row>
    <row r="763" ht="12.75" customHeight="1">
      <c r="A763" s="40"/>
      <c r="B763" s="40"/>
      <c r="C763" s="40"/>
      <c r="D763" s="40"/>
      <c r="E763" s="40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0"/>
      <c r="W763" s="40"/>
      <c r="X763" s="40"/>
      <c r="Y763" s="40"/>
      <c r="Z763" s="40"/>
      <c r="AA763" s="40"/>
      <c r="AB763" s="40"/>
      <c r="AC763" s="203"/>
      <c r="AD763" s="40"/>
    </row>
    <row r="764" ht="12.75" customHeight="1">
      <c r="A764" s="40"/>
      <c r="B764" s="40"/>
      <c r="C764" s="40"/>
      <c r="D764" s="40"/>
      <c r="E764" s="40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0"/>
      <c r="W764" s="40"/>
      <c r="X764" s="40"/>
      <c r="Y764" s="40"/>
      <c r="Z764" s="40"/>
      <c r="AA764" s="40"/>
      <c r="AB764" s="40"/>
      <c r="AC764" s="203"/>
      <c r="AD764" s="40"/>
    </row>
    <row r="765" ht="12.75" customHeight="1">
      <c r="A765" s="40"/>
      <c r="B765" s="40"/>
      <c r="C765" s="40"/>
      <c r="D765" s="40"/>
      <c r="E765" s="40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0"/>
      <c r="W765" s="40"/>
      <c r="X765" s="40"/>
      <c r="Y765" s="40"/>
      <c r="Z765" s="40"/>
      <c r="AA765" s="40"/>
      <c r="AB765" s="40"/>
      <c r="AC765" s="203"/>
      <c r="AD765" s="40"/>
    </row>
    <row r="766" ht="12.75" customHeight="1">
      <c r="A766" s="40"/>
      <c r="B766" s="40"/>
      <c r="C766" s="40"/>
      <c r="D766" s="40"/>
      <c r="E766" s="40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0"/>
      <c r="W766" s="40"/>
      <c r="X766" s="40"/>
      <c r="Y766" s="40"/>
      <c r="Z766" s="40"/>
      <c r="AA766" s="40"/>
      <c r="AB766" s="40"/>
      <c r="AC766" s="203"/>
      <c r="AD766" s="40"/>
    </row>
    <row r="767" ht="12.75" customHeight="1">
      <c r="A767" s="40"/>
      <c r="B767" s="40"/>
      <c r="C767" s="40"/>
      <c r="D767" s="40"/>
      <c r="E767" s="40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0"/>
      <c r="W767" s="40"/>
      <c r="X767" s="40"/>
      <c r="Y767" s="40"/>
      <c r="Z767" s="40"/>
      <c r="AA767" s="40"/>
      <c r="AB767" s="40"/>
      <c r="AC767" s="203"/>
      <c r="AD767" s="40"/>
    </row>
    <row r="768" ht="12.75" customHeight="1">
      <c r="A768" s="40"/>
      <c r="B768" s="40"/>
      <c r="C768" s="40"/>
      <c r="D768" s="40"/>
      <c r="E768" s="40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0"/>
      <c r="W768" s="40"/>
      <c r="X768" s="40"/>
      <c r="Y768" s="40"/>
      <c r="Z768" s="40"/>
      <c r="AA768" s="40"/>
      <c r="AB768" s="40"/>
      <c r="AC768" s="203"/>
      <c r="AD768" s="40"/>
    </row>
    <row r="769" ht="12.75" customHeight="1">
      <c r="A769" s="40"/>
      <c r="B769" s="40"/>
      <c r="C769" s="40"/>
      <c r="D769" s="40"/>
      <c r="E769" s="40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0"/>
      <c r="W769" s="40"/>
      <c r="X769" s="40"/>
      <c r="Y769" s="40"/>
      <c r="Z769" s="40"/>
      <c r="AA769" s="40"/>
      <c r="AB769" s="40"/>
      <c r="AC769" s="203"/>
      <c r="AD769" s="40"/>
    </row>
    <row r="770" ht="12.75" customHeight="1">
      <c r="A770" s="40"/>
      <c r="B770" s="40"/>
      <c r="C770" s="40"/>
      <c r="D770" s="40"/>
      <c r="E770" s="40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0"/>
      <c r="W770" s="40"/>
      <c r="X770" s="40"/>
      <c r="Y770" s="40"/>
      <c r="Z770" s="40"/>
      <c r="AA770" s="40"/>
      <c r="AB770" s="40"/>
      <c r="AC770" s="203"/>
      <c r="AD770" s="40"/>
    </row>
    <row r="771" ht="12.75" customHeight="1">
      <c r="A771" s="40"/>
      <c r="B771" s="40"/>
      <c r="C771" s="40"/>
      <c r="D771" s="40"/>
      <c r="E771" s="40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0"/>
      <c r="W771" s="40"/>
      <c r="X771" s="40"/>
      <c r="Y771" s="40"/>
      <c r="Z771" s="40"/>
      <c r="AA771" s="40"/>
      <c r="AB771" s="40"/>
      <c r="AC771" s="203"/>
      <c r="AD771" s="40"/>
    </row>
    <row r="772" ht="12.75" customHeight="1">
      <c r="A772" s="40"/>
      <c r="B772" s="40"/>
      <c r="C772" s="40"/>
      <c r="D772" s="40"/>
      <c r="E772" s="40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0"/>
      <c r="W772" s="40"/>
      <c r="X772" s="40"/>
      <c r="Y772" s="40"/>
      <c r="Z772" s="40"/>
      <c r="AA772" s="40"/>
      <c r="AB772" s="40"/>
      <c r="AC772" s="203"/>
      <c r="AD772" s="40"/>
    </row>
    <row r="773" ht="12.75" customHeight="1">
      <c r="A773" s="40"/>
      <c r="B773" s="40"/>
      <c r="C773" s="40"/>
      <c r="D773" s="40"/>
      <c r="E773" s="40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0"/>
      <c r="W773" s="40"/>
      <c r="X773" s="40"/>
      <c r="Y773" s="40"/>
      <c r="Z773" s="40"/>
      <c r="AA773" s="40"/>
      <c r="AB773" s="40"/>
      <c r="AC773" s="203"/>
      <c r="AD773" s="40"/>
    </row>
    <row r="774" ht="12.75" customHeight="1">
      <c r="A774" s="40"/>
      <c r="B774" s="40"/>
      <c r="C774" s="40"/>
      <c r="D774" s="40"/>
      <c r="E774" s="40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0"/>
      <c r="W774" s="40"/>
      <c r="X774" s="40"/>
      <c r="Y774" s="40"/>
      <c r="Z774" s="40"/>
      <c r="AA774" s="40"/>
      <c r="AB774" s="40"/>
      <c r="AC774" s="203"/>
      <c r="AD774" s="40"/>
    </row>
    <row r="775" ht="12.75" customHeight="1">
      <c r="A775" s="40"/>
      <c r="B775" s="40"/>
      <c r="C775" s="40"/>
      <c r="D775" s="40"/>
      <c r="E775" s="40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0"/>
      <c r="W775" s="40"/>
      <c r="X775" s="40"/>
      <c r="Y775" s="40"/>
      <c r="Z775" s="40"/>
      <c r="AA775" s="40"/>
      <c r="AB775" s="40"/>
      <c r="AC775" s="203"/>
      <c r="AD775" s="40"/>
    </row>
    <row r="776" ht="12.75" customHeight="1">
      <c r="A776" s="40"/>
      <c r="B776" s="40"/>
      <c r="C776" s="40"/>
      <c r="D776" s="40"/>
      <c r="E776" s="40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0"/>
      <c r="W776" s="40"/>
      <c r="X776" s="40"/>
      <c r="Y776" s="40"/>
      <c r="Z776" s="40"/>
      <c r="AA776" s="40"/>
      <c r="AB776" s="40"/>
      <c r="AC776" s="203"/>
      <c r="AD776" s="40"/>
    </row>
    <row r="777" ht="12.75" customHeight="1">
      <c r="A777" s="40"/>
      <c r="B777" s="40"/>
      <c r="C777" s="40"/>
      <c r="D777" s="40"/>
      <c r="E777" s="40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0"/>
      <c r="W777" s="40"/>
      <c r="X777" s="40"/>
      <c r="Y777" s="40"/>
      <c r="Z777" s="40"/>
      <c r="AA777" s="40"/>
      <c r="AB777" s="40"/>
      <c r="AC777" s="203"/>
      <c r="AD777" s="40"/>
    </row>
    <row r="778" ht="12.75" customHeight="1">
      <c r="A778" s="40"/>
      <c r="B778" s="40"/>
      <c r="C778" s="40"/>
      <c r="D778" s="40"/>
      <c r="E778" s="40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0"/>
      <c r="W778" s="40"/>
      <c r="X778" s="40"/>
      <c r="Y778" s="40"/>
      <c r="Z778" s="40"/>
      <c r="AA778" s="40"/>
      <c r="AB778" s="40"/>
      <c r="AC778" s="203"/>
      <c r="AD778" s="40"/>
    </row>
    <row r="779" ht="12.75" customHeight="1">
      <c r="A779" s="40"/>
      <c r="B779" s="40"/>
      <c r="C779" s="40"/>
      <c r="D779" s="40"/>
      <c r="E779" s="40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0"/>
      <c r="W779" s="40"/>
      <c r="X779" s="40"/>
      <c r="Y779" s="40"/>
      <c r="Z779" s="40"/>
      <c r="AA779" s="40"/>
      <c r="AB779" s="40"/>
      <c r="AC779" s="203"/>
      <c r="AD779" s="40"/>
    </row>
    <row r="780" ht="12.75" customHeight="1">
      <c r="A780" s="40"/>
      <c r="B780" s="40"/>
      <c r="C780" s="40"/>
      <c r="D780" s="40"/>
      <c r="E780" s="40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0"/>
      <c r="W780" s="40"/>
      <c r="X780" s="40"/>
      <c r="Y780" s="40"/>
      <c r="Z780" s="40"/>
      <c r="AA780" s="40"/>
      <c r="AB780" s="40"/>
      <c r="AC780" s="203"/>
      <c r="AD780" s="40"/>
    </row>
    <row r="781" ht="12.75" customHeight="1">
      <c r="A781" s="40"/>
      <c r="B781" s="40"/>
      <c r="C781" s="40"/>
      <c r="D781" s="40"/>
      <c r="E781" s="40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0"/>
      <c r="W781" s="40"/>
      <c r="X781" s="40"/>
      <c r="Y781" s="40"/>
      <c r="Z781" s="40"/>
      <c r="AA781" s="40"/>
      <c r="AB781" s="40"/>
      <c r="AC781" s="203"/>
      <c r="AD781" s="40"/>
    </row>
    <row r="782" ht="12.75" customHeight="1">
      <c r="A782" s="40"/>
      <c r="B782" s="40"/>
      <c r="C782" s="40"/>
      <c r="D782" s="40"/>
      <c r="E782" s="40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0"/>
      <c r="W782" s="40"/>
      <c r="X782" s="40"/>
      <c r="Y782" s="40"/>
      <c r="Z782" s="40"/>
      <c r="AA782" s="40"/>
      <c r="AB782" s="40"/>
      <c r="AC782" s="203"/>
      <c r="AD782" s="40"/>
    </row>
    <row r="783" ht="12.75" customHeight="1">
      <c r="A783" s="40"/>
      <c r="B783" s="40"/>
      <c r="C783" s="40"/>
      <c r="D783" s="40"/>
      <c r="E783" s="40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0"/>
      <c r="W783" s="40"/>
      <c r="X783" s="40"/>
      <c r="Y783" s="40"/>
      <c r="Z783" s="40"/>
      <c r="AA783" s="40"/>
      <c r="AB783" s="40"/>
      <c r="AC783" s="203"/>
      <c r="AD783" s="40"/>
    </row>
    <row r="784" ht="12.75" customHeight="1">
      <c r="A784" s="40"/>
      <c r="B784" s="40"/>
      <c r="C784" s="40"/>
      <c r="D784" s="40"/>
      <c r="E784" s="40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0"/>
      <c r="W784" s="40"/>
      <c r="X784" s="40"/>
      <c r="Y784" s="40"/>
      <c r="Z784" s="40"/>
      <c r="AA784" s="40"/>
      <c r="AB784" s="40"/>
      <c r="AC784" s="203"/>
      <c r="AD784" s="40"/>
    </row>
    <row r="785" ht="12.75" customHeight="1">
      <c r="A785" s="40"/>
      <c r="B785" s="40"/>
      <c r="C785" s="40"/>
      <c r="D785" s="40"/>
      <c r="E785" s="40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0"/>
      <c r="W785" s="40"/>
      <c r="X785" s="40"/>
      <c r="Y785" s="40"/>
      <c r="Z785" s="40"/>
      <c r="AA785" s="40"/>
      <c r="AB785" s="40"/>
      <c r="AC785" s="203"/>
      <c r="AD785" s="40"/>
    </row>
    <row r="786" ht="12.75" customHeight="1">
      <c r="A786" s="40"/>
      <c r="B786" s="40"/>
      <c r="C786" s="40"/>
      <c r="D786" s="40"/>
      <c r="E786" s="40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0"/>
      <c r="W786" s="40"/>
      <c r="X786" s="40"/>
      <c r="Y786" s="40"/>
      <c r="Z786" s="40"/>
      <c r="AA786" s="40"/>
      <c r="AB786" s="40"/>
      <c r="AC786" s="203"/>
      <c r="AD786" s="40"/>
    </row>
    <row r="787" ht="12.75" customHeight="1">
      <c r="A787" s="40"/>
      <c r="B787" s="40"/>
      <c r="C787" s="40"/>
      <c r="D787" s="40"/>
      <c r="E787" s="40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0"/>
      <c r="W787" s="40"/>
      <c r="X787" s="40"/>
      <c r="Y787" s="40"/>
      <c r="Z787" s="40"/>
      <c r="AA787" s="40"/>
      <c r="AB787" s="40"/>
      <c r="AC787" s="203"/>
      <c r="AD787" s="40"/>
    </row>
    <row r="788" ht="12.75" customHeight="1">
      <c r="A788" s="40"/>
      <c r="B788" s="40"/>
      <c r="C788" s="40"/>
      <c r="D788" s="40"/>
      <c r="E788" s="40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0"/>
      <c r="W788" s="40"/>
      <c r="X788" s="40"/>
      <c r="Y788" s="40"/>
      <c r="Z788" s="40"/>
      <c r="AA788" s="40"/>
      <c r="AB788" s="40"/>
      <c r="AC788" s="203"/>
      <c r="AD788" s="40"/>
    </row>
    <row r="789" ht="12.75" customHeight="1">
      <c r="A789" s="40"/>
      <c r="B789" s="40"/>
      <c r="C789" s="40"/>
      <c r="D789" s="40"/>
      <c r="E789" s="40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0"/>
      <c r="W789" s="40"/>
      <c r="X789" s="40"/>
      <c r="Y789" s="40"/>
      <c r="Z789" s="40"/>
      <c r="AA789" s="40"/>
      <c r="AB789" s="40"/>
      <c r="AC789" s="203"/>
      <c r="AD789" s="40"/>
    </row>
    <row r="790" ht="12.75" customHeight="1">
      <c r="A790" s="40"/>
      <c r="B790" s="40"/>
      <c r="C790" s="40"/>
      <c r="D790" s="40"/>
      <c r="E790" s="40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0"/>
      <c r="W790" s="40"/>
      <c r="X790" s="40"/>
      <c r="Y790" s="40"/>
      <c r="Z790" s="40"/>
      <c r="AA790" s="40"/>
      <c r="AB790" s="40"/>
      <c r="AC790" s="203"/>
      <c r="AD790" s="40"/>
    </row>
    <row r="791" ht="12.75" customHeight="1">
      <c r="A791" s="40"/>
      <c r="B791" s="40"/>
      <c r="C791" s="40"/>
      <c r="D791" s="40"/>
      <c r="E791" s="40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0"/>
      <c r="W791" s="40"/>
      <c r="X791" s="40"/>
      <c r="Y791" s="40"/>
      <c r="Z791" s="40"/>
      <c r="AA791" s="40"/>
      <c r="AB791" s="40"/>
      <c r="AC791" s="203"/>
      <c r="AD791" s="40"/>
    </row>
    <row r="792" ht="12.75" customHeight="1">
      <c r="A792" s="40"/>
      <c r="B792" s="40"/>
      <c r="C792" s="40"/>
      <c r="D792" s="40"/>
      <c r="E792" s="40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0"/>
      <c r="W792" s="40"/>
      <c r="X792" s="40"/>
      <c r="Y792" s="40"/>
      <c r="Z792" s="40"/>
      <c r="AA792" s="40"/>
      <c r="AB792" s="40"/>
      <c r="AC792" s="203"/>
      <c r="AD792" s="40"/>
    </row>
    <row r="793" ht="12.75" customHeight="1">
      <c r="A793" s="40"/>
      <c r="B793" s="40"/>
      <c r="C793" s="40"/>
      <c r="D793" s="40"/>
      <c r="E793" s="40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0"/>
      <c r="W793" s="40"/>
      <c r="X793" s="40"/>
      <c r="Y793" s="40"/>
      <c r="Z793" s="40"/>
      <c r="AA793" s="40"/>
      <c r="AB793" s="40"/>
      <c r="AC793" s="203"/>
      <c r="AD793" s="40"/>
    </row>
    <row r="794" ht="12.75" customHeight="1">
      <c r="A794" s="40"/>
      <c r="B794" s="40"/>
      <c r="C794" s="40"/>
      <c r="D794" s="40"/>
      <c r="E794" s="40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0"/>
      <c r="W794" s="40"/>
      <c r="X794" s="40"/>
      <c r="Y794" s="40"/>
      <c r="Z794" s="40"/>
      <c r="AA794" s="40"/>
      <c r="AB794" s="40"/>
      <c r="AC794" s="203"/>
      <c r="AD794" s="40"/>
    </row>
    <row r="795" ht="12.75" customHeight="1">
      <c r="A795" s="40"/>
      <c r="B795" s="40"/>
      <c r="C795" s="40"/>
      <c r="D795" s="40"/>
      <c r="E795" s="40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0"/>
      <c r="W795" s="40"/>
      <c r="X795" s="40"/>
      <c r="Y795" s="40"/>
      <c r="Z795" s="40"/>
      <c r="AA795" s="40"/>
      <c r="AB795" s="40"/>
      <c r="AC795" s="203"/>
      <c r="AD795" s="40"/>
    </row>
    <row r="796" ht="12.75" customHeight="1">
      <c r="A796" s="40"/>
      <c r="B796" s="40"/>
      <c r="C796" s="40"/>
      <c r="D796" s="40"/>
      <c r="E796" s="40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0"/>
      <c r="W796" s="40"/>
      <c r="X796" s="40"/>
      <c r="Y796" s="40"/>
      <c r="Z796" s="40"/>
      <c r="AA796" s="40"/>
      <c r="AB796" s="40"/>
      <c r="AC796" s="203"/>
      <c r="AD796" s="40"/>
    </row>
    <row r="797" ht="12.75" customHeight="1">
      <c r="A797" s="40"/>
      <c r="B797" s="40"/>
      <c r="C797" s="40"/>
      <c r="D797" s="40"/>
      <c r="E797" s="40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0"/>
      <c r="W797" s="40"/>
      <c r="X797" s="40"/>
      <c r="Y797" s="40"/>
      <c r="Z797" s="40"/>
      <c r="AA797" s="40"/>
      <c r="AB797" s="40"/>
      <c r="AC797" s="203"/>
      <c r="AD797" s="40"/>
    </row>
    <row r="798" ht="12.75" customHeight="1">
      <c r="A798" s="40"/>
      <c r="B798" s="40"/>
      <c r="C798" s="40"/>
      <c r="D798" s="40"/>
      <c r="E798" s="40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0"/>
      <c r="W798" s="40"/>
      <c r="X798" s="40"/>
      <c r="Y798" s="40"/>
      <c r="Z798" s="40"/>
      <c r="AA798" s="40"/>
      <c r="AB798" s="40"/>
      <c r="AC798" s="203"/>
      <c r="AD798" s="40"/>
    </row>
    <row r="799" ht="12.75" customHeight="1">
      <c r="A799" s="40"/>
      <c r="B799" s="40"/>
      <c r="C799" s="40"/>
      <c r="D799" s="40"/>
      <c r="E799" s="40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0"/>
      <c r="W799" s="40"/>
      <c r="X799" s="40"/>
      <c r="Y799" s="40"/>
      <c r="Z799" s="40"/>
      <c r="AA799" s="40"/>
      <c r="AB799" s="40"/>
      <c r="AC799" s="203"/>
      <c r="AD799" s="40"/>
    </row>
    <row r="800" ht="12.75" customHeight="1">
      <c r="A800" s="40"/>
      <c r="B800" s="40"/>
      <c r="C800" s="40"/>
      <c r="D800" s="40"/>
      <c r="E800" s="40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0"/>
      <c r="W800" s="40"/>
      <c r="X800" s="40"/>
      <c r="Y800" s="40"/>
      <c r="Z800" s="40"/>
      <c r="AA800" s="40"/>
      <c r="AB800" s="40"/>
      <c r="AC800" s="203"/>
      <c r="AD800" s="40"/>
    </row>
    <row r="801" ht="12.75" customHeight="1">
      <c r="A801" s="40"/>
      <c r="B801" s="40"/>
      <c r="C801" s="40"/>
      <c r="D801" s="40"/>
      <c r="E801" s="40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0"/>
      <c r="W801" s="40"/>
      <c r="X801" s="40"/>
      <c r="Y801" s="40"/>
      <c r="Z801" s="40"/>
      <c r="AA801" s="40"/>
      <c r="AB801" s="40"/>
      <c r="AC801" s="203"/>
      <c r="AD801" s="40"/>
    </row>
    <row r="802" ht="12.75" customHeight="1">
      <c r="A802" s="40"/>
      <c r="B802" s="40"/>
      <c r="C802" s="40"/>
      <c r="D802" s="40"/>
      <c r="E802" s="40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0"/>
      <c r="W802" s="40"/>
      <c r="X802" s="40"/>
      <c r="Y802" s="40"/>
      <c r="Z802" s="40"/>
      <c r="AA802" s="40"/>
      <c r="AB802" s="40"/>
      <c r="AC802" s="203"/>
      <c r="AD802" s="40"/>
    </row>
    <row r="803" ht="12.75" customHeight="1">
      <c r="A803" s="40"/>
      <c r="B803" s="40"/>
      <c r="C803" s="40"/>
      <c r="D803" s="40"/>
      <c r="E803" s="40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0"/>
      <c r="W803" s="40"/>
      <c r="X803" s="40"/>
      <c r="Y803" s="40"/>
      <c r="Z803" s="40"/>
      <c r="AA803" s="40"/>
      <c r="AB803" s="40"/>
      <c r="AC803" s="203"/>
      <c r="AD803" s="40"/>
    </row>
    <row r="804" ht="12.75" customHeight="1">
      <c r="A804" s="40"/>
      <c r="B804" s="40"/>
      <c r="C804" s="40"/>
      <c r="D804" s="40"/>
      <c r="E804" s="40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0"/>
      <c r="W804" s="40"/>
      <c r="X804" s="40"/>
      <c r="Y804" s="40"/>
      <c r="Z804" s="40"/>
      <c r="AA804" s="40"/>
      <c r="AB804" s="40"/>
      <c r="AC804" s="203"/>
      <c r="AD804" s="40"/>
    </row>
    <row r="805" ht="12.75" customHeight="1">
      <c r="A805" s="40"/>
      <c r="B805" s="40"/>
      <c r="C805" s="40"/>
      <c r="D805" s="40"/>
      <c r="E805" s="40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0"/>
      <c r="W805" s="40"/>
      <c r="X805" s="40"/>
      <c r="Y805" s="40"/>
      <c r="Z805" s="40"/>
      <c r="AA805" s="40"/>
      <c r="AB805" s="40"/>
      <c r="AC805" s="203"/>
      <c r="AD805" s="40"/>
    </row>
    <row r="806" ht="12.75" customHeight="1">
      <c r="A806" s="40"/>
      <c r="B806" s="40"/>
      <c r="C806" s="40"/>
      <c r="D806" s="40"/>
      <c r="E806" s="40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0"/>
      <c r="W806" s="40"/>
      <c r="X806" s="40"/>
      <c r="Y806" s="40"/>
      <c r="Z806" s="40"/>
      <c r="AA806" s="40"/>
      <c r="AB806" s="40"/>
      <c r="AC806" s="203"/>
      <c r="AD806" s="40"/>
    </row>
    <row r="807" ht="12.75" customHeight="1">
      <c r="A807" s="40"/>
      <c r="B807" s="40"/>
      <c r="C807" s="40"/>
      <c r="D807" s="40"/>
      <c r="E807" s="40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0"/>
      <c r="W807" s="40"/>
      <c r="X807" s="40"/>
      <c r="Y807" s="40"/>
      <c r="Z807" s="40"/>
      <c r="AA807" s="40"/>
      <c r="AB807" s="40"/>
      <c r="AC807" s="203"/>
      <c r="AD807" s="40"/>
    </row>
    <row r="808" ht="12.75" customHeight="1">
      <c r="A808" s="40"/>
      <c r="B808" s="40"/>
      <c r="C808" s="40"/>
      <c r="D808" s="40"/>
      <c r="E808" s="40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0"/>
      <c r="W808" s="40"/>
      <c r="X808" s="40"/>
      <c r="Y808" s="40"/>
      <c r="Z808" s="40"/>
      <c r="AA808" s="40"/>
      <c r="AB808" s="40"/>
      <c r="AC808" s="203"/>
      <c r="AD808" s="40"/>
    </row>
    <row r="809" ht="12.75" customHeight="1">
      <c r="A809" s="40"/>
      <c r="B809" s="40"/>
      <c r="C809" s="40"/>
      <c r="D809" s="40"/>
      <c r="E809" s="40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0"/>
      <c r="W809" s="40"/>
      <c r="X809" s="40"/>
      <c r="Y809" s="40"/>
      <c r="Z809" s="40"/>
      <c r="AA809" s="40"/>
      <c r="AB809" s="40"/>
      <c r="AC809" s="203"/>
      <c r="AD809" s="40"/>
    </row>
    <row r="810" ht="12.75" customHeight="1">
      <c r="A810" s="40"/>
      <c r="B810" s="40"/>
      <c r="C810" s="40"/>
      <c r="D810" s="40"/>
      <c r="E810" s="40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0"/>
      <c r="W810" s="40"/>
      <c r="X810" s="40"/>
      <c r="Y810" s="40"/>
      <c r="Z810" s="40"/>
      <c r="AA810" s="40"/>
      <c r="AB810" s="40"/>
      <c r="AC810" s="203"/>
      <c r="AD810" s="40"/>
    </row>
    <row r="811" ht="12.75" customHeight="1">
      <c r="A811" s="40"/>
      <c r="B811" s="40"/>
      <c r="C811" s="40"/>
      <c r="D811" s="40"/>
      <c r="E811" s="40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0"/>
      <c r="W811" s="40"/>
      <c r="X811" s="40"/>
      <c r="Y811" s="40"/>
      <c r="Z811" s="40"/>
      <c r="AA811" s="40"/>
      <c r="AB811" s="40"/>
      <c r="AC811" s="203"/>
      <c r="AD811" s="40"/>
    </row>
    <row r="812" ht="12.75" customHeight="1">
      <c r="A812" s="40"/>
      <c r="B812" s="40"/>
      <c r="C812" s="40"/>
      <c r="D812" s="40"/>
      <c r="E812" s="40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0"/>
      <c r="W812" s="40"/>
      <c r="X812" s="40"/>
      <c r="Y812" s="40"/>
      <c r="Z812" s="40"/>
      <c r="AA812" s="40"/>
      <c r="AB812" s="40"/>
      <c r="AC812" s="203"/>
      <c r="AD812" s="40"/>
    </row>
    <row r="813" ht="12.75" customHeight="1">
      <c r="A813" s="40"/>
      <c r="B813" s="40"/>
      <c r="C813" s="40"/>
      <c r="D813" s="40"/>
      <c r="E813" s="40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0"/>
      <c r="W813" s="40"/>
      <c r="X813" s="40"/>
      <c r="Y813" s="40"/>
      <c r="Z813" s="40"/>
      <c r="AA813" s="40"/>
      <c r="AB813" s="40"/>
      <c r="AC813" s="203"/>
      <c r="AD813" s="40"/>
    </row>
    <row r="814" ht="12.75" customHeight="1">
      <c r="A814" s="40"/>
      <c r="B814" s="40"/>
      <c r="C814" s="40"/>
      <c r="D814" s="40"/>
      <c r="E814" s="40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0"/>
      <c r="W814" s="40"/>
      <c r="X814" s="40"/>
      <c r="Y814" s="40"/>
      <c r="Z814" s="40"/>
      <c r="AA814" s="40"/>
      <c r="AB814" s="40"/>
      <c r="AC814" s="203"/>
      <c r="AD814" s="40"/>
    </row>
    <row r="815" ht="12.75" customHeight="1">
      <c r="A815" s="40"/>
      <c r="B815" s="40"/>
      <c r="C815" s="40"/>
      <c r="D815" s="40"/>
      <c r="E815" s="40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0"/>
      <c r="W815" s="40"/>
      <c r="X815" s="40"/>
      <c r="Y815" s="40"/>
      <c r="Z815" s="40"/>
      <c r="AA815" s="40"/>
      <c r="AB815" s="40"/>
      <c r="AC815" s="203"/>
      <c r="AD815" s="40"/>
    </row>
    <row r="816" ht="12.75" customHeight="1">
      <c r="A816" s="40"/>
      <c r="B816" s="40"/>
      <c r="C816" s="40"/>
      <c r="D816" s="40"/>
      <c r="E816" s="40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0"/>
      <c r="W816" s="40"/>
      <c r="X816" s="40"/>
      <c r="Y816" s="40"/>
      <c r="Z816" s="40"/>
      <c r="AA816" s="40"/>
      <c r="AB816" s="40"/>
      <c r="AC816" s="203"/>
      <c r="AD816" s="40"/>
    </row>
    <row r="817" ht="12.75" customHeight="1">
      <c r="A817" s="40"/>
      <c r="B817" s="40"/>
      <c r="C817" s="40"/>
      <c r="D817" s="40"/>
      <c r="E817" s="40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0"/>
      <c r="W817" s="40"/>
      <c r="X817" s="40"/>
      <c r="Y817" s="40"/>
      <c r="Z817" s="40"/>
      <c r="AA817" s="40"/>
      <c r="AB817" s="40"/>
      <c r="AC817" s="203"/>
      <c r="AD817" s="40"/>
    </row>
    <row r="818" ht="12.75" customHeight="1">
      <c r="A818" s="40"/>
      <c r="B818" s="40"/>
      <c r="C818" s="40"/>
      <c r="D818" s="40"/>
      <c r="E818" s="40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0"/>
      <c r="W818" s="40"/>
      <c r="X818" s="40"/>
      <c r="Y818" s="40"/>
      <c r="Z818" s="40"/>
      <c r="AA818" s="40"/>
      <c r="AB818" s="40"/>
      <c r="AC818" s="203"/>
      <c r="AD818" s="40"/>
    </row>
    <row r="819" ht="12.75" customHeight="1">
      <c r="A819" s="40"/>
      <c r="B819" s="40"/>
      <c r="C819" s="40"/>
      <c r="D819" s="40"/>
      <c r="E819" s="40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0"/>
      <c r="W819" s="40"/>
      <c r="X819" s="40"/>
      <c r="Y819" s="40"/>
      <c r="Z819" s="40"/>
      <c r="AA819" s="40"/>
      <c r="AB819" s="40"/>
      <c r="AC819" s="203"/>
      <c r="AD819" s="40"/>
    </row>
    <row r="820" ht="12.75" customHeight="1">
      <c r="A820" s="40"/>
      <c r="B820" s="40"/>
      <c r="C820" s="40"/>
      <c r="D820" s="40"/>
      <c r="E820" s="40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0"/>
      <c r="W820" s="40"/>
      <c r="X820" s="40"/>
      <c r="Y820" s="40"/>
      <c r="Z820" s="40"/>
      <c r="AA820" s="40"/>
      <c r="AB820" s="40"/>
      <c r="AC820" s="203"/>
      <c r="AD820" s="40"/>
    </row>
    <row r="821" ht="12.75" customHeight="1">
      <c r="A821" s="40"/>
      <c r="B821" s="40"/>
      <c r="C821" s="40"/>
      <c r="D821" s="40"/>
      <c r="E821" s="40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0"/>
      <c r="W821" s="40"/>
      <c r="X821" s="40"/>
      <c r="Y821" s="40"/>
      <c r="Z821" s="40"/>
      <c r="AA821" s="40"/>
      <c r="AB821" s="40"/>
      <c r="AC821" s="203"/>
      <c r="AD821" s="40"/>
    </row>
    <row r="822" ht="12.75" customHeight="1">
      <c r="A822" s="40"/>
      <c r="B822" s="40"/>
      <c r="C822" s="40"/>
      <c r="D822" s="40"/>
      <c r="E822" s="40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0"/>
      <c r="W822" s="40"/>
      <c r="X822" s="40"/>
      <c r="Y822" s="40"/>
      <c r="Z822" s="40"/>
      <c r="AA822" s="40"/>
      <c r="AB822" s="40"/>
      <c r="AC822" s="203"/>
      <c r="AD822" s="40"/>
    </row>
    <row r="823" ht="12.75" customHeight="1">
      <c r="A823" s="40"/>
      <c r="B823" s="40"/>
      <c r="C823" s="40"/>
      <c r="D823" s="40"/>
      <c r="E823" s="40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0"/>
      <c r="W823" s="40"/>
      <c r="X823" s="40"/>
      <c r="Y823" s="40"/>
      <c r="Z823" s="40"/>
      <c r="AA823" s="40"/>
      <c r="AB823" s="40"/>
      <c r="AC823" s="203"/>
      <c r="AD823" s="40"/>
    </row>
    <row r="824" ht="12.75" customHeight="1">
      <c r="A824" s="40"/>
      <c r="B824" s="40"/>
      <c r="C824" s="40"/>
      <c r="D824" s="40"/>
      <c r="E824" s="40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0"/>
      <c r="W824" s="40"/>
      <c r="X824" s="40"/>
      <c r="Y824" s="40"/>
      <c r="Z824" s="40"/>
      <c r="AA824" s="40"/>
      <c r="AB824" s="40"/>
      <c r="AC824" s="203"/>
      <c r="AD824" s="40"/>
    </row>
    <row r="825" ht="12.75" customHeight="1">
      <c r="A825" s="40"/>
      <c r="B825" s="40"/>
      <c r="C825" s="40"/>
      <c r="D825" s="40"/>
      <c r="E825" s="40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0"/>
      <c r="W825" s="40"/>
      <c r="X825" s="40"/>
      <c r="Y825" s="40"/>
      <c r="Z825" s="40"/>
      <c r="AA825" s="40"/>
      <c r="AB825" s="40"/>
      <c r="AC825" s="203"/>
      <c r="AD825" s="40"/>
    </row>
    <row r="826" ht="12.75" customHeight="1">
      <c r="A826" s="40"/>
      <c r="B826" s="40"/>
      <c r="C826" s="40"/>
      <c r="D826" s="40"/>
      <c r="E826" s="40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0"/>
      <c r="W826" s="40"/>
      <c r="X826" s="40"/>
      <c r="Y826" s="40"/>
      <c r="Z826" s="40"/>
      <c r="AA826" s="40"/>
      <c r="AB826" s="40"/>
      <c r="AC826" s="203"/>
      <c r="AD826" s="40"/>
    </row>
    <row r="827" ht="12.75" customHeight="1">
      <c r="A827" s="40"/>
      <c r="B827" s="40"/>
      <c r="C827" s="40"/>
      <c r="D827" s="40"/>
      <c r="E827" s="40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0"/>
      <c r="W827" s="40"/>
      <c r="X827" s="40"/>
      <c r="Y827" s="40"/>
      <c r="Z827" s="40"/>
      <c r="AA827" s="40"/>
      <c r="AB827" s="40"/>
      <c r="AC827" s="203"/>
      <c r="AD827" s="40"/>
    </row>
    <row r="828" ht="12.75" customHeight="1">
      <c r="A828" s="40"/>
      <c r="B828" s="40"/>
      <c r="C828" s="40"/>
      <c r="D828" s="40"/>
      <c r="E828" s="40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0"/>
      <c r="W828" s="40"/>
      <c r="X828" s="40"/>
      <c r="Y828" s="40"/>
      <c r="Z828" s="40"/>
      <c r="AA828" s="40"/>
      <c r="AB828" s="40"/>
      <c r="AC828" s="203"/>
      <c r="AD828" s="40"/>
    </row>
    <row r="829" ht="12.75" customHeight="1">
      <c r="A829" s="40"/>
      <c r="B829" s="40"/>
      <c r="C829" s="40"/>
      <c r="D829" s="40"/>
      <c r="E829" s="40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0"/>
      <c r="W829" s="40"/>
      <c r="X829" s="40"/>
      <c r="Y829" s="40"/>
      <c r="Z829" s="40"/>
      <c r="AA829" s="40"/>
      <c r="AB829" s="40"/>
      <c r="AC829" s="203"/>
      <c r="AD829" s="40"/>
    </row>
    <row r="830" ht="12.75" customHeight="1">
      <c r="A830" s="40"/>
      <c r="B830" s="40"/>
      <c r="C830" s="40"/>
      <c r="D830" s="40"/>
      <c r="E830" s="40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0"/>
      <c r="W830" s="40"/>
      <c r="X830" s="40"/>
      <c r="Y830" s="40"/>
      <c r="Z830" s="40"/>
      <c r="AA830" s="40"/>
      <c r="AB830" s="40"/>
      <c r="AC830" s="203"/>
      <c r="AD830" s="40"/>
    </row>
    <row r="831" ht="12.75" customHeight="1">
      <c r="A831" s="40"/>
      <c r="B831" s="40"/>
      <c r="C831" s="40"/>
      <c r="D831" s="40"/>
      <c r="E831" s="40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0"/>
      <c r="W831" s="40"/>
      <c r="X831" s="40"/>
      <c r="Y831" s="40"/>
      <c r="Z831" s="40"/>
      <c r="AA831" s="40"/>
      <c r="AB831" s="40"/>
      <c r="AC831" s="203"/>
      <c r="AD831" s="40"/>
    </row>
    <row r="832" ht="12.75" customHeight="1">
      <c r="A832" s="40"/>
      <c r="B832" s="40"/>
      <c r="C832" s="40"/>
      <c r="D832" s="40"/>
      <c r="E832" s="40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0"/>
      <c r="W832" s="40"/>
      <c r="X832" s="40"/>
      <c r="Y832" s="40"/>
      <c r="Z832" s="40"/>
      <c r="AA832" s="40"/>
      <c r="AB832" s="40"/>
      <c r="AC832" s="203"/>
      <c r="AD832" s="40"/>
    </row>
    <row r="833" ht="12.75" customHeight="1">
      <c r="A833" s="40"/>
      <c r="B833" s="40"/>
      <c r="C833" s="40"/>
      <c r="D833" s="40"/>
      <c r="E833" s="40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0"/>
      <c r="W833" s="40"/>
      <c r="X833" s="40"/>
      <c r="Y833" s="40"/>
      <c r="Z833" s="40"/>
      <c r="AA833" s="40"/>
      <c r="AB833" s="40"/>
      <c r="AC833" s="203"/>
      <c r="AD833" s="40"/>
    </row>
    <row r="834" ht="12.75" customHeight="1">
      <c r="A834" s="40"/>
      <c r="B834" s="40"/>
      <c r="C834" s="40"/>
      <c r="D834" s="40"/>
      <c r="E834" s="40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0"/>
      <c r="W834" s="40"/>
      <c r="X834" s="40"/>
      <c r="Y834" s="40"/>
      <c r="Z834" s="40"/>
      <c r="AA834" s="40"/>
      <c r="AB834" s="40"/>
      <c r="AC834" s="203"/>
      <c r="AD834" s="40"/>
    </row>
    <row r="835" ht="12.75" customHeight="1">
      <c r="A835" s="40"/>
      <c r="B835" s="40"/>
      <c r="C835" s="40"/>
      <c r="D835" s="40"/>
      <c r="E835" s="40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0"/>
      <c r="W835" s="40"/>
      <c r="X835" s="40"/>
      <c r="Y835" s="40"/>
      <c r="Z835" s="40"/>
      <c r="AA835" s="40"/>
      <c r="AB835" s="40"/>
      <c r="AC835" s="203"/>
      <c r="AD835" s="40"/>
    </row>
    <row r="836" ht="12.75" customHeight="1">
      <c r="A836" s="40"/>
      <c r="B836" s="40"/>
      <c r="C836" s="40"/>
      <c r="D836" s="40"/>
      <c r="E836" s="40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0"/>
      <c r="W836" s="40"/>
      <c r="X836" s="40"/>
      <c r="Y836" s="40"/>
      <c r="Z836" s="40"/>
      <c r="AA836" s="40"/>
      <c r="AB836" s="40"/>
      <c r="AC836" s="203"/>
      <c r="AD836" s="40"/>
    </row>
    <row r="837" ht="12.75" customHeight="1">
      <c r="A837" s="40"/>
      <c r="B837" s="40"/>
      <c r="C837" s="40"/>
      <c r="D837" s="40"/>
      <c r="E837" s="40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0"/>
      <c r="W837" s="40"/>
      <c r="X837" s="40"/>
      <c r="Y837" s="40"/>
      <c r="Z837" s="40"/>
      <c r="AA837" s="40"/>
      <c r="AB837" s="40"/>
      <c r="AC837" s="203"/>
      <c r="AD837" s="40"/>
    </row>
    <row r="838" ht="12.75" customHeight="1">
      <c r="A838" s="40"/>
      <c r="B838" s="40"/>
      <c r="C838" s="40"/>
      <c r="D838" s="40"/>
      <c r="E838" s="40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0"/>
      <c r="W838" s="40"/>
      <c r="X838" s="40"/>
      <c r="Y838" s="40"/>
      <c r="Z838" s="40"/>
      <c r="AA838" s="40"/>
      <c r="AB838" s="40"/>
      <c r="AC838" s="203"/>
      <c r="AD838" s="40"/>
    </row>
    <row r="839" ht="12.75" customHeight="1">
      <c r="A839" s="40"/>
      <c r="B839" s="40"/>
      <c r="C839" s="40"/>
      <c r="D839" s="40"/>
      <c r="E839" s="40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0"/>
      <c r="W839" s="40"/>
      <c r="X839" s="40"/>
      <c r="Y839" s="40"/>
      <c r="Z839" s="40"/>
      <c r="AA839" s="40"/>
      <c r="AB839" s="40"/>
      <c r="AC839" s="203"/>
      <c r="AD839" s="40"/>
    </row>
    <row r="840" ht="12.75" customHeight="1">
      <c r="A840" s="40"/>
      <c r="B840" s="40"/>
      <c r="C840" s="40"/>
      <c r="D840" s="40"/>
      <c r="E840" s="40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0"/>
      <c r="W840" s="40"/>
      <c r="X840" s="40"/>
      <c r="Y840" s="40"/>
      <c r="Z840" s="40"/>
      <c r="AA840" s="40"/>
      <c r="AB840" s="40"/>
      <c r="AC840" s="203"/>
      <c r="AD840" s="40"/>
    </row>
    <row r="841" ht="12.75" customHeight="1">
      <c r="A841" s="40"/>
      <c r="B841" s="40"/>
      <c r="C841" s="40"/>
      <c r="D841" s="40"/>
      <c r="E841" s="40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0"/>
      <c r="W841" s="40"/>
      <c r="X841" s="40"/>
      <c r="Y841" s="40"/>
      <c r="Z841" s="40"/>
      <c r="AA841" s="40"/>
      <c r="AB841" s="40"/>
      <c r="AC841" s="203"/>
      <c r="AD841" s="40"/>
    </row>
    <row r="842" ht="12.75" customHeight="1">
      <c r="A842" s="40"/>
      <c r="B842" s="40"/>
      <c r="C842" s="40"/>
      <c r="D842" s="40"/>
      <c r="E842" s="40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0"/>
      <c r="W842" s="40"/>
      <c r="X842" s="40"/>
      <c r="Y842" s="40"/>
      <c r="Z842" s="40"/>
      <c r="AA842" s="40"/>
      <c r="AB842" s="40"/>
      <c r="AC842" s="203"/>
      <c r="AD842" s="40"/>
    </row>
    <row r="843" ht="12.75" customHeight="1">
      <c r="A843" s="40"/>
      <c r="B843" s="40"/>
      <c r="C843" s="40"/>
      <c r="D843" s="40"/>
      <c r="E843" s="40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0"/>
      <c r="W843" s="40"/>
      <c r="X843" s="40"/>
      <c r="Y843" s="40"/>
      <c r="Z843" s="40"/>
      <c r="AA843" s="40"/>
      <c r="AB843" s="40"/>
      <c r="AC843" s="203"/>
      <c r="AD843" s="40"/>
    </row>
    <row r="844" ht="12.75" customHeight="1">
      <c r="A844" s="40"/>
      <c r="B844" s="40"/>
      <c r="C844" s="40"/>
      <c r="D844" s="40"/>
      <c r="E844" s="40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0"/>
      <c r="W844" s="40"/>
      <c r="X844" s="40"/>
      <c r="Y844" s="40"/>
      <c r="Z844" s="40"/>
      <c r="AA844" s="40"/>
      <c r="AB844" s="40"/>
      <c r="AC844" s="203"/>
      <c r="AD844" s="40"/>
    </row>
    <row r="845" ht="12.75" customHeight="1">
      <c r="A845" s="40"/>
      <c r="B845" s="40"/>
      <c r="C845" s="40"/>
      <c r="D845" s="40"/>
      <c r="E845" s="40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0"/>
      <c r="W845" s="40"/>
      <c r="X845" s="40"/>
      <c r="Y845" s="40"/>
      <c r="Z845" s="40"/>
      <c r="AA845" s="40"/>
      <c r="AB845" s="40"/>
      <c r="AC845" s="203"/>
      <c r="AD845" s="40"/>
    </row>
    <row r="846" ht="12.75" customHeight="1">
      <c r="A846" s="40"/>
      <c r="B846" s="40"/>
      <c r="C846" s="40"/>
      <c r="D846" s="40"/>
      <c r="E846" s="40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0"/>
      <c r="W846" s="40"/>
      <c r="X846" s="40"/>
      <c r="Y846" s="40"/>
      <c r="Z846" s="40"/>
      <c r="AA846" s="40"/>
      <c r="AB846" s="40"/>
      <c r="AC846" s="203"/>
      <c r="AD846" s="40"/>
    </row>
    <row r="847" ht="12.75" customHeight="1">
      <c r="A847" s="40"/>
      <c r="B847" s="40"/>
      <c r="C847" s="40"/>
      <c r="D847" s="40"/>
      <c r="E847" s="40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0"/>
      <c r="W847" s="40"/>
      <c r="X847" s="40"/>
      <c r="Y847" s="40"/>
      <c r="Z847" s="40"/>
      <c r="AA847" s="40"/>
      <c r="AB847" s="40"/>
      <c r="AC847" s="203"/>
      <c r="AD847" s="40"/>
    </row>
    <row r="848" ht="12.75" customHeight="1">
      <c r="A848" s="40"/>
      <c r="B848" s="40"/>
      <c r="C848" s="40"/>
      <c r="D848" s="40"/>
      <c r="E848" s="40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0"/>
      <c r="W848" s="40"/>
      <c r="X848" s="40"/>
      <c r="Y848" s="40"/>
      <c r="Z848" s="40"/>
      <c r="AA848" s="40"/>
      <c r="AB848" s="40"/>
      <c r="AC848" s="203"/>
      <c r="AD848" s="40"/>
    </row>
    <row r="849" ht="12.75" customHeight="1">
      <c r="A849" s="40"/>
      <c r="B849" s="40"/>
      <c r="C849" s="40"/>
      <c r="D849" s="40"/>
      <c r="E849" s="40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0"/>
      <c r="W849" s="40"/>
      <c r="X849" s="40"/>
      <c r="Y849" s="40"/>
      <c r="Z849" s="40"/>
      <c r="AA849" s="40"/>
      <c r="AB849" s="40"/>
      <c r="AC849" s="203"/>
      <c r="AD849" s="40"/>
    </row>
    <row r="850" ht="12.75" customHeight="1">
      <c r="A850" s="40"/>
      <c r="B850" s="40"/>
      <c r="C850" s="40"/>
      <c r="D850" s="40"/>
      <c r="E850" s="40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0"/>
      <c r="W850" s="40"/>
      <c r="X850" s="40"/>
      <c r="Y850" s="40"/>
      <c r="Z850" s="40"/>
      <c r="AA850" s="40"/>
      <c r="AB850" s="40"/>
      <c r="AC850" s="203"/>
      <c r="AD850" s="40"/>
    </row>
    <row r="851" ht="12.75" customHeight="1">
      <c r="A851" s="40"/>
      <c r="B851" s="40"/>
      <c r="C851" s="40"/>
      <c r="D851" s="40"/>
      <c r="E851" s="40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0"/>
      <c r="W851" s="40"/>
      <c r="X851" s="40"/>
      <c r="Y851" s="40"/>
      <c r="Z851" s="40"/>
      <c r="AA851" s="40"/>
      <c r="AB851" s="40"/>
      <c r="AC851" s="203"/>
      <c r="AD851" s="40"/>
    </row>
    <row r="852" ht="12.75" customHeight="1">
      <c r="A852" s="40"/>
      <c r="B852" s="40"/>
      <c r="C852" s="40"/>
      <c r="D852" s="40"/>
      <c r="E852" s="40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0"/>
      <c r="W852" s="40"/>
      <c r="X852" s="40"/>
      <c r="Y852" s="40"/>
      <c r="Z852" s="40"/>
      <c r="AA852" s="40"/>
      <c r="AB852" s="40"/>
      <c r="AC852" s="203"/>
      <c r="AD852" s="40"/>
    </row>
    <row r="853" ht="12.75" customHeight="1">
      <c r="A853" s="40"/>
      <c r="B853" s="40"/>
      <c r="C853" s="40"/>
      <c r="D853" s="40"/>
      <c r="E853" s="40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0"/>
      <c r="W853" s="40"/>
      <c r="X853" s="40"/>
      <c r="Y853" s="40"/>
      <c r="Z853" s="40"/>
      <c r="AA853" s="40"/>
      <c r="AB853" s="40"/>
      <c r="AC853" s="203"/>
      <c r="AD853" s="40"/>
    </row>
    <row r="854" ht="12.75" customHeight="1">
      <c r="A854" s="40"/>
      <c r="B854" s="40"/>
      <c r="C854" s="40"/>
      <c r="D854" s="40"/>
      <c r="E854" s="40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0"/>
      <c r="W854" s="40"/>
      <c r="X854" s="40"/>
      <c r="Y854" s="40"/>
      <c r="Z854" s="40"/>
      <c r="AA854" s="40"/>
      <c r="AB854" s="40"/>
      <c r="AC854" s="203"/>
      <c r="AD854" s="40"/>
    </row>
    <row r="855" ht="12.75" customHeight="1">
      <c r="A855" s="40"/>
      <c r="B855" s="40"/>
      <c r="C855" s="40"/>
      <c r="D855" s="40"/>
      <c r="E855" s="40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0"/>
      <c r="W855" s="40"/>
      <c r="X855" s="40"/>
      <c r="Y855" s="40"/>
      <c r="Z855" s="40"/>
      <c r="AA855" s="40"/>
      <c r="AB855" s="40"/>
      <c r="AC855" s="203"/>
      <c r="AD855" s="40"/>
    </row>
    <row r="856" ht="12.75" customHeight="1">
      <c r="A856" s="40"/>
      <c r="B856" s="40"/>
      <c r="C856" s="40"/>
      <c r="D856" s="40"/>
      <c r="E856" s="40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0"/>
      <c r="W856" s="40"/>
      <c r="X856" s="40"/>
      <c r="Y856" s="40"/>
      <c r="Z856" s="40"/>
      <c r="AA856" s="40"/>
      <c r="AB856" s="40"/>
      <c r="AC856" s="203"/>
      <c r="AD856" s="40"/>
    </row>
    <row r="857" ht="12.75" customHeight="1">
      <c r="A857" s="40"/>
      <c r="B857" s="40"/>
      <c r="C857" s="40"/>
      <c r="D857" s="40"/>
      <c r="E857" s="40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0"/>
      <c r="W857" s="40"/>
      <c r="X857" s="40"/>
      <c r="Y857" s="40"/>
      <c r="Z857" s="40"/>
      <c r="AA857" s="40"/>
      <c r="AB857" s="40"/>
      <c r="AC857" s="203"/>
      <c r="AD857" s="40"/>
    </row>
    <row r="858" ht="12.75" customHeight="1">
      <c r="A858" s="40"/>
      <c r="B858" s="40"/>
      <c r="C858" s="40"/>
      <c r="D858" s="40"/>
      <c r="E858" s="40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0"/>
      <c r="W858" s="40"/>
      <c r="X858" s="40"/>
      <c r="Y858" s="40"/>
      <c r="Z858" s="40"/>
      <c r="AA858" s="40"/>
      <c r="AB858" s="40"/>
      <c r="AC858" s="203"/>
      <c r="AD858" s="40"/>
    </row>
    <row r="859" ht="12.75" customHeight="1">
      <c r="A859" s="40"/>
      <c r="B859" s="40"/>
      <c r="C859" s="40"/>
      <c r="D859" s="40"/>
      <c r="E859" s="40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0"/>
      <c r="W859" s="40"/>
      <c r="X859" s="40"/>
      <c r="Y859" s="40"/>
      <c r="Z859" s="40"/>
      <c r="AA859" s="40"/>
      <c r="AB859" s="40"/>
      <c r="AC859" s="203"/>
      <c r="AD859" s="40"/>
    </row>
    <row r="860" ht="12.75" customHeight="1">
      <c r="A860" s="40"/>
      <c r="B860" s="40"/>
      <c r="C860" s="40"/>
      <c r="D860" s="40"/>
      <c r="E860" s="40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0"/>
      <c r="W860" s="40"/>
      <c r="X860" s="40"/>
      <c r="Y860" s="40"/>
      <c r="Z860" s="40"/>
      <c r="AA860" s="40"/>
      <c r="AB860" s="40"/>
      <c r="AC860" s="203"/>
      <c r="AD860" s="40"/>
    </row>
    <row r="861" ht="12.75" customHeight="1">
      <c r="A861" s="40"/>
      <c r="B861" s="40"/>
      <c r="C861" s="40"/>
      <c r="D861" s="40"/>
      <c r="E861" s="40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0"/>
      <c r="W861" s="40"/>
      <c r="X861" s="40"/>
      <c r="Y861" s="40"/>
      <c r="Z861" s="40"/>
      <c r="AA861" s="40"/>
      <c r="AB861" s="40"/>
      <c r="AC861" s="203"/>
      <c r="AD861" s="40"/>
    </row>
    <row r="862" ht="12.75" customHeight="1">
      <c r="A862" s="40"/>
      <c r="B862" s="40"/>
      <c r="C862" s="40"/>
      <c r="D862" s="40"/>
      <c r="E862" s="40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0"/>
      <c r="W862" s="40"/>
      <c r="X862" s="40"/>
      <c r="Y862" s="40"/>
      <c r="Z862" s="40"/>
      <c r="AA862" s="40"/>
      <c r="AB862" s="40"/>
      <c r="AC862" s="203"/>
      <c r="AD862" s="40"/>
    </row>
    <row r="863" ht="12.75" customHeight="1">
      <c r="A863" s="40"/>
      <c r="B863" s="40"/>
      <c r="C863" s="40"/>
      <c r="D863" s="40"/>
      <c r="E863" s="40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0"/>
      <c r="W863" s="40"/>
      <c r="X863" s="40"/>
      <c r="Y863" s="40"/>
      <c r="Z863" s="40"/>
      <c r="AA863" s="40"/>
      <c r="AB863" s="40"/>
      <c r="AC863" s="203"/>
      <c r="AD863" s="40"/>
    </row>
    <row r="864" ht="12.75" customHeight="1">
      <c r="A864" s="40"/>
      <c r="B864" s="40"/>
      <c r="C864" s="40"/>
      <c r="D864" s="40"/>
      <c r="E864" s="40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0"/>
      <c r="W864" s="40"/>
      <c r="X864" s="40"/>
      <c r="Y864" s="40"/>
      <c r="Z864" s="40"/>
      <c r="AA864" s="40"/>
      <c r="AB864" s="40"/>
      <c r="AC864" s="203"/>
      <c r="AD864" s="40"/>
    </row>
    <row r="865" ht="12.75" customHeight="1">
      <c r="A865" s="40"/>
      <c r="B865" s="40"/>
      <c r="C865" s="40"/>
      <c r="D865" s="40"/>
      <c r="E865" s="40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0"/>
      <c r="W865" s="40"/>
      <c r="X865" s="40"/>
      <c r="Y865" s="40"/>
      <c r="Z865" s="40"/>
      <c r="AA865" s="40"/>
      <c r="AB865" s="40"/>
      <c r="AC865" s="203"/>
      <c r="AD865" s="40"/>
    </row>
    <row r="866" ht="12.75" customHeight="1">
      <c r="A866" s="40"/>
      <c r="B866" s="40"/>
      <c r="C866" s="40"/>
      <c r="D866" s="40"/>
      <c r="E866" s="40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0"/>
      <c r="W866" s="40"/>
      <c r="X866" s="40"/>
      <c r="Y866" s="40"/>
      <c r="Z866" s="40"/>
      <c r="AA866" s="40"/>
      <c r="AB866" s="40"/>
      <c r="AC866" s="203"/>
      <c r="AD866" s="40"/>
    </row>
    <row r="867" ht="12.75" customHeight="1">
      <c r="A867" s="40"/>
      <c r="B867" s="40"/>
      <c r="C867" s="40"/>
      <c r="D867" s="40"/>
      <c r="E867" s="40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0"/>
      <c r="W867" s="40"/>
      <c r="X867" s="40"/>
      <c r="Y867" s="40"/>
      <c r="Z867" s="40"/>
      <c r="AA867" s="40"/>
      <c r="AB867" s="40"/>
      <c r="AC867" s="203"/>
      <c r="AD867" s="40"/>
    </row>
    <row r="868" ht="12.75" customHeight="1">
      <c r="A868" s="40"/>
      <c r="B868" s="40"/>
      <c r="C868" s="40"/>
      <c r="D868" s="40"/>
      <c r="E868" s="40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0"/>
      <c r="W868" s="40"/>
      <c r="X868" s="40"/>
      <c r="Y868" s="40"/>
      <c r="Z868" s="40"/>
      <c r="AA868" s="40"/>
      <c r="AB868" s="40"/>
      <c r="AC868" s="203"/>
      <c r="AD868" s="40"/>
    </row>
    <row r="869" ht="12.75" customHeight="1">
      <c r="A869" s="40"/>
      <c r="B869" s="40"/>
      <c r="C869" s="40"/>
      <c r="D869" s="40"/>
      <c r="E869" s="40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0"/>
      <c r="W869" s="40"/>
      <c r="X869" s="40"/>
      <c r="Y869" s="40"/>
      <c r="Z869" s="40"/>
      <c r="AA869" s="40"/>
      <c r="AB869" s="40"/>
      <c r="AC869" s="203"/>
      <c r="AD869" s="40"/>
    </row>
    <row r="870" ht="12.75" customHeight="1">
      <c r="A870" s="40"/>
      <c r="B870" s="40"/>
      <c r="C870" s="40"/>
      <c r="D870" s="40"/>
      <c r="E870" s="40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0"/>
      <c r="W870" s="40"/>
      <c r="X870" s="40"/>
      <c r="Y870" s="40"/>
      <c r="Z870" s="40"/>
      <c r="AA870" s="40"/>
      <c r="AB870" s="40"/>
      <c r="AC870" s="203"/>
      <c r="AD870" s="40"/>
    </row>
    <row r="871" ht="12.75" customHeight="1">
      <c r="A871" s="40"/>
      <c r="B871" s="40"/>
      <c r="C871" s="40"/>
      <c r="D871" s="40"/>
      <c r="E871" s="40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0"/>
      <c r="W871" s="40"/>
      <c r="X871" s="40"/>
      <c r="Y871" s="40"/>
      <c r="Z871" s="40"/>
      <c r="AA871" s="40"/>
      <c r="AB871" s="40"/>
      <c r="AC871" s="203"/>
      <c r="AD871" s="40"/>
    </row>
    <row r="872" ht="12.75" customHeight="1">
      <c r="A872" s="40"/>
      <c r="B872" s="40"/>
      <c r="C872" s="40"/>
      <c r="D872" s="40"/>
      <c r="E872" s="40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0"/>
      <c r="W872" s="40"/>
      <c r="X872" s="40"/>
      <c r="Y872" s="40"/>
      <c r="Z872" s="40"/>
      <c r="AA872" s="40"/>
      <c r="AB872" s="40"/>
      <c r="AC872" s="203"/>
      <c r="AD872" s="40"/>
    </row>
    <row r="873" ht="12.75" customHeight="1">
      <c r="A873" s="40"/>
      <c r="B873" s="40"/>
      <c r="C873" s="40"/>
      <c r="D873" s="40"/>
      <c r="E873" s="40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0"/>
      <c r="W873" s="40"/>
      <c r="X873" s="40"/>
      <c r="Y873" s="40"/>
      <c r="Z873" s="40"/>
      <c r="AA873" s="40"/>
      <c r="AB873" s="40"/>
      <c r="AC873" s="203"/>
      <c r="AD873" s="40"/>
    </row>
    <row r="874" ht="12.75" customHeight="1">
      <c r="A874" s="40"/>
      <c r="B874" s="40"/>
      <c r="C874" s="40"/>
      <c r="D874" s="40"/>
      <c r="E874" s="40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0"/>
      <c r="W874" s="40"/>
      <c r="X874" s="40"/>
      <c r="Y874" s="40"/>
      <c r="Z874" s="40"/>
      <c r="AA874" s="40"/>
      <c r="AB874" s="40"/>
      <c r="AC874" s="203"/>
      <c r="AD874" s="40"/>
    </row>
    <row r="875" ht="12.75" customHeight="1">
      <c r="A875" s="40"/>
      <c r="B875" s="40"/>
      <c r="C875" s="40"/>
      <c r="D875" s="40"/>
      <c r="E875" s="40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0"/>
      <c r="W875" s="40"/>
      <c r="X875" s="40"/>
      <c r="Y875" s="40"/>
      <c r="Z875" s="40"/>
      <c r="AA875" s="40"/>
      <c r="AB875" s="40"/>
      <c r="AC875" s="203"/>
      <c r="AD875" s="40"/>
    </row>
    <row r="876" ht="12.75" customHeight="1">
      <c r="A876" s="40"/>
      <c r="B876" s="40"/>
      <c r="C876" s="40"/>
      <c r="D876" s="40"/>
      <c r="E876" s="40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0"/>
      <c r="W876" s="40"/>
      <c r="X876" s="40"/>
      <c r="Y876" s="40"/>
      <c r="Z876" s="40"/>
      <c r="AA876" s="40"/>
      <c r="AB876" s="40"/>
      <c r="AC876" s="203"/>
      <c r="AD876" s="40"/>
    </row>
    <row r="877" ht="12.75" customHeight="1">
      <c r="A877" s="40"/>
      <c r="B877" s="40"/>
      <c r="C877" s="40"/>
      <c r="D877" s="40"/>
      <c r="E877" s="40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0"/>
      <c r="W877" s="40"/>
      <c r="X877" s="40"/>
      <c r="Y877" s="40"/>
      <c r="Z877" s="40"/>
      <c r="AA877" s="40"/>
      <c r="AB877" s="40"/>
      <c r="AC877" s="203"/>
      <c r="AD877" s="40"/>
    </row>
    <row r="878" ht="12.75" customHeight="1">
      <c r="A878" s="40"/>
      <c r="B878" s="40"/>
      <c r="C878" s="40"/>
      <c r="D878" s="40"/>
      <c r="E878" s="40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0"/>
      <c r="W878" s="40"/>
      <c r="X878" s="40"/>
      <c r="Y878" s="40"/>
      <c r="Z878" s="40"/>
      <c r="AA878" s="40"/>
      <c r="AB878" s="40"/>
      <c r="AC878" s="203"/>
      <c r="AD878" s="40"/>
    </row>
    <row r="879" ht="12.75" customHeight="1">
      <c r="A879" s="40"/>
      <c r="B879" s="40"/>
      <c r="C879" s="40"/>
      <c r="D879" s="40"/>
      <c r="E879" s="40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0"/>
      <c r="W879" s="40"/>
      <c r="X879" s="40"/>
      <c r="Y879" s="40"/>
      <c r="Z879" s="40"/>
      <c r="AA879" s="40"/>
      <c r="AB879" s="40"/>
      <c r="AC879" s="203"/>
      <c r="AD879" s="40"/>
    </row>
    <row r="880" ht="12.75" customHeight="1">
      <c r="A880" s="40"/>
      <c r="B880" s="40"/>
      <c r="C880" s="40"/>
      <c r="D880" s="40"/>
      <c r="E880" s="40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0"/>
      <c r="W880" s="40"/>
      <c r="X880" s="40"/>
      <c r="Y880" s="40"/>
      <c r="Z880" s="40"/>
      <c r="AA880" s="40"/>
      <c r="AB880" s="40"/>
      <c r="AC880" s="203"/>
      <c r="AD880" s="40"/>
    </row>
    <row r="881" ht="12.75" customHeight="1">
      <c r="A881" s="40"/>
      <c r="B881" s="40"/>
      <c r="C881" s="40"/>
      <c r="D881" s="40"/>
      <c r="E881" s="40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0"/>
      <c r="W881" s="40"/>
      <c r="X881" s="40"/>
      <c r="Y881" s="40"/>
      <c r="Z881" s="40"/>
      <c r="AA881" s="40"/>
      <c r="AB881" s="40"/>
      <c r="AC881" s="203"/>
      <c r="AD881" s="40"/>
    </row>
    <row r="882" ht="12.75" customHeight="1">
      <c r="A882" s="40"/>
      <c r="B882" s="40"/>
      <c r="C882" s="40"/>
      <c r="D882" s="40"/>
      <c r="E882" s="40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0"/>
      <c r="W882" s="40"/>
      <c r="X882" s="40"/>
      <c r="Y882" s="40"/>
      <c r="Z882" s="40"/>
      <c r="AA882" s="40"/>
      <c r="AB882" s="40"/>
      <c r="AC882" s="203"/>
      <c r="AD882" s="40"/>
    </row>
    <row r="883" ht="12.75" customHeight="1">
      <c r="A883" s="40"/>
      <c r="B883" s="40"/>
      <c r="C883" s="40"/>
      <c r="D883" s="40"/>
      <c r="E883" s="40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0"/>
      <c r="W883" s="40"/>
      <c r="X883" s="40"/>
      <c r="Y883" s="40"/>
      <c r="Z883" s="40"/>
      <c r="AA883" s="40"/>
      <c r="AB883" s="40"/>
      <c r="AC883" s="203"/>
      <c r="AD883" s="40"/>
    </row>
    <row r="884" ht="12.75" customHeight="1">
      <c r="A884" s="40"/>
      <c r="B884" s="40"/>
      <c r="C884" s="40"/>
      <c r="D884" s="40"/>
      <c r="E884" s="40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0"/>
      <c r="W884" s="40"/>
      <c r="X884" s="40"/>
      <c r="Y884" s="40"/>
      <c r="Z884" s="40"/>
      <c r="AA884" s="40"/>
      <c r="AB884" s="40"/>
      <c r="AC884" s="203"/>
      <c r="AD884" s="40"/>
    </row>
    <row r="885" ht="12.75" customHeight="1">
      <c r="A885" s="40"/>
      <c r="B885" s="40"/>
      <c r="C885" s="40"/>
      <c r="D885" s="40"/>
      <c r="E885" s="40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0"/>
      <c r="W885" s="40"/>
      <c r="X885" s="40"/>
      <c r="Y885" s="40"/>
      <c r="Z885" s="40"/>
      <c r="AA885" s="40"/>
      <c r="AB885" s="40"/>
      <c r="AC885" s="203"/>
      <c r="AD885" s="40"/>
    </row>
    <row r="886" ht="12.75" customHeight="1">
      <c r="A886" s="40"/>
      <c r="B886" s="40"/>
      <c r="C886" s="40"/>
      <c r="D886" s="40"/>
      <c r="E886" s="40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0"/>
      <c r="W886" s="40"/>
      <c r="X886" s="40"/>
      <c r="Y886" s="40"/>
      <c r="Z886" s="40"/>
      <c r="AA886" s="40"/>
      <c r="AB886" s="40"/>
      <c r="AC886" s="203"/>
      <c r="AD886" s="40"/>
    </row>
    <row r="887" ht="12.75" customHeight="1">
      <c r="A887" s="40"/>
      <c r="B887" s="40"/>
      <c r="C887" s="40"/>
      <c r="D887" s="40"/>
      <c r="E887" s="40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0"/>
      <c r="W887" s="40"/>
      <c r="X887" s="40"/>
      <c r="Y887" s="40"/>
      <c r="Z887" s="40"/>
      <c r="AA887" s="40"/>
      <c r="AB887" s="40"/>
      <c r="AC887" s="203"/>
      <c r="AD887" s="40"/>
    </row>
    <row r="888" ht="12.75" customHeight="1">
      <c r="A888" s="40"/>
      <c r="B888" s="40"/>
      <c r="C888" s="40"/>
      <c r="D888" s="40"/>
      <c r="E888" s="40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0"/>
      <c r="W888" s="40"/>
      <c r="X888" s="40"/>
      <c r="Y888" s="40"/>
      <c r="Z888" s="40"/>
      <c r="AA888" s="40"/>
      <c r="AB888" s="40"/>
      <c r="AC888" s="203"/>
      <c r="AD888" s="40"/>
    </row>
    <row r="889" ht="12.75" customHeight="1">
      <c r="A889" s="40"/>
      <c r="B889" s="40"/>
      <c r="C889" s="40"/>
      <c r="D889" s="40"/>
      <c r="E889" s="40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0"/>
      <c r="W889" s="40"/>
      <c r="X889" s="40"/>
      <c r="Y889" s="40"/>
      <c r="Z889" s="40"/>
      <c r="AA889" s="40"/>
      <c r="AB889" s="40"/>
      <c r="AC889" s="203"/>
      <c r="AD889" s="40"/>
    </row>
    <row r="890" ht="12.75" customHeight="1">
      <c r="A890" s="40"/>
      <c r="B890" s="40"/>
      <c r="C890" s="40"/>
      <c r="D890" s="40"/>
      <c r="E890" s="40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0"/>
      <c r="W890" s="40"/>
      <c r="X890" s="40"/>
      <c r="Y890" s="40"/>
      <c r="Z890" s="40"/>
      <c r="AA890" s="40"/>
      <c r="AB890" s="40"/>
      <c r="AC890" s="203"/>
      <c r="AD890" s="40"/>
    </row>
    <row r="891" ht="12.75" customHeight="1">
      <c r="A891" s="40"/>
      <c r="B891" s="40"/>
      <c r="C891" s="40"/>
      <c r="D891" s="40"/>
      <c r="E891" s="40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0"/>
      <c r="W891" s="40"/>
      <c r="X891" s="40"/>
      <c r="Y891" s="40"/>
      <c r="Z891" s="40"/>
      <c r="AA891" s="40"/>
      <c r="AB891" s="40"/>
      <c r="AC891" s="203"/>
      <c r="AD891" s="40"/>
    </row>
    <row r="892" ht="12.75" customHeight="1">
      <c r="A892" s="40"/>
      <c r="B892" s="40"/>
      <c r="C892" s="40"/>
      <c r="D892" s="40"/>
      <c r="E892" s="40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0"/>
      <c r="W892" s="40"/>
      <c r="X892" s="40"/>
      <c r="Y892" s="40"/>
      <c r="Z892" s="40"/>
      <c r="AA892" s="40"/>
      <c r="AB892" s="40"/>
      <c r="AC892" s="203"/>
      <c r="AD892" s="40"/>
    </row>
    <row r="893" ht="12.75" customHeight="1">
      <c r="A893" s="40"/>
      <c r="B893" s="40"/>
      <c r="C893" s="40"/>
      <c r="D893" s="40"/>
      <c r="E893" s="40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0"/>
      <c r="W893" s="40"/>
      <c r="X893" s="40"/>
      <c r="Y893" s="40"/>
      <c r="Z893" s="40"/>
      <c r="AA893" s="40"/>
      <c r="AB893" s="40"/>
      <c r="AC893" s="203"/>
      <c r="AD893" s="40"/>
    </row>
    <row r="894" ht="12.75" customHeight="1">
      <c r="A894" s="40"/>
      <c r="B894" s="40"/>
      <c r="C894" s="40"/>
      <c r="D894" s="40"/>
      <c r="E894" s="40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0"/>
      <c r="W894" s="40"/>
      <c r="X894" s="40"/>
      <c r="Y894" s="40"/>
      <c r="Z894" s="40"/>
      <c r="AA894" s="40"/>
      <c r="AB894" s="40"/>
      <c r="AC894" s="203"/>
      <c r="AD894" s="40"/>
    </row>
    <row r="895" ht="12.75" customHeight="1">
      <c r="A895" s="40"/>
      <c r="B895" s="40"/>
      <c r="C895" s="40"/>
      <c r="D895" s="40"/>
      <c r="E895" s="40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0"/>
      <c r="W895" s="40"/>
      <c r="X895" s="40"/>
      <c r="Y895" s="40"/>
      <c r="Z895" s="40"/>
      <c r="AA895" s="40"/>
      <c r="AB895" s="40"/>
      <c r="AC895" s="203"/>
      <c r="AD895" s="40"/>
    </row>
    <row r="896" ht="12.75" customHeight="1">
      <c r="A896" s="40"/>
      <c r="B896" s="40"/>
      <c r="C896" s="40"/>
      <c r="D896" s="40"/>
      <c r="E896" s="40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0"/>
      <c r="W896" s="40"/>
      <c r="X896" s="40"/>
      <c r="Y896" s="40"/>
      <c r="Z896" s="40"/>
      <c r="AA896" s="40"/>
      <c r="AB896" s="40"/>
      <c r="AC896" s="203"/>
      <c r="AD896" s="40"/>
    </row>
    <row r="897" ht="12.75" customHeight="1">
      <c r="A897" s="40"/>
      <c r="B897" s="40"/>
      <c r="C897" s="40"/>
      <c r="D897" s="40"/>
      <c r="E897" s="40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0"/>
      <c r="W897" s="40"/>
      <c r="X897" s="40"/>
      <c r="Y897" s="40"/>
      <c r="Z897" s="40"/>
      <c r="AA897" s="40"/>
      <c r="AB897" s="40"/>
      <c r="AC897" s="203"/>
      <c r="AD897" s="40"/>
    </row>
    <row r="898" ht="12.75" customHeight="1">
      <c r="A898" s="40"/>
      <c r="B898" s="40"/>
      <c r="C898" s="40"/>
      <c r="D898" s="40"/>
      <c r="E898" s="40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0"/>
      <c r="W898" s="40"/>
      <c r="X898" s="40"/>
      <c r="Y898" s="40"/>
      <c r="Z898" s="40"/>
      <c r="AA898" s="40"/>
      <c r="AB898" s="40"/>
      <c r="AC898" s="203"/>
      <c r="AD898" s="40"/>
    </row>
    <row r="899" ht="12.75" customHeight="1">
      <c r="A899" s="40"/>
      <c r="B899" s="40"/>
      <c r="C899" s="40"/>
      <c r="D899" s="40"/>
      <c r="E899" s="40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0"/>
      <c r="W899" s="40"/>
      <c r="X899" s="40"/>
      <c r="Y899" s="40"/>
      <c r="Z899" s="40"/>
      <c r="AA899" s="40"/>
      <c r="AB899" s="40"/>
      <c r="AC899" s="203"/>
      <c r="AD899" s="40"/>
    </row>
    <row r="900" ht="12.75" customHeight="1">
      <c r="A900" s="40"/>
      <c r="B900" s="40"/>
      <c r="C900" s="40"/>
      <c r="D900" s="40"/>
      <c r="E900" s="40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0"/>
      <c r="W900" s="40"/>
      <c r="X900" s="40"/>
      <c r="Y900" s="40"/>
      <c r="Z900" s="40"/>
      <c r="AA900" s="40"/>
      <c r="AB900" s="40"/>
      <c r="AC900" s="203"/>
      <c r="AD900" s="40"/>
    </row>
    <row r="901" ht="12.75" customHeight="1">
      <c r="A901" s="40"/>
      <c r="B901" s="40"/>
      <c r="C901" s="40"/>
      <c r="D901" s="40"/>
      <c r="E901" s="40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0"/>
      <c r="W901" s="40"/>
      <c r="X901" s="40"/>
      <c r="Y901" s="40"/>
      <c r="Z901" s="40"/>
      <c r="AA901" s="40"/>
      <c r="AB901" s="40"/>
      <c r="AC901" s="203"/>
      <c r="AD901" s="40"/>
    </row>
    <row r="902" ht="12.75" customHeight="1">
      <c r="A902" s="40"/>
      <c r="B902" s="40"/>
      <c r="C902" s="40"/>
      <c r="D902" s="40"/>
      <c r="E902" s="40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0"/>
      <c r="W902" s="40"/>
      <c r="X902" s="40"/>
      <c r="Y902" s="40"/>
      <c r="Z902" s="40"/>
      <c r="AA902" s="40"/>
      <c r="AB902" s="40"/>
      <c r="AC902" s="203"/>
      <c r="AD902" s="40"/>
    </row>
    <row r="903" ht="12.75" customHeight="1">
      <c r="A903" s="40"/>
      <c r="B903" s="40"/>
      <c r="C903" s="40"/>
      <c r="D903" s="40"/>
      <c r="E903" s="40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0"/>
      <c r="W903" s="40"/>
      <c r="X903" s="40"/>
      <c r="Y903" s="40"/>
      <c r="Z903" s="40"/>
      <c r="AA903" s="40"/>
      <c r="AB903" s="40"/>
      <c r="AC903" s="203"/>
      <c r="AD903" s="40"/>
    </row>
    <row r="904" ht="12.75" customHeight="1">
      <c r="A904" s="40"/>
      <c r="B904" s="40"/>
      <c r="C904" s="40"/>
      <c r="D904" s="40"/>
      <c r="E904" s="40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0"/>
      <c r="W904" s="40"/>
      <c r="X904" s="40"/>
      <c r="Y904" s="40"/>
      <c r="Z904" s="40"/>
      <c r="AA904" s="40"/>
      <c r="AB904" s="40"/>
      <c r="AC904" s="203"/>
      <c r="AD904" s="40"/>
    </row>
    <row r="905" ht="12.75" customHeight="1">
      <c r="A905" s="40"/>
      <c r="B905" s="40"/>
      <c r="C905" s="40"/>
      <c r="D905" s="40"/>
      <c r="E905" s="40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0"/>
      <c r="W905" s="40"/>
      <c r="X905" s="40"/>
      <c r="Y905" s="40"/>
      <c r="Z905" s="40"/>
      <c r="AA905" s="40"/>
      <c r="AB905" s="40"/>
      <c r="AC905" s="203"/>
      <c r="AD905" s="40"/>
    </row>
    <row r="906" ht="12.75" customHeight="1">
      <c r="A906" s="40"/>
      <c r="B906" s="40"/>
      <c r="C906" s="40"/>
      <c r="D906" s="40"/>
      <c r="E906" s="40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0"/>
      <c r="W906" s="40"/>
      <c r="X906" s="40"/>
      <c r="Y906" s="40"/>
      <c r="Z906" s="40"/>
      <c r="AA906" s="40"/>
      <c r="AB906" s="40"/>
      <c r="AC906" s="203"/>
      <c r="AD906" s="40"/>
    </row>
    <row r="907" ht="12.75" customHeight="1">
      <c r="A907" s="40"/>
      <c r="B907" s="40"/>
      <c r="C907" s="40"/>
      <c r="D907" s="40"/>
      <c r="E907" s="40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0"/>
      <c r="W907" s="40"/>
      <c r="X907" s="40"/>
      <c r="Y907" s="40"/>
      <c r="Z907" s="40"/>
      <c r="AA907" s="40"/>
      <c r="AB907" s="40"/>
      <c r="AC907" s="203"/>
      <c r="AD907" s="40"/>
    </row>
    <row r="908" ht="12.75" customHeight="1">
      <c r="A908" s="40"/>
      <c r="B908" s="40"/>
      <c r="C908" s="40"/>
      <c r="D908" s="40"/>
      <c r="E908" s="40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0"/>
      <c r="W908" s="40"/>
      <c r="X908" s="40"/>
      <c r="Y908" s="40"/>
      <c r="Z908" s="40"/>
      <c r="AA908" s="40"/>
      <c r="AB908" s="40"/>
      <c r="AC908" s="203"/>
      <c r="AD908" s="40"/>
    </row>
    <row r="909" ht="12.75" customHeight="1">
      <c r="A909" s="40"/>
      <c r="B909" s="40"/>
      <c r="C909" s="40"/>
      <c r="D909" s="40"/>
      <c r="E909" s="40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0"/>
      <c r="W909" s="40"/>
      <c r="X909" s="40"/>
      <c r="Y909" s="40"/>
      <c r="Z909" s="40"/>
      <c r="AA909" s="40"/>
      <c r="AB909" s="40"/>
      <c r="AC909" s="203"/>
      <c r="AD909" s="40"/>
    </row>
    <row r="910" ht="12.75" customHeight="1">
      <c r="A910" s="40"/>
      <c r="B910" s="40"/>
      <c r="C910" s="40"/>
      <c r="D910" s="40"/>
      <c r="E910" s="40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0"/>
      <c r="W910" s="40"/>
      <c r="X910" s="40"/>
      <c r="Y910" s="40"/>
      <c r="Z910" s="40"/>
      <c r="AA910" s="40"/>
      <c r="AB910" s="40"/>
      <c r="AC910" s="203"/>
      <c r="AD910" s="40"/>
    </row>
    <row r="911" ht="12.75" customHeight="1">
      <c r="A911" s="40"/>
      <c r="B911" s="40"/>
      <c r="C911" s="40"/>
      <c r="D911" s="40"/>
      <c r="E911" s="40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0"/>
      <c r="W911" s="40"/>
      <c r="X911" s="40"/>
      <c r="Y911" s="40"/>
      <c r="Z911" s="40"/>
      <c r="AA911" s="40"/>
      <c r="AB911" s="40"/>
      <c r="AC911" s="203"/>
      <c r="AD911" s="40"/>
    </row>
    <row r="912" ht="12.75" customHeight="1">
      <c r="A912" s="40"/>
      <c r="B912" s="40"/>
      <c r="C912" s="40"/>
      <c r="D912" s="40"/>
      <c r="E912" s="40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0"/>
      <c r="W912" s="40"/>
      <c r="X912" s="40"/>
      <c r="Y912" s="40"/>
      <c r="Z912" s="40"/>
      <c r="AA912" s="40"/>
      <c r="AB912" s="40"/>
      <c r="AC912" s="203"/>
      <c r="AD912" s="40"/>
    </row>
    <row r="913" ht="12.75" customHeight="1">
      <c r="A913" s="40"/>
      <c r="B913" s="40"/>
      <c r="C913" s="40"/>
      <c r="D913" s="40"/>
      <c r="E913" s="40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0"/>
      <c r="W913" s="40"/>
      <c r="X913" s="40"/>
      <c r="Y913" s="40"/>
      <c r="Z913" s="40"/>
      <c r="AA913" s="40"/>
      <c r="AB913" s="40"/>
      <c r="AC913" s="203"/>
      <c r="AD913" s="40"/>
    </row>
    <row r="914" ht="12.75" customHeight="1">
      <c r="A914" s="40"/>
      <c r="B914" s="40"/>
      <c r="C914" s="40"/>
      <c r="D914" s="40"/>
      <c r="E914" s="40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0"/>
      <c r="W914" s="40"/>
      <c r="X914" s="40"/>
      <c r="Y914" s="40"/>
      <c r="Z914" s="40"/>
      <c r="AA914" s="40"/>
      <c r="AB914" s="40"/>
      <c r="AC914" s="203"/>
      <c r="AD914" s="40"/>
    </row>
    <row r="915" ht="12.75" customHeight="1">
      <c r="A915" s="40"/>
      <c r="B915" s="40"/>
      <c r="C915" s="40"/>
      <c r="D915" s="40"/>
      <c r="E915" s="40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0"/>
      <c r="W915" s="40"/>
      <c r="X915" s="40"/>
      <c r="Y915" s="40"/>
      <c r="Z915" s="40"/>
      <c r="AA915" s="40"/>
      <c r="AB915" s="40"/>
      <c r="AC915" s="203"/>
      <c r="AD915" s="40"/>
    </row>
    <row r="916" ht="12.75" customHeight="1">
      <c r="A916" s="40"/>
      <c r="B916" s="40"/>
      <c r="C916" s="40"/>
      <c r="D916" s="40"/>
      <c r="E916" s="40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0"/>
      <c r="W916" s="40"/>
      <c r="X916" s="40"/>
      <c r="Y916" s="40"/>
      <c r="Z916" s="40"/>
      <c r="AA916" s="40"/>
      <c r="AB916" s="40"/>
      <c r="AC916" s="203"/>
      <c r="AD916" s="40"/>
    </row>
    <row r="917" ht="12.75" customHeight="1">
      <c r="A917" s="40"/>
      <c r="B917" s="40"/>
      <c r="C917" s="40"/>
      <c r="D917" s="40"/>
      <c r="E917" s="40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0"/>
      <c r="W917" s="40"/>
      <c r="X917" s="40"/>
      <c r="Y917" s="40"/>
      <c r="Z917" s="40"/>
      <c r="AA917" s="40"/>
      <c r="AB917" s="40"/>
      <c r="AC917" s="203"/>
      <c r="AD917" s="40"/>
    </row>
    <row r="918" ht="12.75" customHeight="1">
      <c r="A918" s="40"/>
      <c r="B918" s="40"/>
      <c r="C918" s="40"/>
      <c r="D918" s="40"/>
      <c r="E918" s="40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0"/>
      <c r="W918" s="40"/>
      <c r="X918" s="40"/>
      <c r="Y918" s="40"/>
      <c r="Z918" s="40"/>
      <c r="AA918" s="40"/>
      <c r="AB918" s="40"/>
      <c r="AC918" s="203"/>
      <c r="AD918" s="40"/>
    </row>
    <row r="919" ht="12.75" customHeight="1">
      <c r="A919" s="40"/>
      <c r="B919" s="40"/>
      <c r="C919" s="40"/>
      <c r="D919" s="40"/>
      <c r="E919" s="40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0"/>
      <c r="W919" s="40"/>
      <c r="X919" s="40"/>
      <c r="Y919" s="40"/>
      <c r="Z919" s="40"/>
      <c r="AA919" s="40"/>
      <c r="AB919" s="40"/>
      <c r="AC919" s="203"/>
      <c r="AD919" s="40"/>
    </row>
    <row r="920" ht="12.75" customHeight="1">
      <c r="A920" s="40"/>
      <c r="B920" s="40"/>
      <c r="C920" s="40"/>
      <c r="D920" s="40"/>
      <c r="E920" s="40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0"/>
      <c r="W920" s="40"/>
      <c r="X920" s="40"/>
      <c r="Y920" s="40"/>
      <c r="Z920" s="40"/>
      <c r="AA920" s="40"/>
      <c r="AB920" s="40"/>
      <c r="AC920" s="203"/>
      <c r="AD920" s="40"/>
    </row>
    <row r="921" ht="12.75" customHeight="1">
      <c r="A921" s="40"/>
      <c r="B921" s="40"/>
      <c r="C921" s="40"/>
      <c r="D921" s="40"/>
      <c r="E921" s="40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0"/>
      <c r="W921" s="40"/>
      <c r="X921" s="40"/>
      <c r="Y921" s="40"/>
      <c r="Z921" s="40"/>
      <c r="AA921" s="40"/>
      <c r="AB921" s="40"/>
      <c r="AC921" s="203"/>
      <c r="AD921" s="40"/>
    </row>
    <row r="922" ht="12.75" customHeight="1">
      <c r="A922" s="40"/>
      <c r="B922" s="40"/>
      <c r="C922" s="40"/>
      <c r="D922" s="40"/>
      <c r="E922" s="40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0"/>
      <c r="W922" s="40"/>
      <c r="X922" s="40"/>
      <c r="Y922" s="40"/>
      <c r="Z922" s="40"/>
      <c r="AA922" s="40"/>
      <c r="AB922" s="40"/>
      <c r="AC922" s="203"/>
      <c r="AD922" s="40"/>
    </row>
    <row r="923" ht="12.75" customHeight="1">
      <c r="A923" s="40"/>
      <c r="B923" s="40"/>
      <c r="C923" s="40"/>
      <c r="D923" s="40"/>
      <c r="E923" s="40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0"/>
      <c r="W923" s="40"/>
      <c r="X923" s="40"/>
      <c r="Y923" s="40"/>
      <c r="Z923" s="40"/>
      <c r="AA923" s="40"/>
      <c r="AB923" s="40"/>
      <c r="AC923" s="203"/>
      <c r="AD923" s="40"/>
    </row>
    <row r="924" ht="12.75" customHeight="1">
      <c r="A924" s="40"/>
      <c r="B924" s="40"/>
      <c r="C924" s="40"/>
      <c r="D924" s="40"/>
      <c r="E924" s="40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0"/>
      <c r="W924" s="40"/>
      <c r="X924" s="40"/>
      <c r="Y924" s="40"/>
      <c r="Z924" s="40"/>
      <c r="AA924" s="40"/>
      <c r="AB924" s="40"/>
      <c r="AC924" s="203"/>
      <c r="AD924" s="40"/>
    </row>
    <row r="925" ht="12.75" customHeight="1">
      <c r="A925" s="40"/>
      <c r="B925" s="40"/>
      <c r="C925" s="40"/>
      <c r="D925" s="40"/>
      <c r="E925" s="40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0"/>
      <c r="W925" s="40"/>
      <c r="X925" s="40"/>
      <c r="Y925" s="40"/>
      <c r="Z925" s="40"/>
      <c r="AA925" s="40"/>
      <c r="AB925" s="40"/>
      <c r="AC925" s="203"/>
      <c r="AD925" s="40"/>
    </row>
    <row r="926" ht="12.75" customHeight="1">
      <c r="A926" s="40"/>
      <c r="B926" s="40"/>
      <c r="C926" s="40"/>
      <c r="D926" s="40"/>
      <c r="E926" s="40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0"/>
      <c r="W926" s="40"/>
      <c r="X926" s="40"/>
      <c r="Y926" s="40"/>
      <c r="Z926" s="40"/>
      <c r="AA926" s="40"/>
      <c r="AB926" s="40"/>
      <c r="AC926" s="203"/>
      <c r="AD926" s="40"/>
    </row>
    <row r="927" ht="12.75" customHeight="1">
      <c r="A927" s="40"/>
      <c r="B927" s="40"/>
      <c r="C927" s="40"/>
      <c r="D927" s="40"/>
      <c r="E927" s="40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0"/>
      <c r="W927" s="40"/>
      <c r="X927" s="40"/>
      <c r="Y927" s="40"/>
      <c r="Z927" s="40"/>
      <c r="AA927" s="40"/>
      <c r="AB927" s="40"/>
      <c r="AC927" s="203"/>
      <c r="AD927" s="40"/>
    </row>
    <row r="928" ht="12.75" customHeight="1">
      <c r="A928" s="40"/>
      <c r="B928" s="40"/>
      <c r="C928" s="40"/>
      <c r="D928" s="40"/>
      <c r="E928" s="40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0"/>
      <c r="W928" s="40"/>
      <c r="X928" s="40"/>
      <c r="Y928" s="40"/>
      <c r="Z928" s="40"/>
      <c r="AA928" s="40"/>
      <c r="AB928" s="40"/>
      <c r="AC928" s="203"/>
      <c r="AD928" s="40"/>
    </row>
    <row r="929" ht="12.75" customHeight="1">
      <c r="A929" s="40"/>
      <c r="B929" s="40"/>
      <c r="C929" s="40"/>
      <c r="D929" s="40"/>
      <c r="E929" s="40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0"/>
      <c r="W929" s="40"/>
      <c r="X929" s="40"/>
      <c r="Y929" s="40"/>
      <c r="Z929" s="40"/>
      <c r="AA929" s="40"/>
      <c r="AB929" s="40"/>
      <c r="AC929" s="203"/>
      <c r="AD929" s="40"/>
    </row>
    <row r="930" ht="12.75" customHeight="1">
      <c r="A930" s="40"/>
      <c r="B930" s="40"/>
      <c r="C930" s="40"/>
      <c r="D930" s="40"/>
      <c r="E930" s="40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0"/>
      <c r="W930" s="40"/>
      <c r="X930" s="40"/>
      <c r="Y930" s="40"/>
      <c r="Z930" s="40"/>
      <c r="AA930" s="40"/>
      <c r="AB930" s="40"/>
      <c r="AC930" s="203"/>
      <c r="AD930" s="40"/>
    </row>
    <row r="931" ht="12.75" customHeight="1">
      <c r="A931" s="40"/>
      <c r="B931" s="40"/>
      <c r="C931" s="40"/>
      <c r="D931" s="40"/>
      <c r="E931" s="40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0"/>
      <c r="W931" s="40"/>
      <c r="X931" s="40"/>
      <c r="Y931" s="40"/>
      <c r="Z931" s="40"/>
      <c r="AA931" s="40"/>
      <c r="AB931" s="40"/>
      <c r="AC931" s="203"/>
      <c r="AD931" s="40"/>
    </row>
    <row r="932" ht="12.75" customHeight="1">
      <c r="A932" s="40"/>
      <c r="B932" s="40"/>
      <c r="C932" s="40"/>
      <c r="D932" s="40"/>
      <c r="E932" s="40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0"/>
      <c r="W932" s="40"/>
      <c r="X932" s="40"/>
      <c r="Y932" s="40"/>
      <c r="Z932" s="40"/>
      <c r="AA932" s="40"/>
      <c r="AB932" s="40"/>
      <c r="AC932" s="203"/>
      <c r="AD932" s="40"/>
    </row>
    <row r="933" ht="12.75" customHeight="1">
      <c r="A933" s="40"/>
      <c r="B933" s="40"/>
      <c r="C933" s="40"/>
      <c r="D933" s="40"/>
      <c r="E933" s="40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0"/>
      <c r="W933" s="40"/>
      <c r="X933" s="40"/>
      <c r="Y933" s="40"/>
      <c r="Z933" s="40"/>
      <c r="AA933" s="40"/>
      <c r="AB933" s="40"/>
      <c r="AC933" s="203"/>
      <c r="AD933" s="40"/>
    </row>
    <row r="934" ht="12.75" customHeight="1">
      <c r="A934" s="40"/>
      <c r="B934" s="40"/>
      <c r="C934" s="40"/>
      <c r="D934" s="40"/>
      <c r="E934" s="40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0"/>
      <c r="W934" s="40"/>
      <c r="X934" s="40"/>
      <c r="Y934" s="40"/>
      <c r="Z934" s="40"/>
      <c r="AA934" s="40"/>
      <c r="AB934" s="40"/>
      <c r="AC934" s="203"/>
      <c r="AD934" s="40"/>
    </row>
    <row r="935" ht="12.75" customHeight="1">
      <c r="A935" s="40"/>
      <c r="B935" s="40"/>
      <c r="C935" s="40"/>
      <c r="D935" s="40"/>
      <c r="E935" s="40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0"/>
      <c r="W935" s="40"/>
      <c r="X935" s="40"/>
      <c r="Y935" s="40"/>
      <c r="Z935" s="40"/>
      <c r="AA935" s="40"/>
      <c r="AB935" s="40"/>
      <c r="AC935" s="203"/>
      <c r="AD935" s="40"/>
    </row>
    <row r="936" ht="12.75" customHeight="1">
      <c r="A936" s="40"/>
      <c r="B936" s="40"/>
      <c r="C936" s="40"/>
      <c r="D936" s="40"/>
      <c r="E936" s="40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0"/>
      <c r="W936" s="40"/>
      <c r="X936" s="40"/>
      <c r="Y936" s="40"/>
      <c r="Z936" s="40"/>
      <c r="AA936" s="40"/>
      <c r="AB936" s="40"/>
      <c r="AC936" s="203"/>
      <c r="AD936" s="40"/>
    </row>
    <row r="937" ht="12.75" customHeight="1">
      <c r="A937" s="40"/>
      <c r="B937" s="40"/>
      <c r="C937" s="40"/>
      <c r="D937" s="40"/>
      <c r="E937" s="40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0"/>
      <c r="W937" s="40"/>
      <c r="X937" s="40"/>
      <c r="Y937" s="40"/>
      <c r="Z937" s="40"/>
      <c r="AA937" s="40"/>
      <c r="AB937" s="40"/>
      <c r="AC937" s="203"/>
      <c r="AD937" s="40"/>
    </row>
    <row r="938" ht="12.75" customHeight="1">
      <c r="A938" s="40"/>
      <c r="B938" s="40"/>
      <c r="C938" s="40"/>
      <c r="D938" s="40"/>
      <c r="E938" s="40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0"/>
      <c r="W938" s="40"/>
      <c r="X938" s="40"/>
      <c r="Y938" s="40"/>
      <c r="Z938" s="40"/>
      <c r="AA938" s="40"/>
      <c r="AB938" s="40"/>
      <c r="AC938" s="203"/>
      <c r="AD938" s="40"/>
    </row>
    <row r="939" ht="12.75" customHeight="1">
      <c r="A939" s="40"/>
      <c r="B939" s="40"/>
      <c r="C939" s="40"/>
      <c r="D939" s="40"/>
      <c r="E939" s="40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0"/>
      <c r="W939" s="40"/>
      <c r="X939" s="40"/>
      <c r="Y939" s="40"/>
      <c r="Z939" s="40"/>
      <c r="AA939" s="40"/>
      <c r="AB939" s="40"/>
      <c r="AC939" s="203"/>
      <c r="AD939" s="40"/>
    </row>
    <row r="940" ht="12.75" customHeight="1">
      <c r="A940" s="40"/>
      <c r="B940" s="40"/>
      <c r="C940" s="40"/>
      <c r="D940" s="40"/>
      <c r="E940" s="40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0"/>
      <c r="W940" s="40"/>
      <c r="X940" s="40"/>
      <c r="Y940" s="40"/>
      <c r="Z940" s="40"/>
      <c r="AA940" s="40"/>
      <c r="AB940" s="40"/>
      <c r="AC940" s="203"/>
      <c r="AD940" s="40"/>
    </row>
    <row r="941" ht="12.75" customHeight="1">
      <c r="A941" s="40"/>
      <c r="B941" s="40"/>
      <c r="C941" s="40"/>
      <c r="D941" s="40"/>
      <c r="E941" s="40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0"/>
      <c r="W941" s="40"/>
      <c r="X941" s="40"/>
      <c r="Y941" s="40"/>
      <c r="Z941" s="40"/>
      <c r="AA941" s="40"/>
      <c r="AB941" s="40"/>
      <c r="AC941" s="203"/>
      <c r="AD941" s="40"/>
    </row>
    <row r="942" ht="12.75" customHeight="1">
      <c r="A942" s="40"/>
      <c r="B942" s="40"/>
      <c r="C942" s="40"/>
      <c r="D942" s="40"/>
      <c r="E942" s="40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0"/>
      <c r="W942" s="40"/>
      <c r="X942" s="40"/>
      <c r="Y942" s="40"/>
      <c r="Z942" s="40"/>
      <c r="AA942" s="40"/>
      <c r="AB942" s="40"/>
      <c r="AC942" s="203"/>
      <c r="AD942" s="40"/>
    </row>
    <row r="943" ht="12.75" customHeight="1">
      <c r="A943" s="40"/>
      <c r="B943" s="40"/>
      <c r="C943" s="40"/>
      <c r="D943" s="40"/>
      <c r="E943" s="40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0"/>
      <c r="W943" s="40"/>
      <c r="X943" s="40"/>
      <c r="Y943" s="40"/>
      <c r="Z943" s="40"/>
      <c r="AA943" s="40"/>
      <c r="AB943" s="40"/>
      <c r="AC943" s="203"/>
      <c r="AD943" s="40"/>
    </row>
    <row r="944" ht="12.75" customHeight="1">
      <c r="A944" s="40"/>
      <c r="B944" s="40"/>
      <c r="C944" s="40"/>
      <c r="D944" s="40"/>
      <c r="E944" s="40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0"/>
      <c r="W944" s="40"/>
      <c r="X944" s="40"/>
      <c r="Y944" s="40"/>
      <c r="Z944" s="40"/>
      <c r="AA944" s="40"/>
      <c r="AB944" s="40"/>
      <c r="AC944" s="203"/>
      <c r="AD944" s="40"/>
    </row>
    <row r="945" ht="12.75" customHeight="1">
      <c r="A945" s="40"/>
      <c r="B945" s="40"/>
      <c r="C945" s="40"/>
      <c r="D945" s="40"/>
      <c r="E945" s="40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0"/>
      <c r="W945" s="40"/>
      <c r="X945" s="40"/>
      <c r="Y945" s="40"/>
      <c r="Z945" s="40"/>
      <c r="AA945" s="40"/>
      <c r="AB945" s="40"/>
      <c r="AC945" s="203"/>
      <c r="AD945" s="40"/>
    </row>
    <row r="946" ht="12.75" customHeight="1">
      <c r="A946" s="40"/>
      <c r="B946" s="40"/>
      <c r="C946" s="40"/>
      <c r="D946" s="40"/>
      <c r="E946" s="40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0"/>
      <c r="W946" s="40"/>
      <c r="X946" s="40"/>
      <c r="Y946" s="40"/>
      <c r="Z946" s="40"/>
      <c r="AA946" s="40"/>
      <c r="AB946" s="40"/>
      <c r="AC946" s="203"/>
      <c r="AD946" s="40"/>
    </row>
    <row r="947" ht="12.75" customHeight="1">
      <c r="A947" s="40"/>
      <c r="B947" s="40"/>
      <c r="C947" s="40"/>
      <c r="D947" s="40"/>
      <c r="E947" s="40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0"/>
      <c r="W947" s="40"/>
      <c r="X947" s="40"/>
      <c r="Y947" s="40"/>
      <c r="Z947" s="40"/>
      <c r="AA947" s="40"/>
      <c r="AB947" s="40"/>
      <c r="AC947" s="203"/>
      <c r="AD947" s="40"/>
    </row>
    <row r="948" ht="12.75" customHeight="1">
      <c r="A948" s="40"/>
      <c r="B948" s="40"/>
      <c r="C948" s="40"/>
      <c r="D948" s="40"/>
      <c r="E948" s="40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0"/>
      <c r="W948" s="40"/>
      <c r="X948" s="40"/>
      <c r="Y948" s="40"/>
      <c r="Z948" s="40"/>
      <c r="AA948" s="40"/>
      <c r="AB948" s="40"/>
      <c r="AC948" s="203"/>
      <c r="AD948" s="40"/>
    </row>
    <row r="949" ht="12.75" customHeight="1">
      <c r="A949" s="40"/>
      <c r="B949" s="40"/>
      <c r="C949" s="40"/>
      <c r="D949" s="40"/>
      <c r="E949" s="40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0"/>
      <c r="W949" s="40"/>
      <c r="X949" s="40"/>
      <c r="Y949" s="40"/>
      <c r="Z949" s="40"/>
      <c r="AA949" s="40"/>
      <c r="AB949" s="40"/>
      <c r="AC949" s="203"/>
      <c r="AD949" s="40"/>
    </row>
    <row r="950" ht="12.75" customHeight="1">
      <c r="A950" s="40"/>
      <c r="B950" s="40"/>
      <c r="C950" s="40"/>
      <c r="D950" s="40"/>
      <c r="E950" s="40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0"/>
      <c r="W950" s="40"/>
      <c r="X950" s="40"/>
      <c r="Y950" s="40"/>
      <c r="Z950" s="40"/>
      <c r="AA950" s="40"/>
      <c r="AB950" s="40"/>
      <c r="AC950" s="203"/>
      <c r="AD950" s="40"/>
    </row>
    <row r="951" ht="12.75" customHeight="1">
      <c r="A951" s="40"/>
      <c r="B951" s="40"/>
      <c r="C951" s="40"/>
      <c r="D951" s="40"/>
      <c r="E951" s="40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0"/>
      <c r="W951" s="40"/>
      <c r="X951" s="40"/>
      <c r="Y951" s="40"/>
      <c r="Z951" s="40"/>
      <c r="AA951" s="40"/>
      <c r="AB951" s="40"/>
      <c r="AC951" s="203"/>
      <c r="AD951" s="40"/>
    </row>
    <row r="952" ht="12.75" customHeight="1">
      <c r="A952" s="40"/>
      <c r="B952" s="40"/>
      <c r="C952" s="40"/>
      <c r="D952" s="40"/>
      <c r="E952" s="40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0"/>
      <c r="W952" s="40"/>
      <c r="X952" s="40"/>
      <c r="Y952" s="40"/>
      <c r="Z952" s="40"/>
      <c r="AA952" s="40"/>
      <c r="AB952" s="40"/>
      <c r="AC952" s="203"/>
      <c r="AD952" s="40"/>
    </row>
    <row r="953" ht="12.75" customHeight="1">
      <c r="A953" s="40"/>
      <c r="B953" s="40"/>
      <c r="C953" s="40"/>
      <c r="D953" s="40"/>
      <c r="E953" s="40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0"/>
      <c r="W953" s="40"/>
      <c r="X953" s="40"/>
      <c r="Y953" s="40"/>
      <c r="Z953" s="40"/>
      <c r="AA953" s="40"/>
      <c r="AB953" s="40"/>
      <c r="AC953" s="203"/>
      <c r="AD953" s="40"/>
    </row>
    <row r="954" ht="12.75" customHeight="1">
      <c r="A954" s="40"/>
      <c r="B954" s="40"/>
      <c r="C954" s="40"/>
      <c r="D954" s="40"/>
      <c r="E954" s="40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0"/>
      <c r="W954" s="40"/>
      <c r="X954" s="40"/>
      <c r="Y954" s="40"/>
      <c r="Z954" s="40"/>
      <c r="AA954" s="40"/>
      <c r="AB954" s="40"/>
      <c r="AC954" s="203"/>
      <c r="AD954" s="40"/>
    </row>
    <row r="955" ht="12.75" customHeight="1">
      <c r="A955" s="40"/>
      <c r="B955" s="40"/>
      <c r="C955" s="40"/>
      <c r="D955" s="40"/>
      <c r="E955" s="40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0"/>
      <c r="W955" s="40"/>
      <c r="X955" s="40"/>
      <c r="Y955" s="40"/>
      <c r="Z955" s="40"/>
      <c r="AA955" s="40"/>
      <c r="AB955" s="40"/>
      <c r="AC955" s="203"/>
      <c r="AD955" s="40"/>
    </row>
    <row r="956" ht="12.75" customHeight="1">
      <c r="A956" s="40"/>
      <c r="B956" s="40"/>
      <c r="C956" s="40"/>
      <c r="D956" s="40"/>
      <c r="E956" s="40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0"/>
      <c r="W956" s="40"/>
      <c r="X956" s="40"/>
      <c r="Y956" s="40"/>
      <c r="Z956" s="40"/>
      <c r="AA956" s="40"/>
      <c r="AB956" s="40"/>
      <c r="AC956" s="203"/>
      <c r="AD956" s="40"/>
    </row>
    <row r="957" ht="12.75" customHeight="1">
      <c r="A957" s="40"/>
      <c r="B957" s="40"/>
      <c r="C957" s="40"/>
      <c r="D957" s="40"/>
      <c r="E957" s="40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0"/>
      <c r="W957" s="40"/>
      <c r="X957" s="40"/>
      <c r="Y957" s="40"/>
      <c r="Z957" s="40"/>
      <c r="AA957" s="40"/>
      <c r="AB957" s="40"/>
      <c r="AC957" s="203"/>
      <c r="AD957" s="40"/>
    </row>
    <row r="958" ht="12.75" customHeight="1">
      <c r="A958" s="40"/>
      <c r="B958" s="40"/>
      <c r="C958" s="40"/>
      <c r="D958" s="40"/>
      <c r="E958" s="40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0"/>
      <c r="W958" s="40"/>
      <c r="X958" s="40"/>
      <c r="Y958" s="40"/>
      <c r="Z958" s="40"/>
      <c r="AA958" s="40"/>
      <c r="AB958" s="40"/>
      <c r="AC958" s="203"/>
      <c r="AD958" s="40"/>
    </row>
    <row r="959" ht="12.75" customHeight="1">
      <c r="A959" s="40"/>
      <c r="B959" s="40"/>
      <c r="C959" s="40"/>
      <c r="D959" s="40"/>
      <c r="E959" s="40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0"/>
      <c r="W959" s="40"/>
      <c r="X959" s="40"/>
      <c r="Y959" s="40"/>
      <c r="Z959" s="40"/>
      <c r="AA959" s="40"/>
      <c r="AB959" s="40"/>
      <c r="AC959" s="203"/>
      <c r="AD959" s="40"/>
    </row>
    <row r="960" ht="12.75" customHeight="1">
      <c r="A960" s="40"/>
      <c r="B960" s="40"/>
      <c r="C960" s="40"/>
      <c r="D960" s="40"/>
      <c r="E960" s="40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0"/>
      <c r="W960" s="40"/>
      <c r="X960" s="40"/>
      <c r="Y960" s="40"/>
      <c r="Z960" s="40"/>
      <c r="AA960" s="40"/>
      <c r="AB960" s="40"/>
      <c r="AC960" s="203"/>
      <c r="AD960" s="40"/>
    </row>
    <row r="961" ht="12.75" customHeight="1">
      <c r="A961" s="40"/>
      <c r="B961" s="40"/>
      <c r="C961" s="40"/>
      <c r="D961" s="40"/>
      <c r="E961" s="40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0"/>
      <c r="W961" s="40"/>
      <c r="X961" s="40"/>
      <c r="Y961" s="40"/>
      <c r="Z961" s="40"/>
      <c r="AA961" s="40"/>
      <c r="AB961" s="40"/>
      <c r="AC961" s="203"/>
      <c r="AD961" s="40"/>
    </row>
    <row r="962" ht="12.75" customHeight="1">
      <c r="A962" s="40"/>
      <c r="B962" s="40"/>
      <c r="C962" s="40"/>
      <c r="D962" s="40"/>
      <c r="E962" s="40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0"/>
      <c r="W962" s="40"/>
      <c r="X962" s="40"/>
      <c r="Y962" s="40"/>
      <c r="Z962" s="40"/>
      <c r="AA962" s="40"/>
      <c r="AB962" s="40"/>
      <c r="AC962" s="203"/>
      <c r="AD962" s="40"/>
    </row>
    <row r="963" ht="12.75" customHeight="1">
      <c r="A963" s="40"/>
      <c r="B963" s="40"/>
      <c r="C963" s="40"/>
      <c r="D963" s="40"/>
      <c r="E963" s="40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0"/>
      <c r="W963" s="40"/>
      <c r="X963" s="40"/>
      <c r="Y963" s="40"/>
      <c r="Z963" s="40"/>
      <c r="AA963" s="40"/>
      <c r="AB963" s="40"/>
      <c r="AC963" s="203"/>
      <c r="AD963" s="40"/>
    </row>
    <row r="964" ht="12.75" customHeight="1">
      <c r="A964" s="40"/>
      <c r="B964" s="40"/>
      <c r="C964" s="40"/>
      <c r="D964" s="40"/>
      <c r="E964" s="40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0"/>
      <c r="W964" s="40"/>
      <c r="X964" s="40"/>
      <c r="Y964" s="40"/>
      <c r="Z964" s="40"/>
      <c r="AA964" s="40"/>
      <c r="AB964" s="40"/>
      <c r="AC964" s="203"/>
      <c r="AD964" s="40"/>
    </row>
    <row r="965" ht="12.75" customHeight="1">
      <c r="A965" s="40"/>
      <c r="B965" s="40"/>
      <c r="C965" s="40"/>
      <c r="D965" s="40"/>
      <c r="E965" s="40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0"/>
      <c r="W965" s="40"/>
      <c r="X965" s="40"/>
      <c r="Y965" s="40"/>
      <c r="Z965" s="40"/>
      <c r="AA965" s="40"/>
      <c r="AB965" s="40"/>
      <c r="AC965" s="203"/>
      <c r="AD965" s="40"/>
    </row>
    <row r="966" ht="12.75" customHeight="1">
      <c r="A966" s="40"/>
      <c r="B966" s="40"/>
      <c r="C966" s="40"/>
      <c r="D966" s="40"/>
      <c r="E966" s="40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0"/>
      <c r="W966" s="40"/>
      <c r="X966" s="40"/>
      <c r="Y966" s="40"/>
      <c r="Z966" s="40"/>
      <c r="AA966" s="40"/>
      <c r="AB966" s="40"/>
      <c r="AC966" s="203"/>
      <c r="AD966" s="40"/>
    </row>
    <row r="967" ht="12.75" customHeight="1">
      <c r="A967" s="40"/>
      <c r="B967" s="40"/>
      <c r="C967" s="40"/>
      <c r="D967" s="40"/>
      <c r="E967" s="40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0"/>
      <c r="W967" s="40"/>
      <c r="X967" s="40"/>
      <c r="Y967" s="40"/>
      <c r="Z967" s="40"/>
      <c r="AA967" s="40"/>
      <c r="AB967" s="40"/>
      <c r="AC967" s="203"/>
      <c r="AD967" s="40"/>
    </row>
    <row r="968" ht="12.75" customHeight="1">
      <c r="A968" s="40"/>
      <c r="B968" s="40"/>
      <c r="C968" s="40"/>
      <c r="D968" s="40"/>
      <c r="E968" s="40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0"/>
      <c r="W968" s="40"/>
      <c r="X968" s="40"/>
      <c r="Y968" s="40"/>
      <c r="Z968" s="40"/>
      <c r="AA968" s="40"/>
      <c r="AB968" s="40"/>
      <c r="AC968" s="203"/>
      <c r="AD968" s="40"/>
    </row>
    <row r="969" ht="12.75" customHeight="1">
      <c r="A969" s="40"/>
      <c r="B969" s="40"/>
      <c r="C969" s="40"/>
      <c r="D969" s="40"/>
      <c r="E969" s="40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0"/>
      <c r="W969" s="40"/>
      <c r="X969" s="40"/>
      <c r="Y969" s="40"/>
      <c r="Z969" s="40"/>
      <c r="AA969" s="40"/>
      <c r="AB969" s="40"/>
      <c r="AC969" s="203"/>
      <c r="AD969" s="40"/>
    </row>
    <row r="970" ht="12.75" customHeight="1">
      <c r="A970" s="40"/>
      <c r="B970" s="40"/>
      <c r="C970" s="40"/>
      <c r="D970" s="40"/>
      <c r="E970" s="40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0"/>
      <c r="W970" s="40"/>
      <c r="X970" s="40"/>
      <c r="Y970" s="40"/>
      <c r="Z970" s="40"/>
      <c r="AA970" s="40"/>
      <c r="AB970" s="40"/>
      <c r="AC970" s="203"/>
      <c r="AD970" s="40"/>
    </row>
    <row r="971" ht="12.75" customHeight="1">
      <c r="A971" s="40"/>
      <c r="B971" s="40"/>
      <c r="C971" s="40"/>
      <c r="D971" s="40"/>
      <c r="E971" s="40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0"/>
      <c r="W971" s="40"/>
      <c r="X971" s="40"/>
      <c r="Y971" s="40"/>
      <c r="Z971" s="40"/>
      <c r="AA971" s="40"/>
      <c r="AB971" s="40"/>
      <c r="AC971" s="203"/>
      <c r="AD971" s="40"/>
    </row>
    <row r="972" ht="12.75" customHeight="1">
      <c r="A972" s="40"/>
      <c r="B972" s="40"/>
      <c r="C972" s="40"/>
      <c r="D972" s="40"/>
      <c r="E972" s="40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0"/>
      <c r="W972" s="40"/>
      <c r="X972" s="40"/>
      <c r="Y972" s="40"/>
      <c r="Z972" s="40"/>
      <c r="AA972" s="40"/>
      <c r="AB972" s="40"/>
      <c r="AC972" s="203"/>
      <c r="AD972" s="40"/>
    </row>
    <row r="973" ht="12.75" customHeight="1">
      <c r="A973" s="40"/>
      <c r="B973" s="40"/>
      <c r="C973" s="40"/>
      <c r="D973" s="40"/>
      <c r="E973" s="40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0"/>
      <c r="W973" s="40"/>
      <c r="X973" s="40"/>
      <c r="Y973" s="40"/>
      <c r="Z973" s="40"/>
      <c r="AA973" s="40"/>
      <c r="AB973" s="40"/>
      <c r="AC973" s="203"/>
      <c r="AD973" s="40"/>
    </row>
    <row r="974" ht="12.75" customHeight="1">
      <c r="A974" s="40"/>
      <c r="B974" s="40"/>
      <c r="C974" s="40"/>
      <c r="D974" s="40"/>
      <c r="E974" s="40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0"/>
      <c r="W974" s="40"/>
      <c r="X974" s="40"/>
      <c r="Y974" s="40"/>
      <c r="Z974" s="40"/>
      <c r="AA974" s="40"/>
      <c r="AB974" s="40"/>
      <c r="AC974" s="203"/>
      <c r="AD974" s="40"/>
    </row>
    <row r="975" ht="12.75" customHeight="1">
      <c r="A975" s="40"/>
      <c r="B975" s="40"/>
      <c r="C975" s="40"/>
      <c r="D975" s="40"/>
      <c r="E975" s="40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0"/>
      <c r="W975" s="40"/>
      <c r="X975" s="40"/>
      <c r="Y975" s="40"/>
      <c r="Z975" s="40"/>
      <c r="AA975" s="40"/>
      <c r="AB975" s="40"/>
      <c r="AC975" s="203"/>
      <c r="AD975" s="40"/>
    </row>
    <row r="976" ht="12.75" customHeight="1">
      <c r="A976" s="40"/>
      <c r="B976" s="40"/>
      <c r="C976" s="40"/>
      <c r="D976" s="40"/>
      <c r="E976" s="40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0"/>
      <c r="W976" s="40"/>
      <c r="X976" s="40"/>
      <c r="Y976" s="40"/>
      <c r="Z976" s="40"/>
      <c r="AA976" s="40"/>
      <c r="AB976" s="40"/>
      <c r="AC976" s="203"/>
      <c r="AD976" s="40"/>
    </row>
    <row r="977" ht="12.75" customHeight="1">
      <c r="A977" s="40"/>
      <c r="B977" s="40"/>
      <c r="C977" s="40"/>
      <c r="D977" s="40"/>
      <c r="E977" s="40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0"/>
      <c r="W977" s="40"/>
      <c r="X977" s="40"/>
      <c r="Y977" s="40"/>
      <c r="Z977" s="40"/>
      <c r="AA977" s="40"/>
      <c r="AB977" s="40"/>
      <c r="AC977" s="203"/>
      <c r="AD977" s="40"/>
    </row>
    <row r="978" ht="12.75" customHeight="1">
      <c r="A978" s="40"/>
      <c r="B978" s="40"/>
      <c r="C978" s="40"/>
      <c r="D978" s="40"/>
      <c r="E978" s="40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0"/>
      <c r="W978" s="40"/>
      <c r="X978" s="40"/>
      <c r="Y978" s="40"/>
      <c r="Z978" s="40"/>
      <c r="AA978" s="40"/>
      <c r="AB978" s="40"/>
      <c r="AC978" s="203"/>
      <c r="AD978" s="40"/>
    </row>
    <row r="979" ht="12.75" customHeight="1">
      <c r="A979" s="40"/>
      <c r="B979" s="40"/>
      <c r="C979" s="40"/>
      <c r="D979" s="40"/>
      <c r="E979" s="40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0"/>
      <c r="W979" s="40"/>
      <c r="X979" s="40"/>
      <c r="Y979" s="40"/>
      <c r="Z979" s="40"/>
      <c r="AA979" s="40"/>
      <c r="AB979" s="40"/>
      <c r="AC979" s="203"/>
      <c r="AD979" s="40"/>
    </row>
    <row r="980" ht="12.75" customHeight="1">
      <c r="A980" s="40"/>
      <c r="B980" s="40"/>
      <c r="C980" s="40"/>
      <c r="D980" s="40"/>
      <c r="E980" s="40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0"/>
      <c r="W980" s="40"/>
      <c r="X980" s="40"/>
      <c r="Y980" s="40"/>
      <c r="Z980" s="40"/>
      <c r="AA980" s="40"/>
      <c r="AB980" s="40"/>
      <c r="AC980" s="203"/>
      <c r="AD980" s="40"/>
    </row>
    <row r="981" ht="12.75" customHeight="1">
      <c r="A981" s="40"/>
      <c r="B981" s="40"/>
      <c r="C981" s="40"/>
      <c r="D981" s="40"/>
      <c r="E981" s="40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0"/>
      <c r="W981" s="40"/>
      <c r="X981" s="40"/>
      <c r="Y981" s="40"/>
      <c r="Z981" s="40"/>
      <c r="AA981" s="40"/>
      <c r="AB981" s="40"/>
      <c r="AC981" s="203"/>
      <c r="AD981" s="40"/>
    </row>
    <row r="982" ht="12.75" customHeight="1">
      <c r="A982" s="40"/>
      <c r="B982" s="40"/>
      <c r="C982" s="40"/>
      <c r="D982" s="40"/>
      <c r="E982" s="40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0"/>
      <c r="W982" s="40"/>
      <c r="X982" s="40"/>
      <c r="Y982" s="40"/>
      <c r="Z982" s="40"/>
      <c r="AA982" s="40"/>
      <c r="AB982" s="40"/>
      <c r="AC982" s="203"/>
      <c r="AD982" s="40"/>
    </row>
    <row r="983" ht="12.75" customHeight="1">
      <c r="A983" s="40"/>
      <c r="B983" s="40"/>
      <c r="C983" s="40"/>
      <c r="D983" s="40"/>
      <c r="E983" s="40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0"/>
      <c r="W983" s="40"/>
      <c r="X983" s="40"/>
      <c r="Y983" s="40"/>
      <c r="Z983" s="40"/>
      <c r="AA983" s="40"/>
      <c r="AB983" s="40"/>
      <c r="AC983" s="203"/>
      <c r="AD983" s="40"/>
    </row>
    <row r="984" ht="12.75" customHeight="1">
      <c r="A984" s="40"/>
      <c r="B984" s="40"/>
      <c r="C984" s="40"/>
      <c r="D984" s="40"/>
      <c r="E984" s="40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0"/>
      <c r="W984" s="40"/>
      <c r="X984" s="40"/>
      <c r="Y984" s="40"/>
      <c r="Z984" s="40"/>
      <c r="AA984" s="40"/>
      <c r="AB984" s="40"/>
      <c r="AC984" s="203"/>
      <c r="AD984" s="40"/>
    </row>
    <row r="985" ht="12.75" customHeight="1">
      <c r="A985" s="40"/>
      <c r="B985" s="40"/>
      <c r="C985" s="40"/>
      <c r="D985" s="40"/>
      <c r="E985" s="40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0"/>
      <c r="W985" s="40"/>
      <c r="X985" s="40"/>
      <c r="Y985" s="40"/>
      <c r="Z985" s="40"/>
      <c r="AA985" s="40"/>
      <c r="AB985" s="40"/>
      <c r="AC985" s="203"/>
      <c r="AD985" s="40"/>
    </row>
    <row r="986" ht="12.75" customHeight="1">
      <c r="A986" s="40"/>
      <c r="B986" s="40"/>
      <c r="C986" s="40"/>
      <c r="D986" s="40"/>
      <c r="E986" s="40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0"/>
      <c r="W986" s="40"/>
      <c r="X986" s="40"/>
      <c r="Y986" s="40"/>
      <c r="Z986" s="40"/>
      <c r="AA986" s="40"/>
      <c r="AB986" s="40"/>
      <c r="AC986" s="203"/>
      <c r="AD986" s="40"/>
    </row>
    <row r="987" ht="12.75" customHeight="1">
      <c r="A987" s="40"/>
      <c r="B987" s="40"/>
      <c r="C987" s="40"/>
      <c r="D987" s="40"/>
      <c r="E987" s="40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0"/>
      <c r="W987" s="40"/>
      <c r="X987" s="40"/>
      <c r="Y987" s="40"/>
      <c r="Z987" s="40"/>
      <c r="AA987" s="40"/>
      <c r="AB987" s="40"/>
      <c r="AC987" s="203"/>
      <c r="AD987" s="40"/>
    </row>
    <row r="988" ht="12.75" customHeight="1">
      <c r="A988" s="40"/>
      <c r="B988" s="40"/>
      <c r="C988" s="40"/>
      <c r="D988" s="40"/>
      <c r="E988" s="40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0"/>
      <c r="W988" s="40"/>
      <c r="X988" s="40"/>
      <c r="Y988" s="40"/>
      <c r="Z988" s="40"/>
      <c r="AA988" s="40"/>
      <c r="AB988" s="40"/>
      <c r="AC988" s="203"/>
      <c r="AD988" s="40"/>
    </row>
    <row r="989" ht="12.75" customHeight="1">
      <c r="A989" s="40"/>
      <c r="B989" s="40"/>
      <c r="C989" s="40"/>
      <c r="D989" s="40"/>
      <c r="E989" s="40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0"/>
      <c r="W989" s="40"/>
      <c r="X989" s="40"/>
      <c r="Y989" s="40"/>
      <c r="Z989" s="40"/>
      <c r="AA989" s="40"/>
      <c r="AB989" s="40"/>
      <c r="AC989" s="203"/>
      <c r="AD989" s="40"/>
    </row>
    <row r="990" ht="12.75" customHeight="1">
      <c r="A990" s="40"/>
      <c r="B990" s="40"/>
      <c r="C990" s="40"/>
      <c r="D990" s="40"/>
      <c r="E990" s="40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0"/>
      <c r="W990" s="40"/>
      <c r="X990" s="40"/>
      <c r="Y990" s="40"/>
      <c r="Z990" s="40"/>
      <c r="AA990" s="40"/>
      <c r="AB990" s="40"/>
      <c r="AC990" s="203"/>
      <c r="AD990" s="40"/>
    </row>
    <row r="991" ht="12.75" customHeight="1">
      <c r="A991" s="40"/>
      <c r="B991" s="40"/>
      <c r="C991" s="40"/>
      <c r="D991" s="40"/>
      <c r="E991" s="40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0"/>
      <c r="W991" s="40"/>
      <c r="X991" s="40"/>
      <c r="Y991" s="40"/>
      <c r="Z991" s="40"/>
      <c r="AA991" s="40"/>
      <c r="AB991" s="40"/>
      <c r="AC991" s="203"/>
      <c r="AD991" s="40"/>
    </row>
    <row r="992" ht="12.75" customHeight="1">
      <c r="A992" s="40"/>
      <c r="B992" s="40"/>
      <c r="C992" s="40"/>
      <c r="D992" s="40"/>
      <c r="E992" s="40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0"/>
      <c r="W992" s="40"/>
      <c r="X992" s="40"/>
      <c r="Y992" s="40"/>
      <c r="Z992" s="40"/>
      <c r="AA992" s="40"/>
      <c r="AB992" s="40"/>
      <c r="AC992" s="203"/>
      <c r="AD992" s="40"/>
    </row>
    <row r="993" ht="12.75" customHeight="1">
      <c r="A993" s="40"/>
      <c r="B993" s="40"/>
      <c r="C993" s="40"/>
      <c r="D993" s="40"/>
      <c r="E993" s="40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0"/>
      <c r="W993" s="40"/>
      <c r="X993" s="40"/>
      <c r="Y993" s="40"/>
      <c r="Z993" s="40"/>
      <c r="AA993" s="40"/>
      <c r="AB993" s="40"/>
      <c r="AC993" s="203"/>
      <c r="AD993" s="40"/>
    </row>
    <row r="994" ht="12.75" customHeight="1">
      <c r="A994" s="40"/>
      <c r="B994" s="40"/>
      <c r="C994" s="40"/>
      <c r="D994" s="40"/>
      <c r="E994" s="40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0"/>
      <c r="W994" s="40"/>
      <c r="X994" s="40"/>
      <c r="Y994" s="40"/>
      <c r="Z994" s="40"/>
      <c r="AA994" s="40"/>
      <c r="AB994" s="40"/>
      <c r="AC994" s="203"/>
      <c r="AD994" s="40"/>
    </row>
    <row r="995" ht="12.75" customHeight="1">
      <c r="A995" s="40"/>
      <c r="B995" s="40"/>
      <c r="C995" s="40"/>
      <c r="D995" s="40"/>
      <c r="E995" s="40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0"/>
      <c r="W995" s="40"/>
      <c r="X995" s="40"/>
      <c r="Y995" s="40"/>
      <c r="Z995" s="40"/>
      <c r="AA995" s="40"/>
      <c r="AB995" s="40"/>
      <c r="AC995" s="203"/>
      <c r="AD995" s="40"/>
    </row>
    <row r="996" ht="12.75" customHeight="1">
      <c r="A996" s="40"/>
      <c r="B996" s="40"/>
      <c r="C996" s="40"/>
      <c r="D996" s="40"/>
      <c r="E996" s="40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0"/>
      <c r="W996" s="40"/>
      <c r="X996" s="40"/>
      <c r="Y996" s="40"/>
      <c r="Z996" s="40"/>
      <c r="AA996" s="40"/>
      <c r="AB996" s="40"/>
      <c r="AC996" s="203"/>
      <c r="AD996" s="40"/>
    </row>
    <row r="997" ht="12.75" customHeight="1">
      <c r="A997" s="40"/>
      <c r="B997" s="40"/>
      <c r="C997" s="40"/>
      <c r="D997" s="40"/>
      <c r="E997" s="40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0"/>
      <c r="W997" s="40"/>
      <c r="X997" s="40"/>
      <c r="Y997" s="40"/>
      <c r="Z997" s="40"/>
      <c r="AA997" s="40"/>
      <c r="AB997" s="40"/>
      <c r="AC997" s="203"/>
      <c r="AD997" s="40"/>
    </row>
    <row r="998" ht="12.75" customHeight="1">
      <c r="A998" s="40"/>
      <c r="B998" s="40"/>
      <c r="C998" s="40"/>
      <c r="D998" s="40"/>
      <c r="E998" s="40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0"/>
      <c r="W998" s="40"/>
      <c r="X998" s="40"/>
      <c r="Y998" s="40"/>
      <c r="Z998" s="40"/>
      <c r="AA998" s="40"/>
      <c r="AB998" s="40"/>
      <c r="AC998" s="203"/>
      <c r="AD998" s="40"/>
    </row>
    <row r="999" ht="12.75" customHeight="1">
      <c r="A999" s="40"/>
      <c r="B999" s="40"/>
      <c r="C999" s="40"/>
      <c r="D999" s="40"/>
      <c r="E999" s="40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0"/>
      <c r="W999" s="40"/>
      <c r="X999" s="40"/>
      <c r="Y999" s="40"/>
      <c r="Z999" s="40"/>
      <c r="AA999" s="40"/>
      <c r="AB999" s="40"/>
      <c r="AC999" s="203"/>
      <c r="AD999" s="40"/>
    </row>
    <row r="1000" ht="12.75" customHeight="1">
      <c r="A1000" s="40"/>
      <c r="B1000" s="40"/>
      <c r="C1000" s="40"/>
      <c r="D1000" s="40"/>
      <c r="E1000" s="40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0"/>
      <c r="W1000" s="40"/>
      <c r="X1000" s="40"/>
      <c r="Y1000" s="40"/>
      <c r="Z1000" s="40"/>
      <c r="AA1000" s="40"/>
      <c r="AB1000" s="40"/>
      <c r="AC1000" s="203"/>
      <c r="AD1000" s="40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5"/>
    <col customWidth="1" hidden="1" min="2" max="2" width="13.63"/>
    <col customWidth="1" min="3" max="3" width="37.5"/>
    <col customWidth="1" min="4" max="4" width="8.63"/>
    <col customWidth="1" hidden="1" min="5" max="5" width="7.0"/>
    <col customWidth="1" min="6" max="6" width="8.63"/>
    <col customWidth="1" hidden="1" min="7" max="7" width="6.5"/>
    <col customWidth="1" min="8" max="8" width="8.63"/>
    <col customWidth="1" hidden="1" min="9" max="9" width="7.13"/>
    <col customWidth="1" min="10" max="10" width="8.63"/>
    <col customWidth="1" hidden="1" min="11" max="11" width="6.5"/>
    <col customWidth="1" min="12" max="12" width="10.38"/>
    <col customWidth="1" hidden="1" min="13" max="13" width="7.5"/>
    <col customWidth="1" min="14" max="14" width="10.38"/>
    <col customWidth="1" hidden="1" min="15" max="15" width="6.5"/>
    <col customWidth="1" min="16" max="16" width="10.38"/>
    <col customWidth="1" hidden="1" min="17" max="17" width="5.88"/>
    <col customWidth="1" min="18" max="18" width="10.38"/>
    <col customWidth="1" hidden="1" min="19" max="19" width="7.0"/>
    <col customWidth="1" min="20" max="20" width="10.38"/>
    <col customWidth="1" hidden="1" min="21" max="21" width="6.63"/>
    <col customWidth="1" min="22" max="22" width="10.38"/>
    <col customWidth="1" hidden="1" min="23" max="23" width="6.38"/>
    <col customWidth="1" min="24" max="24" width="8.63"/>
    <col customWidth="1" hidden="1" min="25" max="25" width="6.88"/>
    <col customWidth="1" min="26" max="26" width="8.63"/>
    <col customWidth="1" hidden="1" min="27" max="27" width="6.38"/>
    <col customWidth="1" min="28" max="28" width="10.38"/>
    <col customWidth="1" hidden="1" min="29" max="29" width="12.5"/>
    <col customWidth="1" hidden="1" min="30" max="30" width="14.5"/>
  </cols>
  <sheetData>
    <row r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233"/>
      <c r="AD1" s="40"/>
    </row>
    <row r="2" ht="12.75" customHeight="1">
      <c r="A2" s="40"/>
      <c r="B2" s="40"/>
      <c r="C2" s="20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234"/>
      <c r="AD2" s="40"/>
    </row>
    <row r="3" ht="12.75" customHeight="1">
      <c r="A3" s="40"/>
      <c r="B3" s="40"/>
      <c r="C3" s="235" t="s">
        <v>317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236" t="s">
        <v>318</v>
      </c>
      <c r="AD3" s="40"/>
    </row>
    <row r="4" ht="12.75" customHeight="1">
      <c r="A4" s="40"/>
      <c r="B4" s="40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234"/>
      <c r="AD4" s="40"/>
    </row>
    <row r="5" ht="12.75" customHeight="1">
      <c r="A5" s="40"/>
      <c r="B5" s="40"/>
      <c r="C5" s="40"/>
      <c r="D5" s="40"/>
      <c r="E5" s="40"/>
      <c r="F5" s="40"/>
      <c r="G5" s="40"/>
      <c r="H5" s="40"/>
      <c r="I5" s="40"/>
      <c r="J5" s="204"/>
      <c r="K5" s="204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233"/>
      <c r="AD5" s="40"/>
    </row>
    <row r="6" ht="12.75" customHeight="1">
      <c r="A6" s="40"/>
      <c r="B6" s="40"/>
      <c r="C6" s="209" t="s">
        <v>319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233"/>
      <c r="AD6" s="40"/>
    </row>
    <row r="7" ht="12.75" customHeight="1">
      <c r="A7" s="40"/>
      <c r="B7" s="40" t="s">
        <v>320</v>
      </c>
      <c r="C7" s="225" t="s">
        <v>321</v>
      </c>
      <c r="D7" s="41">
        <v>0.0</v>
      </c>
      <c r="E7" s="41">
        <v>0.0</v>
      </c>
      <c r="F7" s="41">
        <v>0.0</v>
      </c>
      <c r="G7" s="41">
        <v>0.0</v>
      </c>
      <c r="H7" s="41">
        <v>0.0</v>
      </c>
      <c r="I7" s="41">
        <v>0.0</v>
      </c>
      <c r="J7" s="41">
        <v>0.0</v>
      </c>
      <c r="K7" s="41">
        <v>0.0</v>
      </c>
      <c r="L7" s="41">
        <v>2500000.0</v>
      </c>
      <c r="M7" s="41">
        <v>0.0</v>
      </c>
      <c r="N7" s="41">
        <v>0.0</v>
      </c>
      <c r="O7" s="41">
        <v>0.0</v>
      </c>
      <c r="P7" s="41">
        <v>0.0</v>
      </c>
      <c r="Q7" s="41">
        <v>0.0</v>
      </c>
      <c r="R7" s="41">
        <v>0.0</v>
      </c>
      <c r="S7" s="41">
        <v>0.0</v>
      </c>
      <c r="T7" s="41">
        <v>2500000.0</v>
      </c>
      <c r="U7" s="41">
        <v>0.0</v>
      </c>
      <c r="V7" s="41">
        <v>0.0</v>
      </c>
      <c r="W7" s="41">
        <v>0.0</v>
      </c>
      <c r="X7" s="41">
        <v>0.0</v>
      </c>
      <c r="Y7" s="41">
        <v>0.0</v>
      </c>
      <c r="Z7" s="41">
        <v>0.0</v>
      </c>
      <c r="AA7" s="41">
        <v>0.0</v>
      </c>
      <c r="AB7" s="41">
        <f t="shared" ref="AB7:AB26" si="1">D7+F7+H7+J7+L7+N7+P7+R7+T7+V7+X7+Z7</f>
        <v>5000000</v>
      </c>
      <c r="AC7" s="237" t="s">
        <v>322</v>
      </c>
      <c r="AD7" s="40"/>
    </row>
    <row r="8" ht="12.75" customHeight="1">
      <c r="A8" s="40"/>
      <c r="B8" s="40" t="s">
        <v>323</v>
      </c>
      <c r="C8" s="225" t="s">
        <v>324</v>
      </c>
      <c r="D8" s="41">
        <v>0.0</v>
      </c>
      <c r="E8" s="41">
        <v>0.0</v>
      </c>
      <c r="F8" s="41">
        <v>0.0</v>
      </c>
      <c r="G8" s="41">
        <v>0.0</v>
      </c>
      <c r="H8" s="41">
        <v>0.0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41">
        <v>0.0</v>
      </c>
      <c r="O8" s="41">
        <v>0.0</v>
      </c>
      <c r="P8" s="41">
        <v>0.0</v>
      </c>
      <c r="Q8" s="41">
        <v>0.0</v>
      </c>
      <c r="R8" s="41">
        <v>0.0</v>
      </c>
      <c r="S8" s="41">
        <v>0.0</v>
      </c>
      <c r="T8" s="41">
        <v>0.0</v>
      </c>
      <c r="U8" s="41">
        <v>0.0</v>
      </c>
      <c r="V8" s="41">
        <v>0.0</v>
      </c>
      <c r="W8" s="41">
        <v>0.0</v>
      </c>
      <c r="X8" s="41">
        <v>0.0</v>
      </c>
      <c r="Y8" s="41">
        <v>0.0</v>
      </c>
      <c r="Z8" s="41">
        <v>0.0</v>
      </c>
      <c r="AA8" s="41">
        <v>0.0</v>
      </c>
      <c r="AB8" s="41">
        <f t="shared" si="1"/>
        <v>0</v>
      </c>
      <c r="AC8" s="237" t="s">
        <v>325</v>
      </c>
      <c r="AD8" s="40"/>
    </row>
    <row r="9" ht="12.75" customHeight="1">
      <c r="A9" s="40"/>
      <c r="B9" s="40" t="s">
        <v>326</v>
      </c>
      <c r="C9" s="225" t="s">
        <v>327</v>
      </c>
      <c r="D9" s="41">
        <v>0.0</v>
      </c>
      <c r="E9" s="41">
        <v>0.0</v>
      </c>
      <c r="F9" s="41">
        <v>19950.0</v>
      </c>
      <c r="G9" s="41">
        <v>0.0</v>
      </c>
      <c r="H9" s="41">
        <v>0.0</v>
      </c>
      <c r="I9" s="41">
        <v>0.0</v>
      </c>
      <c r="J9" s="41">
        <v>19950.0</v>
      </c>
      <c r="K9" s="41">
        <v>0.0</v>
      </c>
      <c r="L9" s="41">
        <v>0.0</v>
      </c>
      <c r="M9" s="41">
        <v>0.0</v>
      </c>
      <c r="N9" s="41">
        <v>19950.0</v>
      </c>
      <c r="O9" s="41">
        <v>0.0</v>
      </c>
      <c r="P9" s="41">
        <v>0.0</v>
      </c>
      <c r="Q9" s="41">
        <v>0.0</v>
      </c>
      <c r="R9" s="41">
        <v>19950.0</v>
      </c>
      <c r="S9" s="41">
        <v>0.0</v>
      </c>
      <c r="T9" s="41">
        <v>0.0</v>
      </c>
      <c r="U9" s="41">
        <v>0.0</v>
      </c>
      <c r="V9" s="41">
        <v>19950.0</v>
      </c>
      <c r="W9" s="41">
        <v>0.0</v>
      </c>
      <c r="X9" s="41">
        <v>19950.0</v>
      </c>
      <c r="Y9" s="41">
        <v>0.0</v>
      </c>
      <c r="Z9" s="41">
        <v>0.0</v>
      </c>
      <c r="AA9" s="41">
        <v>0.0</v>
      </c>
      <c r="AB9" s="41">
        <f t="shared" si="1"/>
        <v>119700</v>
      </c>
      <c r="AC9" s="237" t="s">
        <v>328</v>
      </c>
      <c r="AD9" s="40"/>
    </row>
    <row r="10" ht="12.75" customHeight="1">
      <c r="A10" s="40"/>
      <c r="B10" s="40" t="s">
        <v>329</v>
      </c>
      <c r="C10" s="225" t="s">
        <v>330</v>
      </c>
      <c r="D10" s="41">
        <v>0.0</v>
      </c>
      <c r="E10" s="41">
        <v>0.0</v>
      </c>
      <c r="F10" s="41">
        <v>19950.0</v>
      </c>
      <c r="G10" s="41">
        <v>0.0</v>
      </c>
      <c r="H10" s="41">
        <v>0.0</v>
      </c>
      <c r="I10" s="41">
        <v>0.0</v>
      </c>
      <c r="J10" s="41">
        <v>19950.0</v>
      </c>
      <c r="K10" s="41">
        <v>0.0</v>
      </c>
      <c r="L10" s="41">
        <v>0.0</v>
      </c>
      <c r="M10" s="41">
        <v>0.0</v>
      </c>
      <c r="N10" s="41">
        <v>19950.0</v>
      </c>
      <c r="O10" s="41">
        <v>0.0</v>
      </c>
      <c r="P10" s="41">
        <v>0.0</v>
      </c>
      <c r="Q10" s="41">
        <v>0.0</v>
      </c>
      <c r="R10" s="41">
        <v>19950.0</v>
      </c>
      <c r="S10" s="41">
        <v>0.0</v>
      </c>
      <c r="T10" s="41">
        <v>0.0</v>
      </c>
      <c r="U10" s="41">
        <v>0.0</v>
      </c>
      <c r="V10" s="41">
        <v>19950.0</v>
      </c>
      <c r="W10" s="41">
        <v>0.0</v>
      </c>
      <c r="X10" s="41">
        <v>19950.0</v>
      </c>
      <c r="Y10" s="41">
        <v>0.0</v>
      </c>
      <c r="Z10" s="41">
        <v>0.0</v>
      </c>
      <c r="AA10" s="41">
        <v>0.0</v>
      </c>
      <c r="AB10" s="41">
        <f t="shared" si="1"/>
        <v>119700</v>
      </c>
      <c r="AC10" s="237" t="s">
        <v>328</v>
      </c>
      <c r="AD10" s="40"/>
    </row>
    <row r="11" ht="12.75" customHeight="1">
      <c r="A11" s="40"/>
      <c r="B11" s="40" t="s">
        <v>331</v>
      </c>
      <c r="C11" s="225" t="s">
        <v>332</v>
      </c>
      <c r="D11" s="41">
        <v>0.0</v>
      </c>
      <c r="E11" s="41">
        <v>0.0</v>
      </c>
      <c r="F11" s="41">
        <v>16625.0</v>
      </c>
      <c r="G11" s="41">
        <v>0.0</v>
      </c>
      <c r="H11" s="41">
        <v>0.0</v>
      </c>
      <c r="I11" s="41">
        <v>0.0</v>
      </c>
      <c r="J11" s="41">
        <v>16625.0</v>
      </c>
      <c r="K11" s="41">
        <v>0.0</v>
      </c>
      <c r="L11" s="41">
        <v>0.0</v>
      </c>
      <c r="M11" s="41">
        <v>0.0</v>
      </c>
      <c r="N11" s="41">
        <v>16625.0</v>
      </c>
      <c r="O11" s="41">
        <v>0.0</v>
      </c>
      <c r="P11" s="41">
        <v>0.0</v>
      </c>
      <c r="Q11" s="41">
        <v>0.0</v>
      </c>
      <c r="R11" s="41">
        <v>16625.0</v>
      </c>
      <c r="S11" s="41">
        <v>0.0</v>
      </c>
      <c r="T11" s="41">
        <v>0.0</v>
      </c>
      <c r="U11" s="41">
        <v>0.0</v>
      </c>
      <c r="V11" s="41">
        <v>16625.0</v>
      </c>
      <c r="W11" s="41">
        <v>0.0</v>
      </c>
      <c r="X11" s="41">
        <v>16625.0</v>
      </c>
      <c r="Y11" s="41">
        <v>0.0</v>
      </c>
      <c r="Z11" s="41">
        <v>0.0</v>
      </c>
      <c r="AA11" s="41">
        <v>0.0</v>
      </c>
      <c r="AB11" s="41">
        <f t="shared" si="1"/>
        <v>99750</v>
      </c>
      <c r="AC11" s="237" t="s">
        <v>333</v>
      </c>
      <c r="AD11" s="40"/>
    </row>
    <row r="12" ht="12.75" customHeight="1">
      <c r="A12" s="40"/>
      <c r="B12" s="40" t="s">
        <v>334</v>
      </c>
      <c r="C12" s="225" t="s">
        <v>335</v>
      </c>
      <c r="D12" s="41">
        <v>0.0</v>
      </c>
      <c r="E12" s="41">
        <v>0.0</v>
      </c>
      <c r="F12" s="41">
        <v>19950.0</v>
      </c>
      <c r="G12" s="41">
        <v>0.0</v>
      </c>
      <c r="H12" s="41">
        <v>0.0</v>
      </c>
      <c r="I12" s="41">
        <v>0.0</v>
      </c>
      <c r="J12" s="41">
        <v>19950.0</v>
      </c>
      <c r="K12" s="41">
        <v>0.0</v>
      </c>
      <c r="L12" s="41">
        <v>0.0</v>
      </c>
      <c r="M12" s="41">
        <v>0.0</v>
      </c>
      <c r="N12" s="41">
        <v>19950.0</v>
      </c>
      <c r="O12" s="41">
        <v>0.0</v>
      </c>
      <c r="P12" s="41">
        <v>0.0</v>
      </c>
      <c r="Q12" s="41">
        <v>0.0</v>
      </c>
      <c r="R12" s="41">
        <v>19950.0</v>
      </c>
      <c r="S12" s="41">
        <v>0.0</v>
      </c>
      <c r="T12" s="41">
        <v>0.0</v>
      </c>
      <c r="U12" s="41">
        <v>0.0</v>
      </c>
      <c r="V12" s="41">
        <v>19950.0</v>
      </c>
      <c r="W12" s="41">
        <v>0.0</v>
      </c>
      <c r="X12" s="41">
        <v>19950.0</v>
      </c>
      <c r="Y12" s="41">
        <v>0.0</v>
      </c>
      <c r="Z12" s="41">
        <v>0.0</v>
      </c>
      <c r="AA12" s="41">
        <v>0.0</v>
      </c>
      <c r="AB12" s="41">
        <f t="shared" si="1"/>
        <v>119700</v>
      </c>
      <c r="AC12" s="237" t="s">
        <v>328</v>
      </c>
      <c r="AD12" s="40"/>
    </row>
    <row r="13">
      <c r="A13" s="40"/>
      <c r="B13" s="40" t="s">
        <v>336</v>
      </c>
      <c r="C13" s="225" t="s">
        <v>337</v>
      </c>
      <c r="D13" s="41">
        <v>0.0</v>
      </c>
      <c r="E13" s="41">
        <v>0.0</v>
      </c>
      <c r="F13" s="41">
        <v>16625.0</v>
      </c>
      <c r="G13" s="41">
        <v>0.0</v>
      </c>
      <c r="H13" s="41">
        <v>0.0</v>
      </c>
      <c r="I13" s="41">
        <v>0.0</v>
      </c>
      <c r="J13" s="41">
        <v>16625.0</v>
      </c>
      <c r="K13" s="41">
        <v>0.0</v>
      </c>
      <c r="L13" s="41">
        <v>0.0</v>
      </c>
      <c r="M13" s="41">
        <v>0.0</v>
      </c>
      <c r="N13" s="41">
        <v>16625.0</v>
      </c>
      <c r="O13" s="41">
        <v>0.0</v>
      </c>
      <c r="P13" s="41">
        <v>0.0</v>
      </c>
      <c r="Q13" s="41">
        <v>0.0</v>
      </c>
      <c r="R13" s="41">
        <v>16625.0</v>
      </c>
      <c r="S13" s="41">
        <v>0.0</v>
      </c>
      <c r="T13" s="41">
        <v>0.0</v>
      </c>
      <c r="U13" s="41">
        <v>0.0</v>
      </c>
      <c r="V13" s="41">
        <v>16625.0</v>
      </c>
      <c r="W13" s="41">
        <v>0.0</v>
      </c>
      <c r="X13" s="41">
        <v>16625.0</v>
      </c>
      <c r="Y13" s="41">
        <v>0.0</v>
      </c>
      <c r="Z13" s="41">
        <v>0.0</v>
      </c>
      <c r="AA13" s="41">
        <v>0.0</v>
      </c>
      <c r="AB13" s="41">
        <f t="shared" si="1"/>
        <v>99750</v>
      </c>
      <c r="AC13" s="237" t="s">
        <v>333</v>
      </c>
      <c r="AD13" s="40"/>
    </row>
    <row r="14" ht="12.75" customHeight="1">
      <c r="A14" s="40"/>
      <c r="B14" s="40" t="s">
        <v>338</v>
      </c>
      <c r="C14" s="225" t="s">
        <v>339</v>
      </c>
      <c r="D14" s="41">
        <v>0.0</v>
      </c>
      <c r="E14" s="41">
        <v>0.0</v>
      </c>
      <c r="F14" s="41">
        <v>19950.0</v>
      </c>
      <c r="G14" s="41">
        <v>0.0</v>
      </c>
      <c r="H14" s="41">
        <v>0.0</v>
      </c>
      <c r="I14" s="41">
        <v>0.0</v>
      </c>
      <c r="J14" s="41">
        <v>19950.0</v>
      </c>
      <c r="K14" s="41">
        <v>0.0</v>
      </c>
      <c r="L14" s="41">
        <v>0.0</v>
      </c>
      <c r="M14" s="41">
        <v>0.0</v>
      </c>
      <c r="N14" s="41">
        <v>19950.0</v>
      </c>
      <c r="O14" s="41">
        <v>0.0</v>
      </c>
      <c r="P14" s="41">
        <v>0.0</v>
      </c>
      <c r="Q14" s="41">
        <v>0.0</v>
      </c>
      <c r="R14" s="41">
        <v>19950.0</v>
      </c>
      <c r="S14" s="41">
        <v>0.0</v>
      </c>
      <c r="T14" s="41">
        <v>0.0</v>
      </c>
      <c r="U14" s="41">
        <v>0.0</v>
      </c>
      <c r="V14" s="41">
        <v>19950.0</v>
      </c>
      <c r="W14" s="41">
        <v>0.0</v>
      </c>
      <c r="X14" s="41">
        <v>19950.0</v>
      </c>
      <c r="Y14" s="41">
        <v>0.0</v>
      </c>
      <c r="Z14" s="41">
        <v>0.0</v>
      </c>
      <c r="AA14" s="41">
        <v>0.0</v>
      </c>
      <c r="AB14" s="41">
        <f t="shared" si="1"/>
        <v>119700</v>
      </c>
      <c r="AC14" s="237" t="s">
        <v>328</v>
      </c>
      <c r="AD14" s="40"/>
    </row>
    <row r="15" ht="12.75" customHeight="1">
      <c r="A15" s="40"/>
      <c r="B15" s="40" t="s">
        <v>340</v>
      </c>
      <c r="C15" s="238" t="s">
        <v>341</v>
      </c>
      <c r="D15" s="41">
        <v>0.0</v>
      </c>
      <c r="E15" s="41">
        <v>0.0</v>
      </c>
      <c r="F15" s="41">
        <v>0.0</v>
      </c>
      <c r="G15" s="41">
        <v>0.0</v>
      </c>
      <c r="H15" s="41">
        <v>0.0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  <c r="N15" s="41">
        <v>0.0</v>
      </c>
      <c r="O15" s="41">
        <v>0.0</v>
      </c>
      <c r="P15" s="41">
        <v>0.0</v>
      </c>
      <c r="Q15" s="41">
        <v>0.0</v>
      </c>
      <c r="R15" s="41">
        <v>0.0</v>
      </c>
      <c r="S15" s="41">
        <v>0.0</v>
      </c>
      <c r="T15" s="41">
        <v>0.0</v>
      </c>
      <c r="U15" s="41">
        <v>0.0</v>
      </c>
      <c r="V15" s="41">
        <v>0.0</v>
      </c>
      <c r="W15" s="41">
        <v>0.0</v>
      </c>
      <c r="X15" s="41">
        <v>0.0</v>
      </c>
      <c r="Y15" s="41">
        <v>0.0</v>
      </c>
      <c r="Z15" s="41">
        <v>0.0</v>
      </c>
      <c r="AA15" s="41">
        <v>0.0</v>
      </c>
      <c r="AB15" s="41">
        <f t="shared" si="1"/>
        <v>0</v>
      </c>
      <c r="AC15" s="237"/>
      <c r="AD15" s="40"/>
    </row>
    <row r="16" ht="12.75" customHeight="1">
      <c r="A16" s="40"/>
      <c r="B16" s="40" t="s">
        <v>342</v>
      </c>
      <c r="C16" s="225" t="s">
        <v>343</v>
      </c>
      <c r="D16" s="41">
        <v>0.0</v>
      </c>
      <c r="E16" s="41">
        <v>0.0</v>
      </c>
      <c r="F16" s="41">
        <v>19950.0</v>
      </c>
      <c r="G16" s="41">
        <v>0.0</v>
      </c>
      <c r="H16" s="41">
        <v>0.0</v>
      </c>
      <c r="I16" s="41">
        <v>0.0</v>
      </c>
      <c r="J16" s="41">
        <v>19950.0</v>
      </c>
      <c r="K16" s="41">
        <v>0.0</v>
      </c>
      <c r="L16" s="41">
        <v>0.0</v>
      </c>
      <c r="M16" s="41">
        <v>0.0</v>
      </c>
      <c r="N16" s="41">
        <v>19950.0</v>
      </c>
      <c r="O16" s="41">
        <v>0.0</v>
      </c>
      <c r="P16" s="41">
        <v>0.0</v>
      </c>
      <c r="Q16" s="41">
        <v>0.0</v>
      </c>
      <c r="R16" s="41">
        <v>19950.0</v>
      </c>
      <c r="S16" s="41">
        <v>0.0</v>
      </c>
      <c r="T16" s="41">
        <v>0.0</v>
      </c>
      <c r="U16" s="41">
        <v>0.0</v>
      </c>
      <c r="V16" s="41">
        <v>19950.0</v>
      </c>
      <c r="W16" s="41">
        <v>0.0</v>
      </c>
      <c r="X16" s="41">
        <v>19950.0</v>
      </c>
      <c r="Y16" s="41">
        <v>0.0</v>
      </c>
      <c r="Z16" s="41">
        <v>0.0</v>
      </c>
      <c r="AA16" s="41">
        <v>0.0</v>
      </c>
      <c r="AB16" s="41">
        <f t="shared" si="1"/>
        <v>119700</v>
      </c>
      <c r="AC16" s="237" t="s">
        <v>328</v>
      </c>
      <c r="AD16" s="40"/>
    </row>
    <row r="17" ht="12.75" customHeight="1">
      <c r="A17" s="40"/>
      <c r="B17" s="40" t="s">
        <v>344</v>
      </c>
      <c r="C17" s="225" t="s">
        <v>345</v>
      </c>
      <c r="D17" s="41">
        <v>0.0</v>
      </c>
      <c r="E17" s="41">
        <v>0.0</v>
      </c>
      <c r="F17" s="41">
        <v>19950.0</v>
      </c>
      <c r="G17" s="41">
        <v>0.0</v>
      </c>
      <c r="H17" s="41">
        <v>0.0</v>
      </c>
      <c r="I17" s="41">
        <v>0.0</v>
      </c>
      <c r="J17" s="41">
        <v>19950.0</v>
      </c>
      <c r="K17" s="41">
        <v>0.0</v>
      </c>
      <c r="L17" s="41">
        <v>0.0</v>
      </c>
      <c r="M17" s="41">
        <v>0.0</v>
      </c>
      <c r="N17" s="41">
        <v>19950.0</v>
      </c>
      <c r="O17" s="41">
        <v>0.0</v>
      </c>
      <c r="P17" s="41">
        <v>0.0</v>
      </c>
      <c r="Q17" s="41">
        <v>0.0</v>
      </c>
      <c r="R17" s="41">
        <v>19950.0</v>
      </c>
      <c r="S17" s="41">
        <v>0.0</v>
      </c>
      <c r="T17" s="41">
        <v>0.0</v>
      </c>
      <c r="U17" s="41">
        <v>0.0</v>
      </c>
      <c r="V17" s="41">
        <v>19950.0</v>
      </c>
      <c r="W17" s="41">
        <v>0.0</v>
      </c>
      <c r="X17" s="41">
        <v>19950.0</v>
      </c>
      <c r="Y17" s="41">
        <v>0.0</v>
      </c>
      <c r="Z17" s="41">
        <v>0.0</v>
      </c>
      <c r="AA17" s="41">
        <v>0.0</v>
      </c>
      <c r="AB17" s="41">
        <f t="shared" si="1"/>
        <v>119700</v>
      </c>
      <c r="AC17" s="237" t="s">
        <v>328</v>
      </c>
      <c r="AD17" s="40"/>
    </row>
    <row r="18" ht="12.75" customHeight="1">
      <c r="A18" s="40"/>
      <c r="B18" s="40" t="s">
        <v>346</v>
      </c>
      <c r="C18" s="225" t="s">
        <v>347</v>
      </c>
      <c r="D18" s="41">
        <v>0.0</v>
      </c>
      <c r="E18" s="41">
        <v>0.0</v>
      </c>
      <c r="F18" s="41">
        <v>16625.0</v>
      </c>
      <c r="G18" s="41">
        <v>0.0</v>
      </c>
      <c r="H18" s="41">
        <v>0.0</v>
      </c>
      <c r="I18" s="41">
        <v>0.0</v>
      </c>
      <c r="J18" s="41">
        <v>16625.0</v>
      </c>
      <c r="K18" s="41">
        <v>0.0</v>
      </c>
      <c r="L18" s="41">
        <v>0.0</v>
      </c>
      <c r="M18" s="41">
        <v>0.0</v>
      </c>
      <c r="N18" s="41">
        <v>16625.0</v>
      </c>
      <c r="O18" s="41">
        <v>0.0</v>
      </c>
      <c r="P18" s="41">
        <v>0.0</v>
      </c>
      <c r="Q18" s="41">
        <v>0.0</v>
      </c>
      <c r="R18" s="41">
        <v>16625.0</v>
      </c>
      <c r="S18" s="41">
        <v>0.0</v>
      </c>
      <c r="T18" s="41">
        <v>0.0</v>
      </c>
      <c r="U18" s="41">
        <v>0.0</v>
      </c>
      <c r="V18" s="41">
        <v>16625.0</v>
      </c>
      <c r="W18" s="41">
        <v>0.0</v>
      </c>
      <c r="X18" s="41">
        <v>16625.0</v>
      </c>
      <c r="Y18" s="41">
        <v>0.0</v>
      </c>
      <c r="Z18" s="41">
        <v>0.0</v>
      </c>
      <c r="AA18" s="41">
        <v>0.0</v>
      </c>
      <c r="AB18" s="41">
        <f t="shared" si="1"/>
        <v>99750</v>
      </c>
      <c r="AC18" s="237" t="s">
        <v>333</v>
      </c>
      <c r="AD18" s="40"/>
    </row>
    <row r="19" ht="12.75" customHeight="1">
      <c r="A19" s="40"/>
      <c r="B19" s="40" t="s">
        <v>348</v>
      </c>
      <c r="C19" s="225" t="s">
        <v>349</v>
      </c>
      <c r="D19" s="41">
        <v>0.0</v>
      </c>
      <c r="E19" s="41">
        <v>0.0</v>
      </c>
      <c r="F19" s="41">
        <v>16625.0</v>
      </c>
      <c r="G19" s="41">
        <v>0.0</v>
      </c>
      <c r="H19" s="41">
        <v>0.0</v>
      </c>
      <c r="I19" s="41">
        <v>0.0</v>
      </c>
      <c r="J19" s="41">
        <v>16625.0</v>
      </c>
      <c r="K19" s="41">
        <v>0.0</v>
      </c>
      <c r="L19" s="41">
        <v>0.0</v>
      </c>
      <c r="M19" s="41">
        <v>0.0</v>
      </c>
      <c r="N19" s="41">
        <v>16625.0</v>
      </c>
      <c r="O19" s="41">
        <v>0.0</v>
      </c>
      <c r="P19" s="41">
        <v>0.0</v>
      </c>
      <c r="Q19" s="41">
        <v>0.0</v>
      </c>
      <c r="R19" s="41">
        <v>16625.0</v>
      </c>
      <c r="S19" s="41">
        <v>0.0</v>
      </c>
      <c r="T19" s="41">
        <v>0.0</v>
      </c>
      <c r="U19" s="41">
        <v>0.0</v>
      </c>
      <c r="V19" s="41">
        <v>16625.0</v>
      </c>
      <c r="W19" s="41">
        <v>0.0</v>
      </c>
      <c r="X19" s="41">
        <v>16625.0</v>
      </c>
      <c r="Y19" s="41">
        <v>0.0</v>
      </c>
      <c r="Z19" s="41">
        <v>0.0</v>
      </c>
      <c r="AA19" s="41">
        <v>0.0</v>
      </c>
      <c r="AB19" s="41">
        <f t="shared" si="1"/>
        <v>99750</v>
      </c>
      <c r="AC19" s="237" t="s">
        <v>333</v>
      </c>
      <c r="AD19" s="40"/>
    </row>
    <row r="20" ht="12.75" customHeight="1">
      <c r="A20" s="40"/>
      <c r="B20" s="40" t="s">
        <v>350</v>
      </c>
      <c r="C20" s="239" t="s">
        <v>351</v>
      </c>
      <c r="D20" s="41">
        <v>0.0</v>
      </c>
      <c r="E20" s="41">
        <v>0.0</v>
      </c>
      <c r="F20" s="41">
        <v>16625.0</v>
      </c>
      <c r="G20" s="41">
        <v>0.0</v>
      </c>
      <c r="H20" s="41">
        <v>0.0</v>
      </c>
      <c r="I20" s="41">
        <v>0.0</v>
      </c>
      <c r="J20" s="41">
        <v>16625.0</v>
      </c>
      <c r="K20" s="41">
        <v>0.0</v>
      </c>
      <c r="L20" s="41">
        <v>0.0</v>
      </c>
      <c r="M20" s="41">
        <v>0.0</v>
      </c>
      <c r="N20" s="41">
        <v>16625.0</v>
      </c>
      <c r="O20" s="41">
        <v>0.0</v>
      </c>
      <c r="P20" s="41">
        <v>0.0</v>
      </c>
      <c r="Q20" s="41">
        <v>0.0</v>
      </c>
      <c r="R20" s="41">
        <v>16625.0</v>
      </c>
      <c r="S20" s="41">
        <v>0.0</v>
      </c>
      <c r="T20" s="41">
        <v>0.0</v>
      </c>
      <c r="U20" s="41">
        <v>0.0</v>
      </c>
      <c r="V20" s="41">
        <v>16625.0</v>
      </c>
      <c r="W20" s="41">
        <v>0.0</v>
      </c>
      <c r="X20" s="41">
        <v>16625.0</v>
      </c>
      <c r="Y20" s="41">
        <v>0.0</v>
      </c>
      <c r="Z20" s="41">
        <v>0.0</v>
      </c>
      <c r="AA20" s="41">
        <v>0.0</v>
      </c>
      <c r="AB20" s="41">
        <f t="shared" si="1"/>
        <v>99750</v>
      </c>
      <c r="AC20" s="237" t="s">
        <v>333</v>
      </c>
      <c r="AD20" s="40"/>
    </row>
    <row r="21" ht="12.75" customHeight="1">
      <c r="A21" s="40"/>
      <c r="B21" s="40" t="s">
        <v>352</v>
      </c>
      <c r="C21" s="239" t="s">
        <v>353</v>
      </c>
      <c r="D21" s="41">
        <v>0.0</v>
      </c>
      <c r="E21" s="41">
        <v>0.0</v>
      </c>
      <c r="F21" s="41">
        <v>16625.0</v>
      </c>
      <c r="G21" s="41">
        <v>0.0</v>
      </c>
      <c r="H21" s="41">
        <v>0.0</v>
      </c>
      <c r="I21" s="41">
        <v>0.0</v>
      </c>
      <c r="J21" s="41">
        <v>16625.0</v>
      </c>
      <c r="K21" s="41">
        <v>0.0</v>
      </c>
      <c r="L21" s="41">
        <v>0.0</v>
      </c>
      <c r="M21" s="41">
        <v>0.0</v>
      </c>
      <c r="N21" s="41">
        <v>16625.0</v>
      </c>
      <c r="O21" s="41">
        <v>0.0</v>
      </c>
      <c r="P21" s="41">
        <v>0.0</v>
      </c>
      <c r="Q21" s="41">
        <v>0.0</v>
      </c>
      <c r="R21" s="41">
        <v>16625.0</v>
      </c>
      <c r="S21" s="41">
        <v>0.0</v>
      </c>
      <c r="T21" s="41">
        <v>0.0</v>
      </c>
      <c r="U21" s="41">
        <v>0.0</v>
      </c>
      <c r="V21" s="41">
        <v>16625.0</v>
      </c>
      <c r="W21" s="41">
        <v>0.0</v>
      </c>
      <c r="X21" s="41">
        <v>16625.0</v>
      </c>
      <c r="Y21" s="41">
        <v>0.0</v>
      </c>
      <c r="Z21" s="41">
        <v>0.0</v>
      </c>
      <c r="AA21" s="41">
        <v>0.0</v>
      </c>
      <c r="AB21" s="41">
        <f t="shared" si="1"/>
        <v>99750</v>
      </c>
      <c r="AC21" s="237" t="s">
        <v>333</v>
      </c>
      <c r="AD21" s="40"/>
    </row>
    <row r="22" ht="12.75" customHeight="1">
      <c r="A22" s="40"/>
      <c r="B22" s="40" t="s">
        <v>354</v>
      </c>
      <c r="C22" s="239" t="s">
        <v>355</v>
      </c>
      <c r="D22" s="41">
        <v>0.0</v>
      </c>
      <c r="E22" s="41">
        <v>0.0</v>
      </c>
      <c r="F22" s="41">
        <v>16625.0</v>
      </c>
      <c r="G22" s="41">
        <v>0.0</v>
      </c>
      <c r="H22" s="41">
        <v>0.0</v>
      </c>
      <c r="I22" s="41">
        <v>0.0</v>
      </c>
      <c r="J22" s="41">
        <v>16625.0</v>
      </c>
      <c r="K22" s="41">
        <v>0.0</v>
      </c>
      <c r="L22" s="41">
        <v>0.0</v>
      </c>
      <c r="M22" s="41">
        <v>0.0</v>
      </c>
      <c r="N22" s="41">
        <v>16625.0</v>
      </c>
      <c r="O22" s="41">
        <v>0.0</v>
      </c>
      <c r="P22" s="41">
        <v>0.0</v>
      </c>
      <c r="Q22" s="41">
        <v>0.0</v>
      </c>
      <c r="R22" s="41">
        <v>16625.0</v>
      </c>
      <c r="S22" s="41">
        <v>0.0</v>
      </c>
      <c r="T22" s="41">
        <v>0.0</v>
      </c>
      <c r="U22" s="41">
        <v>0.0</v>
      </c>
      <c r="V22" s="41">
        <v>16625.0</v>
      </c>
      <c r="W22" s="41">
        <v>0.0</v>
      </c>
      <c r="X22" s="41">
        <v>16625.0</v>
      </c>
      <c r="Y22" s="41">
        <v>0.0</v>
      </c>
      <c r="Z22" s="41">
        <v>0.0</v>
      </c>
      <c r="AA22" s="41">
        <v>0.0</v>
      </c>
      <c r="AB22" s="41">
        <f t="shared" si="1"/>
        <v>99750</v>
      </c>
      <c r="AC22" s="237" t="s">
        <v>333</v>
      </c>
      <c r="AD22" s="40"/>
    </row>
    <row r="23" ht="12.75" customHeight="1">
      <c r="A23" s="40"/>
      <c r="B23" s="40" t="s">
        <v>356</v>
      </c>
      <c r="C23" s="239" t="s">
        <v>357</v>
      </c>
      <c r="D23" s="41">
        <v>80000.0</v>
      </c>
      <c r="E23" s="41">
        <v>0.0</v>
      </c>
      <c r="F23" s="41">
        <v>80000.0</v>
      </c>
      <c r="G23" s="41">
        <v>0.0</v>
      </c>
      <c r="H23" s="41">
        <v>80000.0</v>
      </c>
      <c r="I23" s="41">
        <v>0.0</v>
      </c>
      <c r="J23" s="41">
        <v>80000.0</v>
      </c>
      <c r="K23" s="41">
        <v>0.0</v>
      </c>
      <c r="L23" s="41">
        <v>80000.0</v>
      </c>
      <c r="M23" s="41">
        <v>0.0</v>
      </c>
      <c r="N23" s="41">
        <v>80000.0</v>
      </c>
      <c r="O23" s="41">
        <v>0.0</v>
      </c>
      <c r="P23" s="41">
        <v>80000.0</v>
      </c>
      <c r="Q23" s="41">
        <v>0.0</v>
      </c>
      <c r="R23" s="41">
        <v>80000.0</v>
      </c>
      <c r="S23" s="41">
        <v>0.0</v>
      </c>
      <c r="T23" s="41">
        <v>80000.0</v>
      </c>
      <c r="U23" s="41">
        <v>0.0</v>
      </c>
      <c r="V23" s="41">
        <v>80000.0</v>
      </c>
      <c r="W23" s="41">
        <v>0.0</v>
      </c>
      <c r="X23" s="41">
        <v>80000.0</v>
      </c>
      <c r="Y23" s="41">
        <v>0.0</v>
      </c>
      <c r="Z23" s="41">
        <v>80000.0</v>
      </c>
      <c r="AA23" s="41">
        <v>0.0</v>
      </c>
      <c r="AB23" s="41">
        <f t="shared" si="1"/>
        <v>960000</v>
      </c>
      <c r="AC23" s="240" t="s">
        <v>358</v>
      </c>
      <c r="AD23" s="40"/>
    </row>
    <row r="24" ht="12.75" customHeight="1">
      <c r="A24" s="40"/>
      <c r="B24" s="40" t="s">
        <v>359</v>
      </c>
      <c r="C24" s="239" t="s">
        <v>360</v>
      </c>
      <c r="D24" s="41">
        <v>14000.0</v>
      </c>
      <c r="E24" s="41">
        <v>0.0</v>
      </c>
      <c r="F24" s="41">
        <v>14000.0</v>
      </c>
      <c r="G24" s="41">
        <v>0.0</v>
      </c>
      <c r="H24" s="41">
        <v>14000.0</v>
      </c>
      <c r="I24" s="41">
        <v>0.0</v>
      </c>
      <c r="J24" s="41">
        <v>14000.0</v>
      </c>
      <c r="K24" s="41">
        <v>0.0</v>
      </c>
      <c r="L24" s="41">
        <v>14000.0</v>
      </c>
      <c r="M24" s="41">
        <v>0.0</v>
      </c>
      <c r="N24" s="41">
        <v>14000.0</v>
      </c>
      <c r="O24" s="41">
        <v>0.0</v>
      </c>
      <c r="P24" s="41">
        <v>0.0</v>
      </c>
      <c r="Q24" s="41">
        <v>0.0</v>
      </c>
      <c r="R24" s="41">
        <v>14000.0</v>
      </c>
      <c r="S24" s="41">
        <v>0.0</v>
      </c>
      <c r="T24" s="41">
        <v>14000.0</v>
      </c>
      <c r="U24" s="41">
        <v>0.0</v>
      </c>
      <c r="V24" s="41">
        <v>14000.0</v>
      </c>
      <c r="W24" s="41">
        <v>0.0</v>
      </c>
      <c r="X24" s="41">
        <v>14000.0</v>
      </c>
      <c r="Y24" s="41">
        <v>0.0</v>
      </c>
      <c r="Z24" s="41">
        <v>0.0</v>
      </c>
      <c r="AA24" s="41">
        <v>0.0</v>
      </c>
      <c r="AB24" s="41">
        <f t="shared" si="1"/>
        <v>140000</v>
      </c>
      <c r="AC24" s="241" t="s">
        <v>361</v>
      </c>
      <c r="AD24" s="40"/>
    </row>
    <row r="25" ht="12.75" customHeight="1">
      <c r="A25" s="40"/>
      <c r="B25" s="40" t="s">
        <v>362</v>
      </c>
      <c r="C25" s="239" t="s">
        <v>363</v>
      </c>
      <c r="D25" s="41">
        <v>0.0</v>
      </c>
      <c r="E25" s="41">
        <v>0.0</v>
      </c>
      <c r="F25" s="41">
        <v>0.0</v>
      </c>
      <c r="G25" s="41">
        <v>0.0</v>
      </c>
      <c r="H25" s="41">
        <v>0.0</v>
      </c>
      <c r="I25" s="41">
        <v>0.0</v>
      </c>
      <c r="J25" s="41">
        <v>0.0</v>
      </c>
      <c r="K25" s="41">
        <v>0.0</v>
      </c>
      <c r="L25" s="41">
        <v>0.0</v>
      </c>
      <c r="M25" s="41">
        <v>0.0</v>
      </c>
      <c r="N25" s="41">
        <v>0.0</v>
      </c>
      <c r="O25" s="41">
        <v>0.0</v>
      </c>
      <c r="P25" s="41">
        <v>0.0</v>
      </c>
      <c r="Q25" s="41">
        <v>0.0</v>
      </c>
      <c r="R25" s="41">
        <v>0.0</v>
      </c>
      <c r="S25" s="41">
        <v>0.0</v>
      </c>
      <c r="T25" s="41">
        <v>0.0</v>
      </c>
      <c r="U25" s="41">
        <v>0.0</v>
      </c>
      <c r="V25" s="41">
        <v>0.0</v>
      </c>
      <c r="W25" s="41">
        <v>0.0</v>
      </c>
      <c r="X25" s="41">
        <v>0.0</v>
      </c>
      <c r="Y25" s="41">
        <v>0.0</v>
      </c>
      <c r="Z25" s="41">
        <v>0.0</v>
      </c>
      <c r="AA25" s="41">
        <v>0.0</v>
      </c>
      <c r="AB25" s="41">
        <f t="shared" si="1"/>
        <v>0</v>
      </c>
      <c r="AC25" s="237" t="s">
        <v>364</v>
      </c>
      <c r="AD25" s="40"/>
    </row>
    <row r="26" ht="12.75" customHeight="1">
      <c r="A26" s="40"/>
      <c r="B26" s="40" t="s">
        <v>365</v>
      </c>
      <c r="C26" s="239" t="s">
        <v>366</v>
      </c>
      <c r="D26" s="41">
        <v>0.0</v>
      </c>
      <c r="E26" s="41">
        <v>0.0</v>
      </c>
      <c r="F26" s="41">
        <v>0.0</v>
      </c>
      <c r="G26" s="41">
        <v>0.0</v>
      </c>
      <c r="H26" s="41">
        <v>0.0</v>
      </c>
      <c r="I26" s="41">
        <v>0.0</v>
      </c>
      <c r="J26" s="41">
        <v>0.0</v>
      </c>
      <c r="K26" s="41">
        <v>0.0</v>
      </c>
      <c r="L26" s="41">
        <v>1800000.0</v>
      </c>
      <c r="M26" s="41">
        <v>0.0</v>
      </c>
      <c r="N26" s="41">
        <v>0.0</v>
      </c>
      <c r="O26" s="41">
        <v>0.0</v>
      </c>
      <c r="P26" s="41">
        <v>0.0</v>
      </c>
      <c r="Q26" s="41">
        <v>0.0</v>
      </c>
      <c r="R26" s="41">
        <v>0.0</v>
      </c>
      <c r="S26" s="41">
        <v>0.0</v>
      </c>
      <c r="T26" s="41">
        <v>0.0</v>
      </c>
      <c r="U26" s="41">
        <v>0.0</v>
      </c>
      <c r="V26" s="41"/>
      <c r="W26" s="41">
        <v>0.0</v>
      </c>
      <c r="X26" s="41">
        <v>0.0</v>
      </c>
      <c r="Y26" s="41">
        <v>0.0</v>
      </c>
      <c r="Z26" s="41">
        <v>0.0</v>
      </c>
      <c r="AA26" s="41">
        <v>0.0</v>
      </c>
      <c r="AB26" s="41">
        <f t="shared" si="1"/>
        <v>1800000</v>
      </c>
      <c r="AC26" s="237" t="s">
        <v>367</v>
      </c>
      <c r="AD26" s="40"/>
    </row>
    <row r="27" ht="12.75" customHeight="1">
      <c r="A27" s="227"/>
      <c r="B27" s="227"/>
      <c r="C27" s="211" t="s">
        <v>368</v>
      </c>
      <c r="D27" s="212">
        <f t="shared" ref="D27:AB27" si="2">SUM(D7:D26)</f>
        <v>94000</v>
      </c>
      <c r="E27" s="212">
        <f t="shared" si="2"/>
        <v>0</v>
      </c>
      <c r="F27" s="212">
        <f t="shared" si="2"/>
        <v>330075</v>
      </c>
      <c r="G27" s="212">
        <f t="shared" si="2"/>
        <v>0</v>
      </c>
      <c r="H27" s="212">
        <f t="shared" si="2"/>
        <v>94000</v>
      </c>
      <c r="I27" s="212">
        <f t="shared" si="2"/>
        <v>0</v>
      </c>
      <c r="J27" s="212">
        <f t="shared" si="2"/>
        <v>330075</v>
      </c>
      <c r="K27" s="212">
        <f t="shared" si="2"/>
        <v>0</v>
      </c>
      <c r="L27" s="212">
        <f t="shared" si="2"/>
        <v>4394000</v>
      </c>
      <c r="M27" s="212">
        <f t="shared" si="2"/>
        <v>0</v>
      </c>
      <c r="N27" s="212">
        <f t="shared" si="2"/>
        <v>330075</v>
      </c>
      <c r="O27" s="212">
        <f t="shared" si="2"/>
        <v>0</v>
      </c>
      <c r="P27" s="212">
        <f t="shared" si="2"/>
        <v>80000</v>
      </c>
      <c r="Q27" s="212">
        <f t="shared" si="2"/>
        <v>0</v>
      </c>
      <c r="R27" s="212">
        <f t="shared" si="2"/>
        <v>330075</v>
      </c>
      <c r="S27" s="212">
        <f t="shared" si="2"/>
        <v>0</v>
      </c>
      <c r="T27" s="212">
        <f t="shared" si="2"/>
        <v>2594000</v>
      </c>
      <c r="U27" s="212">
        <f t="shared" si="2"/>
        <v>0</v>
      </c>
      <c r="V27" s="212">
        <f t="shared" si="2"/>
        <v>330075</v>
      </c>
      <c r="W27" s="212">
        <f t="shared" si="2"/>
        <v>0</v>
      </c>
      <c r="X27" s="212">
        <f t="shared" si="2"/>
        <v>330075</v>
      </c>
      <c r="Y27" s="212">
        <f t="shared" si="2"/>
        <v>0</v>
      </c>
      <c r="Z27" s="212">
        <f t="shared" si="2"/>
        <v>80000</v>
      </c>
      <c r="AA27" s="212">
        <f t="shared" si="2"/>
        <v>0</v>
      </c>
      <c r="AB27" s="213">
        <f t="shared" si="2"/>
        <v>9316450</v>
      </c>
      <c r="AC27" s="237">
        <f>AB27+VPE!AB10</f>
        <v>9775090</v>
      </c>
      <c r="AD27" s="227"/>
    </row>
    <row r="28" ht="12.75" customHeight="1">
      <c r="A28" s="40"/>
      <c r="B28" s="40"/>
      <c r="C28" s="43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237"/>
      <c r="AD28" s="40"/>
    </row>
    <row r="29" ht="12.75" customHeight="1">
      <c r="A29" s="40"/>
      <c r="B29" s="40"/>
      <c r="C29" s="209" t="s">
        <v>369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237"/>
      <c r="AD29" s="40"/>
    </row>
    <row r="30" ht="12.75" customHeight="1">
      <c r="A30" s="40"/>
      <c r="B30" s="40" t="s">
        <v>370</v>
      </c>
      <c r="C30" s="40" t="s">
        <v>324</v>
      </c>
      <c r="D30" s="41">
        <v>14000.0</v>
      </c>
      <c r="E30" s="41">
        <v>0.0</v>
      </c>
      <c r="F30" s="41">
        <v>14000.0</v>
      </c>
      <c r="G30" s="41">
        <v>0.0</v>
      </c>
      <c r="H30" s="41">
        <v>14000.0</v>
      </c>
      <c r="I30" s="41">
        <v>0.0</v>
      </c>
      <c r="J30" s="41">
        <v>14000.0</v>
      </c>
      <c r="K30" s="41">
        <v>0.0</v>
      </c>
      <c r="L30" s="41">
        <v>14000.0</v>
      </c>
      <c r="M30" s="41">
        <v>0.0</v>
      </c>
      <c r="N30" s="41">
        <v>14000.0</v>
      </c>
      <c r="O30" s="41">
        <v>0.0</v>
      </c>
      <c r="P30" s="41">
        <v>0.0</v>
      </c>
      <c r="Q30" s="41">
        <v>0.0</v>
      </c>
      <c r="R30" s="41">
        <v>14000.0</v>
      </c>
      <c r="S30" s="41">
        <v>0.0</v>
      </c>
      <c r="T30" s="41">
        <v>14000.0</v>
      </c>
      <c r="U30" s="41">
        <v>0.0</v>
      </c>
      <c r="V30" s="41">
        <v>14000.0</v>
      </c>
      <c r="W30" s="41">
        <v>0.0</v>
      </c>
      <c r="X30" s="41">
        <v>14000.0</v>
      </c>
      <c r="Y30" s="41">
        <v>0.0</v>
      </c>
      <c r="Z30" s="41">
        <v>14000.0</v>
      </c>
      <c r="AA30" s="41">
        <v>0.0</v>
      </c>
      <c r="AB30" s="41">
        <f t="shared" ref="AB30:AB51" si="3">D30+F30+H30+J30+L30+N30+P30+R30+T30+V30+X30+Z30</f>
        <v>154000</v>
      </c>
      <c r="AC30" s="237"/>
      <c r="AD30" s="40"/>
    </row>
    <row r="31" ht="12.75" customHeight="1">
      <c r="A31" s="40"/>
      <c r="B31" s="40" t="s">
        <v>371</v>
      </c>
      <c r="C31" s="40" t="s">
        <v>327</v>
      </c>
      <c r="D31" s="41">
        <v>0.0</v>
      </c>
      <c r="E31" s="41">
        <v>0.0</v>
      </c>
      <c r="F31" s="41">
        <v>16907.299200000005</v>
      </c>
      <c r="G31" s="41">
        <v>0.0</v>
      </c>
      <c r="H31" s="41">
        <v>0.0</v>
      </c>
      <c r="I31" s="41">
        <v>0.0</v>
      </c>
      <c r="J31" s="41">
        <v>16907.299200000005</v>
      </c>
      <c r="K31" s="41">
        <v>0.0</v>
      </c>
      <c r="L31" s="41">
        <v>0.0</v>
      </c>
      <c r="M31" s="41">
        <v>0.0</v>
      </c>
      <c r="N31" s="41">
        <v>16907.299200000005</v>
      </c>
      <c r="O31" s="41">
        <v>0.0</v>
      </c>
      <c r="P31" s="41">
        <v>0.0</v>
      </c>
      <c r="Q31" s="41">
        <v>0.0</v>
      </c>
      <c r="R31" s="41">
        <v>16907.299200000005</v>
      </c>
      <c r="S31" s="41">
        <v>0.0</v>
      </c>
      <c r="T31" s="41">
        <v>0.0</v>
      </c>
      <c r="U31" s="41">
        <v>0.0</v>
      </c>
      <c r="V31" s="41">
        <v>16907.299200000005</v>
      </c>
      <c r="W31" s="41">
        <v>0.0</v>
      </c>
      <c r="X31" s="41">
        <v>16907.299200000005</v>
      </c>
      <c r="Y31" s="41">
        <v>0.0</v>
      </c>
      <c r="Z31" s="41">
        <v>0.0</v>
      </c>
      <c r="AA31" s="41">
        <v>0.0</v>
      </c>
      <c r="AB31" s="41">
        <f t="shared" si="3"/>
        <v>101443.7952</v>
      </c>
      <c r="AC31" s="237"/>
      <c r="AD31" s="40"/>
    </row>
    <row r="32" ht="12.75" customHeight="1">
      <c r="A32" s="40"/>
      <c r="B32" s="40" t="s">
        <v>372</v>
      </c>
      <c r="C32" s="40" t="s">
        <v>330</v>
      </c>
      <c r="D32" s="41">
        <v>0.0</v>
      </c>
      <c r="E32" s="41">
        <v>0.0</v>
      </c>
      <c r="F32" s="41">
        <v>16907.299200000005</v>
      </c>
      <c r="G32" s="41">
        <v>0.0</v>
      </c>
      <c r="H32" s="41">
        <v>0.0</v>
      </c>
      <c r="I32" s="41">
        <v>0.0</v>
      </c>
      <c r="J32" s="41">
        <v>16907.299200000005</v>
      </c>
      <c r="K32" s="41">
        <v>0.0</v>
      </c>
      <c r="L32" s="41">
        <v>0.0</v>
      </c>
      <c r="M32" s="41">
        <v>0.0</v>
      </c>
      <c r="N32" s="41">
        <v>16907.299200000005</v>
      </c>
      <c r="O32" s="41">
        <v>0.0</v>
      </c>
      <c r="P32" s="41">
        <v>0.0</v>
      </c>
      <c r="Q32" s="41">
        <v>0.0</v>
      </c>
      <c r="R32" s="41">
        <v>16907.299200000005</v>
      </c>
      <c r="S32" s="41">
        <v>0.0</v>
      </c>
      <c r="T32" s="41">
        <v>0.0</v>
      </c>
      <c r="U32" s="41">
        <v>0.0</v>
      </c>
      <c r="V32" s="41">
        <v>16907.299200000005</v>
      </c>
      <c r="W32" s="41">
        <v>0.0</v>
      </c>
      <c r="X32" s="41">
        <v>16907.299200000005</v>
      </c>
      <c r="Y32" s="41">
        <v>0.0</v>
      </c>
      <c r="Z32" s="41">
        <v>0.0</v>
      </c>
      <c r="AA32" s="41">
        <v>0.0</v>
      </c>
      <c r="AB32" s="41">
        <f t="shared" si="3"/>
        <v>101443.7952</v>
      </c>
      <c r="AC32" s="237"/>
      <c r="AD32" s="40"/>
    </row>
    <row r="33" ht="12.75" customHeight="1">
      <c r="A33" s="40"/>
      <c r="B33" s="40" t="s">
        <v>373</v>
      </c>
      <c r="C33" s="40" t="s">
        <v>332</v>
      </c>
      <c r="D33" s="41">
        <v>0.0</v>
      </c>
      <c r="E33" s="41">
        <v>0.0</v>
      </c>
      <c r="F33" s="41">
        <v>14089.416000000003</v>
      </c>
      <c r="G33" s="41">
        <v>0.0</v>
      </c>
      <c r="H33" s="41">
        <v>0.0</v>
      </c>
      <c r="I33" s="41">
        <v>0.0</v>
      </c>
      <c r="J33" s="41">
        <v>14089.416000000003</v>
      </c>
      <c r="K33" s="41">
        <v>0.0</v>
      </c>
      <c r="L33" s="41">
        <v>0.0</v>
      </c>
      <c r="M33" s="41">
        <v>0.0</v>
      </c>
      <c r="N33" s="41">
        <v>14089.416000000003</v>
      </c>
      <c r="O33" s="41">
        <v>0.0</v>
      </c>
      <c r="P33" s="41">
        <v>0.0</v>
      </c>
      <c r="Q33" s="41">
        <v>0.0</v>
      </c>
      <c r="R33" s="41">
        <v>14089.416000000003</v>
      </c>
      <c r="S33" s="41">
        <v>0.0</v>
      </c>
      <c r="T33" s="41">
        <v>0.0</v>
      </c>
      <c r="U33" s="41">
        <v>0.0</v>
      </c>
      <c r="V33" s="41">
        <v>14089.416000000003</v>
      </c>
      <c r="W33" s="41">
        <v>0.0</v>
      </c>
      <c r="X33" s="41">
        <v>14089.416000000003</v>
      </c>
      <c r="Y33" s="41">
        <v>0.0</v>
      </c>
      <c r="Z33" s="41">
        <v>0.0</v>
      </c>
      <c r="AA33" s="41">
        <v>0.0</v>
      </c>
      <c r="AB33" s="41">
        <f t="shared" si="3"/>
        <v>84536.496</v>
      </c>
      <c r="AC33" s="237"/>
      <c r="AD33" s="40"/>
    </row>
    <row r="34" ht="12.75" customHeight="1">
      <c r="A34" s="40"/>
      <c r="B34" s="40" t="s">
        <v>374</v>
      </c>
      <c r="C34" s="40" t="s">
        <v>335</v>
      </c>
      <c r="D34" s="41">
        <v>0.0</v>
      </c>
      <c r="E34" s="41">
        <v>0.0</v>
      </c>
      <c r="F34" s="41">
        <v>16907.299200000005</v>
      </c>
      <c r="G34" s="41">
        <v>0.0</v>
      </c>
      <c r="H34" s="41">
        <v>0.0</v>
      </c>
      <c r="I34" s="41">
        <v>0.0</v>
      </c>
      <c r="J34" s="41">
        <v>16907.299200000005</v>
      </c>
      <c r="K34" s="41">
        <v>0.0</v>
      </c>
      <c r="L34" s="41">
        <v>0.0</v>
      </c>
      <c r="M34" s="41">
        <v>0.0</v>
      </c>
      <c r="N34" s="41">
        <v>16907.299200000005</v>
      </c>
      <c r="O34" s="41">
        <v>0.0</v>
      </c>
      <c r="P34" s="41">
        <v>0.0</v>
      </c>
      <c r="Q34" s="41">
        <v>0.0</v>
      </c>
      <c r="R34" s="41">
        <v>16907.299200000005</v>
      </c>
      <c r="S34" s="41">
        <v>0.0</v>
      </c>
      <c r="T34" s="41">
        <v>0.0</v>
      </c>
      <c r="U34" s="41">
        <v>0.0</v>
      </c>
      <c r="V34" s="41">
        <v>16907.299200000005</v>
      </c>
      <c r="W34" s="41">
        <v>0.0</v>
      </c>
      <c r="X34" s="41">
        <v>16907.299200000005</v>
      </c>
      <c r="Y34" s="41">
        <v>0.0</v>
      </c>
      <c r="Z34" s="41">
        <v>0.0</v>
      </c>
      <c r="AA34" s="41">
        <v>0.0</v>
      </c>
      <c r="AB34" s="41">
        <f t="shared" si="3"/>
        <v>101443.7952</v>
      </c>
      <c r="AC34" s="237"/>
      <c r="AD34" s="40"/>
    </row>
    <row r="35" ht="12.75" customHeight="1">
      <c r="A35" s="40"/>
      <c r="B35" s="40" t="s">
        <v>375</v>
      </c>
      <c r="C35" s="40" t="s">
        <v>337</v>
      </c>
      <c r="D35" s="41">
        <v>0.0</v>
      </c>
      <c r="E35" s="41">
        <v>0.0</v>
      </c>
      <c r="F35" s="41">
        <v>14089.416000000003</v>
      </c>
      <c r="G35" s="41">
        <v>0.0</v>
      </c>
      <c r="H35" s="41">
        <v>0.0</v>
      </c>
      <c r="I35" s="41">
        <v>0.0</v>
      </c>
      <c r="J35" s="41">
        <v>14089.416000000003</v>
      </c>
      <c r="K35" s="41">
        <v>0.0</v>
      </c>
      <c r="L35" s="41">
        <v>0.0</v>
      </c>
      <c r="M35" s="41">
        <v>0.0</v>
      </c>
      <c r="N35" s="41">
        <v>14089.416000000003</v>
      </c>
      <c r="O35" s="41">
        <v>0.0</v>
      </c>
      <c r="P35" s="41">
        <v>0.0</v>
      </c>
      <c r="Q35" s="41">
        <v>0.0</v>
      </c>
      <c r="R35" s="41">
        <v>14089.416000000003</v>
      </c>
      <c r="S35" s="41">
        <v>0.0</v>
      </c>
      <c r="T35" s="41">
        <v>0.0</v>
      </c>
      <c r="U35" s="41">
        <v>0.0</v>
      </c>
      <c r="V35" s="41">
        <v>14089.416000000003</v>
      </c>
      <c r="W35" s="41">
        <v>0.0</v>
      </c>
      <c r="X35" s="41">
        <v>14089.416000000003</v>
      </c>
      <c r="Y35" s="41">
        <v>0.0</v>
      </c>
      <c r="Z35" s="41">
        <v>0.0</v>
      </c>
      <c r="AA35" s="41">
        <v>0.0</v>
      </c>
      <c r="AB35" s="41">
        <f t="shared" si="3"/>
        <v>84536.496</v>
      </c>
      <c r="AC35" s="237"/>
      <c r="AD35" s="40"/>
    </row>
    <row r="36" ht="12.75" customHeight="1">
      <c r="A36" s="40"/>
      <c r="B36" s="40" t="s">
        <v>376</v>
      </c>
      <c r="C36" s="40" t="s">
        <v>339</v>
      </c>
      <c r="D36" s="41">
        <v>0.0</v>
      </c>
      <c r="E36" s="41">
        <v>0.0</v>
      </c>
      <c r="F36" s="41">
        <v>16907.299200000005</v>
      </c>
      <c r="G36" s="41">
        <v>0.0</v>
      </c>
      <c r="H36" s="41">
        <v>0.0</v>
      </c>
      <c r="I36" s="41">
        <v>0.0</v>
      </c>
      <c r="J36" s="41">
        <v>16907.299200000005</v>
      </c>
      <c r="K36" s="41">
        <v>0.0</v>
      </c>
      <c r="L36" s="41">
        <v>0.0</v>
      </c>
      <c r="M36" s="41">
        <v>0.0</v>
      </c>
      <c r="N36" s="41">
        <v>16907.299200000005</v>
      </c>
      <c r="O36" s="41">
        <v>0.0</v>
      </c>
      <c r="P36" s="41">
        <v>0.0</v>
      </c>
      <c r="Q36" s="41">
        <v>0.0</v>
      </c>
      <c r="R36" s="41">
        <v>16907.299200000005</v>
      </c>
      <c r="S36" s="41">
        <v>0.0</v>
      </c>
      <c r="T36" s="41">
        <v>0.0</v>
      </c>
      <c r="U36" s="41">
        <v>0.0</v>
      </c>
      <c r="V36" s="41">
        <v>16907.299200000005</v>
      </c>
      <c r="W36" s="41">
        <v>0.0</v>
      </c>
      <c r="X36" s="41">
        <v>16907.299200000005</v>
      </c>
      <c r="Y36" s="41">
        <v>0.0</v>
      </c>
      <c r="Z36" s="41">
        <v>0.0</v>
      </c>
      <c r="AA36" s="41">
        <v>0.0</v>
      </c>
      <c r="AB36" s="41">
        <f t="shared" si="3"/>
        <v>101443.7952</v>
      </c>
      <c r="AC36" s="237"/>
      <c r="AD36" s="40"/>
    </row>
    <row r="37" ht="12.75" customHeight="1">
      <c r="A37" s="40"/>
      <c r="B37" s="40" t="s">
        <v>377</v>
      </c>
      <c r="C37" s="40" t="s">
        <v>341</v>
      </c>
      <c r="D37" s="41">
        <v>0.0</v>
      </c>
      <c r="E37" s="41">
        <v>0.0</v>
      </c>
      <c r="F37" s="41">
        <v>0.0</v>
      </c>
      <c r="G37" s="41">
        <v>0.0</v>
      </c>
      <c r="H37" s="41">
        <v>0.0</v>
      </c>
      <c r="I37" s="41">
        <v>0.0</v>
      </c>
      <c r="J37" s="41">
        <v>0.0</v>
      </c>
      <c r="K37" s="41">
        <v>0.0</v>
      </c>
      <c r="L37" s="41">
        <v>0.0</v>
      </c>
      <c r="M37" s="41">
        <v>0.0</v>
      </c>
      <c r="N37" s="41">
        <v>0.0</v>
      </c>
      <c r="O37" s="41">
        <v>0.0</v>
      </c>
      <c r="P37" s="41">
        <v>0.0</v>
      </c>
      <c r="Q37" s="41">
        <v>0.0</v>
      </c>
      <c r="R37" s="41">
        <v>0.0</v>
      </c>
      <c r="S37" s="41">
        <v>0.0</v>
      </c>
      <c r="T37" s="41">
        <v>0.0</v>
      </c>
      <c r="U37" s="41">
        <v>0.0</v>
      </c>
      <c r="V37" s="41">
        <v>0.0</v>
      </c>
      <c r="W37" s="41">
        <v>0.0</v>
      </c>
      <c r="X37" s="41">
        <v>0.0</v>
      </c>
      <c r="Y37" s="41">
        <v>0.0</v>
      </c>
      <c r="Z37" s="41">
        <v>0.0</v>
      </c>
      <c r="AA37" s="41">
        <v>0.0</v>
      </c>
      <c r="AB37" s="41">
        <f t="shared" si="3"/>
        <v>0</v>
      </c>
      <c r="AC37" s="237"/>
      <c r="AD37" s="40"/>
    </row>
    <row r="38" ht="12.75" customHeight="1">
      <c r="A38" s="40"/>
      <c r="B38" s="40" t="s">
        <v>378</v>
      </c>
      <c r="C38" s="40" t="s">
        <v>379</v>
      </c>
      <c r="D38" s="41">
        <v>0.0</v>
      </c>
      <c r="E38" s="41">
        <v>0.0</v>
      </c>
      <c r="F38" s="41">
        <v>16907.299200000005</v>
      </c>
      <c r="G38" s="41">
        <v>0.0</v>
      </c>
      <c r="H38" s="41">
        <v>0.0</v>
      </c>
      <c r="I38" s="41">
        <v>0.0</v>
      </c>
      <c r="J38" s="41">
        <v>16907.299200000005</v>
      </c>
      <c r="K38" s="41">
        <v>0.0</v>
      </c>
      <c r="L38" s="41">
        <v>0.0</v>
      </c>
      <c r="M38" s="41">
        <v>0.0</v>
      </c>
      <c r="N38" s="41">
        <v>16907.299200000005</v>
      </c>
      <c r="O38" s="41">
        <v>0.0</v>
      </c>
      <c r="P38" s="41">
        <v>0.0</v>
      </c>
      <c r="Q38" s="41">
        <v>0.0</v>
      </c>
      <c r="R38" s="41">
        <v>16907.299200000005</v>
      </c>
      <c r="S38" s="41">
        <v>0.0</v>
      </c>
      <c r="T38" s="41">
        <v>0.0</v>
      </c>
      <c r="U38" s="41">
        <v>0.0</v>
      </c>
      <c r="V38" s="41">
        <v>16907.299200000005</v>
      </c>
      <c r="W38" s="41">
        <v>0.0</v>
      </c>
      <c r="X38" s="41">
        <v>16907.299200000005</v>
      </c>
      <c r="Y38" s="41">
        <v>0.0</v>
      </c>
      <c r="Z38" s="41">
        <v>0.0</v>
      </c>
      <c r="AA38" s="41">
        <v>0.0</v>
      </c>
      <c r="AB38" s="41">
        <f t="shared" si="3"/>
        <v>101443.7952</v>
      </c>
      <c r="AC38" s="237"/>
      <c r="AD38" s="40"/>
    </row>
    <row r="39" ht="12.75" customHeight="1">
      <c r="A39" s="40"/>
      <c r="B39" s="40" t="s">
        <v>380</v>
      </c>
      <c r="C39" s="40" t="s">
        <v>345</v>
      </c>
      <c r="D39" s="41">
        <v>0.0</v>
      </c>
      <c r="E39" s="41">
        <v>0.0</v>
      </c>
      <c r="F39" s="41">
        <v>16907.299200000005</v>
      </c>
      <c r="G39" s="41">
        <v>0.0</v>
      </c>
      <c r="H39" s="41">
        <v>0.0</v>
      </c>
      <c r="I39" s="41">
        <v>0.0</v>
      </c>
      <c r="J39" s="41">
        <v>16907.299200000005</v>
      </c>
      <c r="K39" s="41">
        <v>0.0</v>
      </c>
      <c r="L39" s="41">
        <v>0.0</v>
      </c>
      <c r="M39" s="41">
        <v>0.0</v>
      </c>
      <c r="N39" s="41">
        <v>16907.299200000005</v>
      </c>
      <c r="O39" s="41">
        <v>0.0</v>
      </c>
      <c r="P39" s="41">
        <v>0.0</v>
      </c>
      <c r="Q39" s="41">
        <v>0.0</v>
      </c>
      <c r="R39" s="41">
        <v>16907.299200000005</v>
      </c>
      <c r="S39" s="41">
        <v>0.0</v>
      </c>
      <c r="T39" s="41">
        <v>0.0</v>
      </c>
      <c r="U39" s="41">
        <v>0.0</v>
      </c>
      <c r="V39" s="41">
        <v>16907.299200000005</v>
      </c>
      <c r="W39" s="41">
        <v>0.0</v>
      </c>
      <c r="X39" s="41">
        <v>16907.299200000005</v>
      </c>
      <c r="Y39" s="41">
        <v>0.0</v>
      </c>
      <c r="Z39" s="41">
        <v>0.0</v>
      </c>
      <c r="AA39" s="41">
        <v>0.0</v>
      </c>
      <c r="AB39" s="41">
        <f t="shared" si="3"/>
        <v>101443.7952</v>
      </c>
      <c r="AC39" s="237"/>
      <c r="AD39" s="40"/>
    </row>
    <row r="40" ht="12.75" customHeight="1">
      <c r="A40" s="40"/>
      <c r="B40" s="40" t="s">
        <v>381</v>
      </c>
      <c r="C40" s="40" t="s">
        <v>382</v>
      </c>
      <c r="D40" s="41">
        <v>0.0</v>
      </c>
      <c r="E40" s="41">
        <v>0.0</v>
      </c>
      <c r="F40" s="41">
        <v>0.0</v>
      </c>
      <c r="G40" s="41">
        <v>0.0</v>
      </c>
      <c r="H40" s="41">
        <v>0.0</v>
      </c>
      <c r="I40" s="41">
        <v>0.0</v>
      </c>
      <c r="J40" s="41">
        <v>0.0</v>
      </c>
      <c r="K40" s="41">
        <v>0.0</v>
      </c>
      <c r="L40" s="41">
        <v>850000.0</v>
      </c>
      <c r="M40" s="41">
        <v>0.0</v>
      </c>
      <c r="N40" s="41">
        <v>850000.0</v>
      </c>
      <c r="O40" s="41">
        <v>0.0</v>
      </c>
      <c r="P40" s="41">
        <v>0.0</v>
      </c>
      <c r="Q40" s="41">
        <v>0.0</v>
      </c>
      <c r="R40" s="41">
        <v>0.0</v>
      </c>
      <c r="S40" s="41">
        <v>0.0</v>
      </c>
      <c r="T40" s="41">
        <v>0.0</v>
      </c>
      <c r="U40" s="41">
        <v>0.0</v>
      </c>
      <c r="V40" s="41">
        <v>0.0</v>
      </c>
      <c r="W40" s="41">
        <v>0.0</v>
      </c>
      <c r="X40" s="41">
        <v>0.0</v>
      </c>
      <c r="Y40" s="41">
        <v>0.0</v>
      </c>
      <c r="Z40" s="41">
        <v>0.0</v>
      </c>
      <c r="AA40" s="41">
        <v>0.0</v>
      </c>
      <c r="AB40" s="41">
        <f t="shared" si="3"/>
        <v>1700000</v>
      </c>
      <c r="AC40" s="237"/>
      <c r="AD40" s="40"/>
    </row>
    <row r="41" ht="12.75" customHeight="1">
      <c r="A41" s="40"/>
      <c r="B41" s="40" t="s">
        <v>383</v>
      </c>
      <c r="C41" s="40" t="s">
        <v>349</v>
      </c>
      <c r="D41" s="41">
        <v>0.0</v>
      </c>
      <c r="E41" s="41">
        <v>0.0</v>
      </c>
      <c r="F41" s="41">
        <v>14089.416000000003</v>
      </c>
      <c r="G41" s="41">
        <v>0.0</v>
      </c>
      <c r="H41" s="41">
        <v>0.0</v>
      </c>
      <c r="I41" s="41">
        <v>0.0</v>
      </c>
      <c r="J41" s="41">
        <v>14089.416000000003</v>
      </c>
      <c r="K41" s="41">
        <v>0.0</v>
      </c>
      <c r="L41" s="41">
        <v>0.0</v>
      </c>
      <c r="M41" s="41">
        <v>0.0</v>
      </c>
      <c r="N41" s="41">
        <v>14089.416000000003</v>
      </c>
      <c r="O41" s="41">
        <v>0.0</v>
      </c>
      <c r="P41" s="41">
        <v>0.0</v>
      </c>
      <c r="Q41" s="41">
        <v>0.0</v>
      </c>
      <c r="R41" s="41">
        <v>14089.416000000003</v>
      </c>
      <c r="S41" s="41">
        <v>0.0</v>
      </c>
      <c r="T41" s="41">
        <v>0.0</v>
      </c>
      <c r="U41" s="41">
        <v>0.0</v>
      </c>
      <c r="V41" s="41">
        <v>14089.416000000003</v>
      </c>
      <c r="W41" s="41">
        <v>0.0</v>
      </c>
      <c r="X41" s="41">
        <v>14089.416000000003</v>
      </c>
      <c r="Y41" s="41">
        <v>0.0</v>
      </c>
      <c r="Z41" s="41">
        <v>0.0</v>
      </c>
      <c r="AA41" s="41">
        <v>0.0</v>
      </c>
      <c r="AB41" s="41">
        <f t="shared" si="3"/>
        <v>84536.496</v>
      </c>
      <c r="AC41" s="237"/>
      <c r="AD41" s="40"/>
    </row>
    <row r="42" ht="12.75" customHeight="1">
      <c r="A42" s="40"/>
      <c r="B42" s="40" t="s">
        <v>384</v>
      </c>
      <c r="C42" s="40" t="s">
        <v>347</v>
      </c>
      <c r="D42" s="41">
        <v>0.0</v>
      </c>
      <c r="E42" s="41">
        <v>0.0</v>
      </c>
      <c r="F42" s="41">
        <v>14089.416000000003</v>
      </c>
      <c r="G42" s="41">
        <v>0.0</v>
      </c>
      <c r="H42" s="41">
        <v>0.0</v>
      </c>
      <c r="I42" s="41">
        <v>0.0</v>
      </c>
      <c r="J42" s="41">
        <v>14089.416000000003</v>
      </c>
      <c r="K42" s="41">
        <v>0.0</v>
      </c>
      <c r="L42" s="41">
        <v>0.0</v>
      </c>
      <c r="M42" s="41">
        <v>0.0</v>
      </c>
      <c r="N42" s="41">
        <v>14089.416000000003</v>
      </c>
      <c r="O42" s="41">
        <v>0.0</v>
      </c>
      <c r="P42" s="41">
        <v>0.0</v>
      </c>
      <c r="Q42" s="41">
        <v>0.0</v>
      </c>
      <c r="R42" s="41">
        <v>14089.416000000003</v>
      </c>
      <c r="S42" s="41">
        <v>0.0</v>
      </c>
      <c r="T42" s="41">
        <v>0.0</v>
      </c>
      <c r="U42" s="41">
        <v>0.0</v>
      </c>
      <c r="V42" s="41">
        <v>14089.416000000003</v>
      </c>
      <c r="W42" s="41">
        <v>0.0</v>
      </c>
      <c r="X42" s="41">
        <v>14089.416000000003</v>
      </c>
      <c r="Y42" s="41">
        <v>0.0</v>
      </c>
      <c r="Z42" s="41">
        <v>0.0</v>
      </c>
      <c r="AA42" s="41">
        <v>0.0</v>
      </c>
      <c r="AB42" s="41">
        <f t="shared" si="3"/>
        <v>84536.496</v>
      </c>
      <c r="AC42" s="237"/>
      <c r="AD42" s="40"/>
    </row>
    <row r="43" ht="12.75" customHeight="1">
      <c r="A43" s="40"/>
      <c r="B43" s="40" t="s">
        <v>385</v>
      </c>
      <c r="C43" s="40" t="s">
        <v>386</v>
      </c>
      <c r="D43" s="41">
        <v>0.0</v>
      </c>
      <c r="E43" s="41">
        <v>0.0</v>
      </c>
      <c r="F43" s="41">
        <v>14089.416000000003</v>
      </c>
      <c r="G43" s="41">
        <v>0.0</v>
      </c>
      <c r="H43" s="41">
        <v>0.0</v>
      </c>
      <c r="I43" s="41">
        <v>0.0</v>
      </c>
      <c r="J43" s="41">
        <v>14089.416000000003</v>
      </c>
      <c r="K43" s="41">
        <v>0.0</v>
      </c>
      <c r="L43" s="41">
        <v>0.0</v>
      </c>
      <c r="M43" s="41">
        <v>0.0</v>
      </c>
      <c r="N43" s="41">
        <v>14089.416000000003</v>
      </c>
      <c r="O43" s="41">
        <v>0.0</v>
      </c>
      <c r="P43" s="41">
        <v>0.0</v>
      </c>
      <c r="Q43" s="41">
        <v>0.0</v>
      </c>
      <c r="R43" s="41">
        <v>14089.416000000003</v>
      </c>
      <c r="S43" s="41">
        <v>0.0</v>
      </c>
      <c r="T43" s="41">
        <v>0.0</v>
      </c>
      <c r="U43" s="41">
        <v>0.0</v>
      </c>
      <c r="V43" s="41">
        <v>14089.416000000003</v>
      </c>
      <c r="W43" s="41">
        <v>0.0</v>
      </c>
      <c r="X43" s="41">
        <v>14089.416000000003</v>
      </c>
      <c r="Y43" s="41">
        <v>0.0</v>
      </c>
      <c r="Z43" s="41">
        <v>0.0</v>
      </c>
      <c r="AA43" s="41">
        <v>0.0</v>
      </c>
      <c r="AB43" s="41">
        <f t="shared" si="3"/>
        <v>84536.496</v>
      </c>
      <c r="AC43" s="237"/>
      <c r="AD43" s="40"/>
    </row>
    <row r="44" ht="12.75" customHeight="1">
      <c r="A44" s="40"/>
      <c r="B44" s="40" t="s">
        <v>387</v>
      </c>
      <c r="C44" s="40" t="s">
        <v>353</v>
      </c>
      <c r="D44" s="41">
        <v>0.0</v>
      </c>
      <c r="E44" s="41">
        <v>0.0</v>
      </c>
      <c r="F44" s="41">
        <v>14089.416000000003</v>
      </c>
      <c r="G44" s="41">
        <v>0.0</v>
      </c>
      <c r="H44" s="41">
        <v>0.0</v>
      </c>
      <c r="I44" s="41">
        <v>0.0</v>
      </c>
      <c r="J44" s="41">
        <v>14089.416000000003</v>
      </c>
      <c r="K44" s="41">
        <v>0.0</v>
      </c>
      <c r="L44" s="41">
        <v>0.0</v>
      </c>
      <c r="M44" s="41">
        <v>0.0</v>
      </c>
      <c r="N44" s="41">
        <v>14089.416000000003</v>
      </c>
      <c r="O44" s="41">
        <v>0.0</v>
      </c>
      <c r="P44" s="41">
        <v>0.0</v>
      </c>
      <c r="Q44" s="41">
        <v>0.0</v>
      </c>
      <c r="R44" s="41">
        <v>14089.416000000003</v>
      </c>
      <c r="S44" s="41">
        <v>0.0</v>
      </c>
      <c r="T44" s="41">
        <v>0.0</v>
      </c>
      <c r="U44" s="41">
        <v>0.0</v>
      </c>
      <c r="V44" s="41">
        <v>14089.416000000003</v>
      </c>
      <c r="W44" s="41">
        <v>0.0</v>
      </c>
      <c r="X44" s="41">
        <v>14089.416000000003</v>
      </c>
      <c r="Y44" s="41">
        <v>0.0</v>
      </c>
      <c r="Z44" s="41">
        <v>0.0</v>
      </c>
      <c r="AA44" s="41">
        <v>0.0</v>
      </c>
      <c r="AB44" s="41">
        <f t="shared" si="3"/>
        <v>84536.496</v>
      </c>
      <c r="AC44" s="237"/>
      <c r="AD44" s="40"/>
    </row>
    <row r="45" ht="12.75" customHeight="1">
      <c r="A45" s="40"/>
      <c r="B45" s="40" t="s">
        <v>388</v>
      </c>
      <c r="C45" s="40" t="s">
        <v>389</v>
      </c>
      <c r="D45" s="41">
        <v>0.0</v>
      </c>
      <c r="E45" s="41">
        <v>0.0</v>
      </c>
      <c r="F45" s="41">
        <v>14089.416000000003</v>
      </c>
      <c r="G45" s="41">
        <v>0.0</v>
      </c>
      <c r="H45" s="41">
        <v>0.0</v>
      </c>
      <c r="I45" s="41">
        <v>0.0</v>
      </c>
      <c r="J45" s="41">
        <v>14089.416000000003</v>
      </c>
      <c r="K45" s="41">
        <v>0.0</v>
      </c>
      <c r="L45" s="41">
        <v>0.0</v>
      </c>
      <c r="M45" s="41">
        <v>0.0</v>
      </c>
      <c r="N45" s="41">
        <v>14089.416000000003</v>
      </c>
      <c r="O45" s="41">
        <v>0.0</v>
      </c>
      <c r="P45" s="41">
        <v>0.0</v>
      </c>
      <c r="Q45" s="41">
        <v>0.0</v>
      </c>
      <c r="R45" s="41">
        <v>14089.416000000003</v>
      </c>
      <c r="S45" s="41">
        <v>0.0</v>
      </c>
      <c r="T45" s="41">
        <v>0.0</v>
      </c>
      <c r="U45" s="41">
        <v>0.0</v>
      </c>
      <c r="V45" s="41">
        <v>14089.416000000003</v>
      </c>
      <c r="W45" s="41">
        <v>0.0</v>
      </c>
      <c r="X45" s="41">
        <v>14089.416000000003</v>
      </c>
      <c r="Y45" s="41">
        <v>0.0</v>
      </c>
      <c r="Z45" s="41">
        <v>0.0</v>
      </c>
      <c r="AA45" s="41">
        <v>0.0</v>
      </c>
      <c r="AB45" s="41">
        <f t="shared" si="3"/>
        <v>84536.496</v>
      </c>
      <c r="AC45" s="237"/>
      <c r="AD45" s="40"/>
    </row>
    <row r="46" ht="12.75" customHeight="1">
      <c r="A46" s="40"/>
      <c r="B46" s="40" t="s">
        <v>390</v>
      </c>
      <c r="C46" s="40" t="s">
        <v>391</v>
      </c>
      <c r="D46" s="41">
        <v>47250.0</v>
      </c>
      <c r="E46" s="41">
        <v>0.0</v>
      </c>
      <c r="F46" s="41">
        <v>47250.0</v>
      </c>
      <c r="G46" s="41">
        <v>0.0</v>
      </c>
      <c r="H46" s="41">
        <v>47250.0</v>
      </c>
      <c r="I46" s="41">
        <v>0.0</v>
      </c>
      <c r="J46" s="41">
        <v>47250.0</v>
      </c>
      <c r="K46" s="41">
        <v>0.0</v>
      </c>
      <c r="L46" s="41">
        <v>47250.0</v>
      </c>
      <c r="M46" s="41">
        <v>0.0</v>
      </c>
      <c r="N46" s="41">
        <v>47250.0</v>
      </c>
      <c r="O46" s="41">
        <v>0.0</v>
      </c>
      <c r="P46" s="41">
        <v>47250.0</v>
      </c>
      <c r="Q46" s="41">
        <v>0.0</v>
      </c>
      <c r="R46" s="41">
        <v>47250.0</v>
      </c>
      <c r="S46" s="41">
        <v>0.0</v>
      </c>
      <c r="T46" s="41">
        <v>47250.0</v>
      </c>
      <c r="U46" s="41">
        <v>0.0</v>
      </c>
      <c r="V46" s="41">
        <v>47250.0</v>
      </c>
      <c r="W46" s="41">
        <v>0.0</v>
      </c>
      <c r="X46" s="41">
        <v>47250.0</v>
      </c>
      <c r="Y46" s="41">
        <v>0.0</v>
      </c>
      <c r="Z46" s="41">
        <v>47250.0</v>
      </c>
      <c r="AA46" s="41">
        <v>0.0</v>
      </c>
      <c r="AB46" s="41">
        <f t="shared" si="3"/>
        <v>567000</v>
      </c>
      <c r="AC46" s="237" t="s">
        <v>392</v>
      </c>
      <c r="AD46" s="40"/>
    </row>
    <row r="47" ht="12.75" customHeight="1">
      <c r="A47" s="40"/>
      <c r="B47" s="40" t="s">
        <v>393</v>
      </c>
      <c r="C47" s="40" t="s">
        <v>394</v>
      </c>
      <c r="D47" s="41">
        <v>0.0</v>
      </c>
      <c r="E47" s="41">
        <v>0.0</v>
      </c>
      <c r="F47" s="41">
        <v>0.0</v>
      </c>
      <c r="G47" s="41">
        <v>0.0</v>
      </c>
      <c r="H47" s="41">
        <v>0.0</v>
      </c>
      <c r="I47" s="41">
        <v>0.0</v>
      </c>
      <c r="J47" s="41">
        <v>0.0</v>
      </c>
      <c r="K47" s="41">
        <v>0.0</v>
      </c>
      <c r="L47" s="41">
        <v>0.0</v>
      </c>
      <c r="M47" s="41">
        <v>0.0</v>
      </c>
      <c r="N47" s="41">
        <v>0.0</v>
      </c>
      <c r="O47" s="41">
        <v>0.0</v>
      </c>
      <c r="P47" s="41">
        <v>0.0</v>
      </c>
      <c r="Q47" s="41">
        <v>0.0</v>
      </c>
      <c r="R47" s="41">
        <v>0.0</v>
      </c>
      <c r="S47" s="41">
        <v>0.0</v>
      </c>
      <c r="T47" s="41">
        <v>0.0</v>
      </c>
      <c r="U47" s="41">
        <v>0.0</v>
      </c>
      <c r="V47" s="41">
        <v>0.0</v>
      </c>
      <c r="W47" s="41">
        <v>0.0</v>
      </c>
      <c r="X47" s="41">
        <v>0.0</v>
      </c>
      <c r="Y47" s="41">
        <v>0.0</v>
      </c>
      <c r="Z47" s="41">
        <v>189000.0</v>
      </c>
      <c r="AA47" s="41">
        <v>0.0</v>
      </c>
      <c r="AB47" s="41">
        <f t="shared" si="3"/>
        <v>189000</v>
      </c>
      <c r="AC47" s="237" t="s">
        <v>364</v>
      </c>
      <c r="AD47" s="40"/>
    </row>
    <row r="48" ht="12.75" customHeight="1">
      <c r="A48" s="40"/>
      <c r="B48" s="40" t="s">
        <v>395</v>
      </c>
      <c r="C48" s="40" t="s">
        <v>396</v>
      </c>
      <c r="D48" s="41">
        <v>18000.0</v>
      </c>
      <c r="E48" s="41">
        <v>0.0</v>
      </c>
      <c r="F48" s="41">
        <v>18000.0</v>
      </c>
      <c r="G48" s="41">
        <v>0.0</v>
      </c>
      <c r="H48" s="41">
        <v>22000.0</v>
      </c>
      <c r="I48" s="41">
        <v>0.0</v>
      </c>
      <c r="J48" s="41">
        <v>15467.0</v>
      </c>
      <c r="K48" s="41">
        <v>0.0</v>
      </c>
      <c r="L48" s="41">
        <v>16633.0</v>
      </c>
      <c r="M48" s="41">
        <v>0.0</v>
      </c>
      <c r="N48" s="41">
        <v>22000.0</v>
      </c>
      <c r="O48" s="41">
        <v>0.0</v>
      </c>
      <c r="P48" s="41">
        <v>14757.0</v>
      </c>
      <c r="Q48" s="41">
        <v>0.0</v>
      </c>
      <c r="R48" s="41">
        <v>15979.0</v>
      </c>
      <c r="S48" s="41">
        <v>0.0</v>
      </c>
      <c r="T48" s="41">
        <v>14872.0</v>
      </c>
      <c r="U48" s="41">
        <v>0.0</v>
      </c>
      <c r="V48" s="41">
        <v>16713.0</v>
      </c>
      <c r="W48" s="41">
        <v>0.0</v>
      </c>
      <c r="X48" s="41">
        <v>16713.0</v>
      </c>
      <c r="Y48" s="41">
        <v>0.0</v>
      </c>
      <c r="Z48" s="41">
        <v>45000.0</v>
      </c>
      <c r="AA48" s="41">
        <v>0.0</v>
      </c>
      <c r="AB48" s="41">
        <f t="shared" si="3"/>
        <v>236134</v>
      </c>
      <c r="AC48" s="241" t="s">
        <v>364</v>
      </c>
      <c r="AD48" s="40"/>
    </row>
    <row r="49" ht="12.75" customHeight="1">
      <c r="A49" s="40"/>
      <c r="B49" s="40" t="s">
        <v>397</v>
      </c>
      <c r="C49" s="40" t="s">
        <v>398</v>
      </c>
      <c r="D49" s="41">
        <v>84000.0</v>
      </c>
      <c r="E49" s="41">
        <v>0.0</v>
      </c>
      <c r="F49" s="41">
        <v>84000.0</v>
      </c>
      <c r="G49" s="41">
        <v>0.0</v>
      </c>
      <c r="H49" s="41">
        <v>84000.0</v>
      </c>
      <c r="I49" s="41">
        <v>0.0</v>
      </c>
      <c r="J49" s="41">
        <v>84000.0</v>
      </c>
      <c r="K49" s="41">
        <v>0.0</v>
      </c>
      <c r="L49" s="41">
        <v>84000.0</v>
      </c>
      <c r="M49" s="41">
        <v>0.0</v>
      </c>
      <c r="N49" s="41">
        <v>84000.0</v>
      </c>
      <c r="O49" s="41">
        <v>0.0</v>
      </c>
      <c r="P49" s="41">
        <v>84000.0</v>
      </c>
      <c r="Q49" s="41">
        <v>0.0</v>
      </c>
      <c r="R49" s="41">
        <v>84000.0</v>
      </c>
      <c r="S49" s="41">
        <v>0.0</v>
      </c>
      <c r="T49" s="41">
        <v>84000.0</v>
      </c>
      <c r="U49" s="41">
        <v>0.0</v>
      </c>
      <c r="V49" s="41">
        <v>89040.0</v>
      </c>
      <c r="W49" s="41">
        <v>0.0</v>
      </c>
      <c r="X49" s="41">
        <v>89040.0</v>
      </c>
      <c r="Y49" s="41">
        <v>0.0</v>
      </c>
      <c r="Z49" s="41">
        <v>89040.0</v>
      </c>
      <c r="AA49" s="41">
        <v>0.0</v>
      </c>
      <c r="AB49" s="41">
        <f t="shared" si="3"/>
        <v>1023120</v>
      </c>
      <c r="AC49" s="241" t="s">
        <v>364</v>
      </c>
      <c r="AD49" s="40"/>
    </row>
    <row r="50" ht="12.75" customHeight="1">
      <c r="A50" s="40"/>
      <c r="B50" s="40" t="s">
        <v>399</v>
      </c>
      <c r="C50" s="70" t="s">
        <v>400</v>
      </c>
      <c r="D50" s="41">
        <v>0.0</v>
      </c>
      <c r="E50" s="41">
        <v>0.0</v>
      </c>
      <c r="F50" s="41">
        <v>0.0</v>
      </c>
      <c r="G50" s="41">
        <v>0.0</v>
      </c>
      <c r="H50" s="41">
        <v>0.0</v>
      </c>
      <c r="I50" s="41">
        <v>0.0</v>
      </c>
      <c r="J50" s="41">
        <v>0.0</v>
      </c>
      <c r="K50" s="41">
        <v>0.0</v>
      </c>
      <c r="L50" s="41">
        <v>0.0</v>
      </c>
      <c r="M50" s="41">
        <v>0.0</v>
      </c>
      <c r="N50" s="41">
        <v>0.0</v>
      </c>
      <c r="O50" s="41">
        <v>0.0</v>
      </c>
      <c r="P50" s="41">
        <v>0.0</v>
      </c>
      <c r="Q50" s="41">
        <v>0.0</v>
      </c>
      <c r="R50" s="41">
        <v>0.0</v>
      </c>
      <c r="S50" s="41">
        <v>0.0</v>
      </c>
      <c r="T50" s="41">
        <v>0.0</v>
      </c>
      <c r="U50" s="41">
        <v>0.0</v>
      </c>
      <c r="V50" s="41">
        <v>0.0</v>
      </c>
      <c r="W50" s="41">
        <v>0.0</v>
      </c>
      <c r="X50" s="41">
        <v>40000.0</v>
      </c>
      <c r="Y50" s="41">
        <v>0.0</v>
      </c>
      <c r="Z50" s="41">
        <v>0.0</v>
      </c>
      <c r="AA50" s="41">
        <v>0.0</v>
      </c>
      <c r="AB50" s="41">
        <f t="shared" si="3"/>
        <v>40000</v>
      </c>
      <c r="AC50" s="241" t="s">
        <v>401</v>
      </c>
      <c r="AD50" s="40"/>
    </row>
    <row r="51" ht="12.75" customHeight="1">
      <c r="A51" s="40"/>
      <c r="B51" s="40" t="s">
        <v>402</v>
      </c>
      <c r="C51" s="40" t="s">
        <v>366</v>
      </c>
      <c r="D51" s="41">
        <v>0.0</v>
      </c>
      <c r="E51" s="41">
        <v>0.0</v>
      </c>
      <c r="F51" s="41">
        <v>0.0</v>
      </c>
      <c r="G51" s="41">
        <v>0.0</v>
      </c>
      <c r="H51" s="41">
        <v>0.0</v>
      </c>
      <c r="I51" s="41">
        <v>0.0</v>
      </c>
      <c r="J51" s="41">
        <v>0.0</v>
      </c>
      <c r="K51" s="41">
        <v>0.0</v>
      </c>
      <c r="L51" s="41">
        <v>1400000.0</v>
      </c>
      <c r="M51" s="41">
        <v>0.0</v>
      </c>
      <c r="N51" s="41">
        <v>0.0</v>
      </c>
      <c r="O51" s="41">
        <v>0.0</v>
      </c>
      <c r="P51" s="41">
        <v>0.0</v>
      </c>
      <c r="Q51" s="41">
        <v>0.0</v>
      </c>
      <c r="R51" s="41">
        <v>0.0</v>
      </c>
      <c r="S51" s="41">
        <v>0.0</v>
      </c>
      <c r="T51" s="41">
        <v>0.0</v>
      </c>
      <c r="U51" s="41">
        <v>0.0</v>
      </c>
      <c r="V51" s="41">
        <v>0.0</v>
      </c>
      <c r="W51" s="41">
        <v>0.0</v>
      </c>
      <c r="X51" s="41">
        <v>0.0</v>
      </c>
      <c r="Y51" s="41">
        <v>0.0</v>
      </c>
      <c r="Z51" s="41">
        <v>0.0</v>
      </c>
      <c r="AA51" s="41">
        <v>0.0</v>
      </c>
      <c r="AB51" s="41">
        <f t="shared" si="3"/>
        <v>1400000</v>
      </c>
      <c r="AC51" s="233"/>
      <c r="AD51" s="40"/>
    </row>
    <row r="52" ht="12.75" customHeight="1">
      <c r="A52" s="227"/>
      <c r="B52" s="227"/>
      <c r="C52" s="211" t="s">
        <v>403</v>
      </c>
      <c r="D52" s="212">
        <f t="shared" ref="D52:AB52" si="4">SUM(D30:D51)</f>
        <v>163250</v>
      </c>
      <c r="E52" s="212">
        <f t="shared" si="4"/>
        <v>0</v>
      </c>
      <c r="F52" s="212">
        <f t="shared" si="4"/>
        <v>363319.7072</v>
      </c>
      <c r="G52" s="212">
        <f t="shared" si="4"/>
        <v>0</v>
      </c>
      <c r="H52" s="212">
        <f t="shared" si="4"/>
        <v>167250</v>
      </c>
      <c r="I52" s="212">
        <f t="shared" si="4"/>
        <v>0</v>
      </c>
      <c r="J52" s="212">
        <f t="shared" si="4"/>
        <v>360786.7072</v>
      </c>
      <c r="K52" s="212">
        <f t="shared" si="4"/>
        <v>0</v>
      </c>
      <c r="L52" s="212">
        <f t="shared" si="4"/>
        <v>2411883</v>
      </c>
      <c r="M52" s="212">
        <f t="shared" si="4"/>
        <v>0</v>
      </c>
      <c r="N52" s="212">
        <f t="shared" si="4"/>
        <v>1217319.707</v>
      </c>
      <c r="O52" s="212">
        <f t="shared" si="4"/>
        <v>0</v>
      </c>
      <c r="P52" s="212">
        <f t="shared" si="4"/>
        <v>146007</v>
      </c>
      <c r="Q52" s="212">
        <f t="shared" si="4"/>
        <v>0</v>
      </c>
      <c r="R52" s="212">
        <f t="shared" si="4"/>
        <v>361298.7072</v>
      </c>
      <c r="S52" s="212">
        <f t="shared" si="4"/>
        <v>0</v>
      </c>
      <c r="T52" s="212">
        <f t="shared" si="4"/>
        <v>160122</v>
      </c>
      <c r="U52" s="212">
        <f t="shared" si="4"/>
        <v>0</v>
      </c>
      <c r="V52" s="212">
        <f t="shared" si="4"/>
        <v>367072.7072</v>
      </c>
      <c r="W52" s="212">
        <f t="shared" si="4"/>
        <v>0</v>
      </c>
      <c r="X52" s="212">
        <f t="shared" si="4"/>
        <v>407072.7072</v>
      </c>
      <c r="Y52" s="212">
        <f t="shared" si="4"/>
        <v>0</v>
      </c>
      <c r="Z52" s="212">
        <f t="shared" si="4"/>
        <v>384290</v>
      </c>
      <c r="AA52" s="212">
        <f t="shared" si="4"/>
        <v>0</v>
      </c>
      <c r="AB52" s="213">
        <f t="shared" si="4"/>
        <v>6509672.243</v>
      </c>
      <c r="AC52" s="237">
        <f>AB52+VPE!AB16+AB64</f>
        <v>6940491.443</v>
      </c>
      <c r="AD52" s="227"/>
    </row>
    <row r="53" ht="12.75" customHeight="1">
      <c r="A53" s="40"/>
      <c r="B53" s="40"/>
      <c r="C53" s="204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237"/>
      <c r="AD53" s="40"/>
    </row>
    <row r="54" ht="12.75" customHeight="1">
      <c r="A54" s="40"/>
      <c r="B54" s="40"/>
      <c r="C54" s="40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237"/>
      <c r="AD54" s="40"/>
    </row>
    <row r="55" ht="12.75" customHeight="1">
      <c r="A55" s="227"/>
      <c r="B55" s="227"/>
      <c r="C55" s="218" t="s">
        <v>404</v>
      </c>
      <c r="D55" s="212">
        <f t="shared" ref="D55:AB55" si="5">D27-D52</f>
        <v>-69250</v>
      </c>
      <c r="E55" s="212">
        <f t="shared" si="5"/>
        <v>0</v>
      </c>
      <c r="F55" s="212">
        <f t="shared" si="5"/>
        <v>-33244.7072</v>
      </c>
      <c r="G55" s="212">
        <f t="shared" si="5"/>
        <v>0</v>
      </c>
      <c r="H55" s="212">
        <f t="shared" si="5"/>
        <v>-73250</v>
      </c>
      <c r="I55" s="212">
        <f t="shared" si="5"/>
        <v>0</v>
      </c>
      <c r="J55" s="212">
        <f t="shared" si="5"/>
        <v>-30711.7072</v>
      </c>
      <c r="K55" s="212">
        <f t="shared" si="5"/>
        <v>0</v>
      </c>
      <c r="L55" s="212">
        <f t="shared" si="5"/>
        <v>1982117</v>
      </c>
      <c r="M55" s="212">
        <f t="shared" si="5"/>
        <v>0</v>
      </c>
      <c r="N55" s="212">
        <f t="shared" si="5"/>
        <v>-887244.7072</v>
      </c>
      <c r="O55" s="212">
        <f t="shared" si="5"/>
        <v>0</v>
      </c>
      <c r="P55" s="212">
        <f t="shared" si="5"/>
        <v>-66007</v>
      </c>
      <c r="Q55" s="212">
        <f t="shared" si="5"/>
        <v>0</v>
      </c>
      <c r="R55" s="212">
        <f t="shared" si="5"/>
        <v>-31223.7072</v>
      </c>
      <c r="S55" s="212">
        <f t="shared" si="5"/>
        <v>0</v>
      </c>
      <c r="T55" s="212">
        <f t="shared" si="5"/>
        <v>2433878</v>
      </c>
      <c r="U55" s="212">
        <f t="shared" si="5"/>
        <v>0</v>
      </c>
      <c r="V55" s="212">
        <f t="shared" si="5"/>
        <v>-36997.7072</v>
      </c>
      <c r="W55" s="212">
        <f t="shared" si="5"/>
        <v>0</v>
      </c>
      <c r="X55" s="212">
        <f t="shared" si="5"/>
        <v>-76997.7072</v>
      </c>
      <c r="Y55" s="212">
        <f t="shared" si="5"/>
        <v>0</v>
      </c>
      <c r="Z55" s="212">
        <f t="shared" si="5"/>
        <v>-304290</v>
      </c>
      <c r="AA55" s="212">
        <f t="shared" si="5"/>
        <v>0</v>
      </c>
      <c r="AB55" s="213">
        <f t="shared" si="5"/>
        <v>2806777.757</v>
      </c>
      <c r="AC55" s="233"/>
      <c r="AD55" s="227"/>
    </row>
    <row r="56" ht="12.75" customHeight="1">
      <c r="A56" s="40"/>
      <c r="B56" s="40"/>
      <c r="C56" s="40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233"/>
      <c r="AD56" s="40"/>
    </row>
    <row r="57" ht="12.75" customHeight="1">
      <c r="A57" s="40"/>
      <c r="B57" s="40"/>
      <c r="C57" s="222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233"/>
      <c r="AD57" s="40"/>
    </row>
    <row r="58" ht="12.75" customHeight="1">
      <c r="A58" s="40"/>
      <c r="B58" s="40"/>
      <c r="C58" s="209" t="s">
        <v>91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233"/>
      <c r="AD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233"/>
      <c r="AD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233"/>
      <c r="AD60" s="40"/>
    </row>
    <row r="61" ht="12.75" customHeight="1">
      <c r="A61" s="40"/>
      <c r="B61" s="40" t="s">
        <v>405</v>
      </c>
      <c r="C61" s="224" t="s">
        <v>406</v>
      </c>
      <c r="D61" s="216">
        <v>2400.0</v>
      </c>
      <c r="E61" s="216">
        <v>0.0</v>
      </c>
      <c r="F61" s="216">
        <v>2400.0</v>
      </c>
      <c r="G61" s="216">
        <v>0.0</v>
      </c>
      <c r="H61" s="216">
        <v>2400.0</v>
      </c>
      <c r="I61" s="216">
        <v>0.0</v>
      </c>
      <c r="J61" s="216">
        <v>2400.0</v>
      </c>
      <c r="K61" s="216">
        <v>0.0</v>
      </c>
      <c r="L61" s="216">
        <v>2400.0</v>
      </c>
      <c r="M61" s="216">
        <v>0.0</v>
      </c>
      <c r="N61" s="216">
        <v>2400.0</v>
      </c>
      <c r="O61" s="216">
        <v>0.0</v>
      </c>
      <c r="P61" s="216">
        <v>2400.0</v>
      </c>
      <c r="Q61" s="216">
        <v>0.0</v>
      </c>
      <c r="R61" s="216">
        <v>2400.0</v>
      </c>
      <c r="S61" s="216">
        <v>0.0</v>
      </c>
      <c r="T61" s="216">
        <v>2400.0</v>
      </c>
      <c r="U61" s="216">
        <v>0.0</v>
      </c>
      <c r="V61" s="216">
        <v>2400.0</v>
      </c>
      <c r="W61" s="216">
        <v>0.0</v>
      </c>
      <c r="X61" s="216">
        <v>2400.0</v>
      </c>
      <c r="Y61" s="216">
        <v>0.0</v>
      </c>
      <c r="Z61" s="216">
        <v>2400.0</v>
      </c>
      <c r="AA61" s="216">
        <v>0.0</v>
      </c>
      <c r="AB61" s="216">
        <f t="shared" ref="AB61:AB72" si="6">D61+F61+H61+J61+L61+N61+P61+R61+T61+V61+X61+Z61</f>
        <v>28800</v>
      </c>
      <c r="AC61" s="237"/>
      <c r="AD61" s="40"/>
    </row>
    <row r="62" ht="12.75" customHeight="1">
      <c r="A62" s="40"/>
      <c r="B62" s="40" t="s">
        <v>407</v>
      </c>
      <c r="C62" s="224" t="s">
        <v>408</v>
      </c>
      <c r="D62" s="216">
        <v>0.0</v>
      </c>
      <c r="E62" s="216">
        <v>0.0</v>
      </c>
      <c r="F62" s="216">
        <v>0.0</v>
      </c>
      <c r="G62" s="216">
        <v>0.0</v>
      </c>
      <c r="H62" s="216">
        <v>7200.0</v>
      </c>
      <c r="I62" s="216">
        <v>0.0</v>
      </c>
      <c r="J62" s="216">
        <v>0.0</v>
      </c>
      <c r="K62" s="216">
        <v>0.0</v>
      </c>
      <c r="L62" s="216">
        <v>0.0</v>
      </c>
      <c r="M62" s="216">
        <v>0.0</v>
      </c>
      <c r="N62" s="216">
        <v>0.0</v>
      </c>
      <c r="O62" s="216">
        <v>0.0</v>
      </c>
      <c r="P62" s="216">
        <v>0.0</v>
      </c>
      <c r="Q62" s="216">
        <v>0.0</v>
      </c>
      <c r="R62" s="216">
        <v>0.0</v>
      </c>
      <c r="S62" s="216">
        <v>0.0</v>
      </c>
      <c r="T62" s="216">
        <v>7200.0</v>
      </c>
      <c r="U62" s="216">
        <v>0.0</v>
      </c>
      <c r="V62" s="216">
        <v>0.0</v>
      </c>
      <c r="W62" s="216">
        <v>0.0</v>
      </c>
      <c r="X62" s="216">
        <v>0.0</v>
      </c>
      <c r="Y62" s="216">
        <v>0.0</v>
      </c>
      <c r="Z62" s="216">
        <v>0.0</v>
      </c>
      <c r="AA62" s="216">
        <v>0.0</v>
      </c>
      <c r="AB62" s="216">
        <f t="shared" si="6"/>
        <v>14400</v>
      </c>
      <c r="AC62" s="237"/>
      <c r="AD62" s="40"/>
    </row>
    <row r="63" ht="12.75" customHeight="1">
      <c r="A63" s="40"/>
      <c r="B63" s="40" t="s">
        <v>409</v>
      </c>
      <c r="C63" s="224" t="s">
        <v>410</v>
      </c>
      <c r="D63" s="216">
        <v>8100.0</v>
      </c>
      <c r="E63" s="216">
        <v>0.0</v>
      </c>
      <c r="F63" s="216">
        <v>8100.0</v>
      </c>
      <c r="G63" s="216">
        <v>0.0</v>
      </c>
      <c r="H63" s="216">
        <v>8100.0</v>
      </c>
      <c r="I63" s="216">
        <v>0.0</v>
      </c>
      <c r="J63" s="216">
        <v>8100.0</v>
      </c>
      <c r="K63" s="216">
        <v>0.0</v>
      </c>
      <c r="L63" s="216">
        <v>8100.0</v>
      </c>
      <c r="M63" s="216">
        <v>0.0</v>
      </c>
      <c r="N63" s="216">
        <v>8100.0</v>
      </c>
      <c r="O63" s="216">
        <v>0.0</v>
      </c>
      <c r="P63" s="216">
        <v>8100.0</v>
      </c>
      <c r="Q63" s="216">
        <v>0.0</v>
      </c>
      <c r="R63" s="216">
        <v>8100.0</v>
      </c>
      <c r="S63" s="216">
        <v>0.0</v>
      </c>
      <c r="T63" s="216">
        <v>8100.0</v>
      </c>
      <c r="U63" s="216">
        <v>0.0</v>
      </c>
      <c r="V63" s="216">
        <v>8100.0</v>
      </c>
      <c r="W63" s="216">
        <v>0.0</v>
      </c>
      <c r="X63" s="216">
        <v>8100.0</v>
      </c>
      <c r="Y63" s="216">
        <v>0.0</v>
      </c>
      <c r="Z63" s="216">
        <v>8100.0</v>
      </c>
      <c r="AA63" s="216">
        <v>0.0</v>
      </c>
      <c r="AB63" s="216">
        <f t="shared" si="6"/>
        <v>97200</v>
      </c>
      <c r="AC63" s="237"/>
      <c r="AD63" s="40"/>
    </row>
    <row r="64" ht="12.75" customHeight="1">
      <c r="A64" s="40"/>
      <c r="B64" s="40" t="s">
        <v>83</v>
      </c>
      <c r="C64" s="224" t="s">
        <v>84</v>
      </c>
      <c r="D64" s="216">
        <v>0.0</v>
      </c>
      <c r="E64" s="216">
        <v>0.0</v>
      </c>
      <c r="F64" s="216">
        <v>12734.400000000001</v>
      </c>
      <c r="G64" s="216">
        <v>0.0</v>
      </c>
      <c r="H64" s="216">
        <v>2486.4</v>
      </c>
      <c r="I64" s="216">
        <v>0.0</v>
      </c>
      <c r="J64" s="216">
        <v>0.0</v>
      </c>
      <c r="K64" s="216">
        <v>0.0</v>
      </c>
      <c r="L64" s="216">
        <v>5241.6</v>
      </c>
      <c r="M64" s="216">
        <v>0.0</v>
      </c>
      <c r="N64" s="216">
        <v>2956.8</v>
      </c>
      <c r="O64" s="216">
        <v>0.0</v>
      </c>
      <c r="P64" s="216">
        <v>0.0</v>
      </c>
      <c r="Q64" s="216">
        <v>0.0</v>
      </c>
      <c r="R64" s="216">
        <v>0.0</v>
      </c>
      <c r="S64" s="216">
        <v>0.0</v>
      </c>
      <c r="T64" s="216">
        <v>0.0</v>
      </c>
      <c r="U64" s="216">
        <v>0.0</v>
      </c>
      <c r="V64" s="216">
        <v>0.0</v>
      </c>
      <c r="W64" s="216">
        <v>0.0</v>
      </c>
      <c r="X64" s="216">
        <v>89600.00000000001</v>
      </c>
      <c r="Y64" s="216">
        <v>0.0</v>
      </c>
      <c r="Z64" s="216">
        <v>89600.00000000001</v>
      </c>
      <c r="AA64" s="216">
        <v>0.0</v>
      </c>
      <c r="AB64" s="216">
        <f t="shared" si="6"/>
        <v>202619.2</v>
      </c>
      <c r="AC64" s="237"/>
      <c r="AD64" s="40"/>
    </row>
    <row r="65" ht="12.75" customHeight="1">
      <c r="A65" s="40"/>
      <c r="B65" s="40" t="s">
        <v>411</v>
      </c>
      <c r="C65" s="40" t="s">
        <v>412</v>
      </c>
      <c r="D65" s="41">
        <v>18000.0</v>
      </c>
      <c r="E65" s="41">
        <v>0.0</v>
      </c>
      <c r="F65" s="41">
        <v>18000.0</v>
      </c>
      <c r="G65" s="41">
        <v>0.0</v>
      </c>
      <c r="H65" s="41">
        <v>18000.0</v>
      </c>
      <c r="I65" s="41">
        <v>0.0</v>
      </c>
      <c r="J65" s="41">
        <v>18000.0</v>
      </c>
      <c r="K65" s="41">
        <v>0.0</v>
      </c>
      <c r="L65" s="41">
        <v>18000.0</v>
      </c>
      <c r="M65" s="41">
        <v>0.0</v>
      </c>
      <c r="N65" s="41">
        <v>18000.0</v>
      </c>
      <c r="O65" s="41">
        <v>0.0</v>
      </c>
      <c r="P65" s="41">
        <v>18000.0</v>
      </c>
      <c r="Q65" s="41">
        <v>0.0</v>
      </c>
      <c r="R65" s="41">
        <v>18000.0</v>
      </c>
      <c r="S65" s="41">
        <v>0.0</v>
      </c>
      <c r="T65" s="41">
        <v>18000.0</v>
      </c>
      <c r="U65" s="41">
        <v>0.0</v>
      </c>
      <c r="V65" s="41">
        <v>18000.0</v>
      </c>
      <c r="W65" s="41">
        <v>0.0</v>
      </c>
      <c r="X65" s="41">
        <v>18000.0</v>
      </c>
      <c r="Y65" s="41">
        <v>0.0</v>
      </c>
      <c r="Z65" s="41">
        <v>18000.0</v>
      </c>
      <c r="AA65" s="41">
        <v>0.0</v>
      </c>
      <c r="AB65" s="41">
        <f t="shared" si="6"/>
        <v>216000</v>
      </c>
      <c r="AC65" s="237" t="s">
        <v>413</v>
      </c>
      <c r="AD65" s="40"/>
    </row>
    <row r="66" ht="12.75" customHeight="1">
      <c r="A66" s="40"/>
      <c r="B66" s="40" t="s">
        <v>414</v>
      </c>
      <c r="C66" s="225" t="s">
        <v>309</v>
      </c>
      <c r="D66" s="41">
        <v>5000.0</v>
      </c>
      <c r="E66" s="41">
        <v>0.0</v>
      </c>
      <c r="F66" s="41">
        <v>5000.0</v>
      </c>
      <c r="G66" s="41">
        <v>0.0</v>
      </c>
      <c r="H66" s="41">
        <v>5000.0</v>
      </c>
      <c r="I66" s="41">
        <v>0.0</v>
      </c>
      <c r="J66" s="41">
        <v>5000.0</v>
      </c>
      <c r="K66" s="41">
        <v>0.0</v>
      </c>
      <c r="L66" s="41">
        <v>5000.0</v>
      </c>
      <c r="M66" s="41">
        <v>0.0</v>
      </c>
      <c r="N66" s="41">
        <v>5000.0</v>
      </c>
      <c r="O66" s="41">
        <v>0.0</v>
      </c>
      <c r="P66" s="41">
        <v>5000.0</v>
      </c>
      <c r="Q66" s="41">
        <v>0.0</v>
      </c>
      <c r="R66" s="41">
        <v>5000.0</v>
      </c>
      <c r="S66" s="41">
        <v>0.0</v>
      </c>
      <c r="T66" s="41">
        <v>5000.0</v>
      </c>
      <c r="U66" s="41">
        <v>0.0</v>
      </c>
      <c r="V66" s="41">
        <v>5000.0</v>
      </c>
      <c r="W66" s="41">
        <v>0.0</v>
      </c>
      <c r="X66" s="41">
        <v>5000.0</v>
      </c>
      <c r="Y66" s="41">
        <v>0.0</v>
      </c>
      <c r="Z66" s="41">
        <v>5000.0</v>
      </c>
      <c r="AA66" s="41">
        <v>0.0</v>
      </c>
      <c r="AB66" s="41">
        <f t="shared" si="6"/>
        <v>60000</v>
      </c>
      <c r="AC66" s="237" t="s">
        <v>415</v>
      </c>
      <c r="AD66" s="40"/>
    </row>
    <row r="67" ht="12.75" customHeight="1">
      <c r="A67" s="40"/>
      <c r="B67" s="40" t="s">
        <v>416</v>
      </c>
      <c r="C67" s="225" t="s">
        <v>417</v>
      </c>
      <c r="D67" s="41">
        <v>0.0</v>
      </c>
      <c r="E67" s="41">
        <v>0.0</v>
      </c>
      <c r="F67" s="41">
        <v>0.0</v>
      </c>
      <c r="G67" s="41">
        <v>0.0</v>
      </c>
      <c r="H67" s="41">
        <v>0.0</v>
      </c>
      <c r="I67" s="41">
        <v>0.0</v>
      </c>
      <c r="J67" s="41">
        <v>0.0</v>
      </c>
      <c r="K67" s="41">
        <v>0.0</v>
      </c>
      <c r="L67" s="41">
        <v>1056.741</v>
      </c>
      <c r="M67" s="41">
        <v>0.0</v>
      </c>
      <c r="N67" s="41">
        <v>1683.1290000000001</v>
      </c>
      <c r="O67" s="41">
        <v>0.0</v>
      </c>
      <c r="P67" s="41">
        <v>316.722</v>
      </c>
      <c r="Q67" s="41">
        <v>0.0</v>
      </c>
      <c r="R67" s="41">
        <v>470.5575</v>
      </c>
      <c r="S67" s="41">
        <v>0.0</v>
      </c>
      <c r="T67" s="41">
        <v>1357.7970000000003</v>
      </c>
      <c r="U67" s="41">
        <v>0.0</v>
      </c>
      <c r="V67" s="41">
        <v>1680.0000000000002</v>
      </c>
      <c r="W67" s="41">
        <v>0.0</v>
      </c>
      <c r="X67" s="41">
        <v>1680.0000000000002</v>
      </c>
      <c r="Y67" s="41">
        <v>0.0</v>
      </c>
      <c r="Z67" s="41">
        <v>1680.0000000000002</v>
      </c>
      <c r="AA67" s="41">
        <v>0.0</v>
      </c>
      <c r="AB67" s="41">
        <f t="shared" si="6"/>
        <v>9924.9465</v>
      </c>
      <c r="AC67" s="237"/>
      <c r="AD67" s="40"/>
    </row>
    <row r="68" ht="12.75" customHeight="1">
      <c r="A68" s="40"/>
      <c r="B68" s="40" t="s">
        <v>418</v>
      </c>
      <c r="C68" s="225" t="s">
        <v>419</v>
      </c>
      <c r="D68" s="41">
        <v>3858.75</v>
      </c>
      <c r="E68" s="41">
        <v>0.0</v>
      </c>
      <c r="F68" s="41">
        <v>385.875</v>
      </c>
      <c r="G68" s="41">
        <v>0.0</v>
      </c>
      <c r="H68" s="41">
        <v>4244.625</v>
      </c>
      <c r="I68" s="41">
        <v>0.0</v>
      </c>
      <c r="J68" s="41">
        <v>4244.625</v>
      </c>
      <c r="K68" s="41">
        <v>0.0</v>
      </c>
      <c r="L68" s="41">
        <v>4244.625</v>
      </c>
      <c r="M68" s="41">
        <v>0.0</v>
      </c>
      <c r="N68" s="41">
        <v>4244.625</v>
      </c>
      <c r="O68" s="41">
        <v>0.0</v>
      </c>
      <c r="P68" s="41">
        <v>4244.625</v>
      </c>
      <c r="Q68" s="41">
        <v>0.0</v>
      </c>
      <c r="R68" s="41">
        <v>4244.625</v>
      </c>
      <c r="S68" s="41">
        <v>0.0</v>
      </c>
      <c r="T68" s="41">
        <v>4244.625</v>
      </c>
      <c r="U68" s="41">
        <v>0.0</v>
      </c>
      <c r="V68" s="41">
        <v>4368.0</v>
      </c>
      <c r="W68" s="41">
        <v>0.0</v>
      </c>
      <c r="X68" s="41">
        <v>4368.0</v>
      </c>
      <c r="Y68" s="41">
        <v>0.0</v>
      </c>
      <c r="Z68" s="41">
        <v>4368.0</v>
      </c>
      <c r="AA68" s="41">
        <v>0.0</v>
      </c>
      <c r="AB68" s="41">
        <f t="shared" si="6"/>
        <v>47061</v>
      </c>
      <c r="AC68" s="237"/>
      <c r="AD68" s="40"/>
    </row>
    <row r="69" ht="12.75" customHeight="1">
      <c r="A69" s="40"/>
      <c r="B69" s="40" t="s">
        <v>420</v>
      </c>
      <c r="C69" s="225" t="s">
        <v>305</v>
      </c>
      <c r="D69" s="41">
        <v>0.0</v>
      </c>
      <c r="E69" s="41">
        <v>0.0</v>
      </c>
      <c r="F69" s="41">
        <v>0.0</v>
      </c>
      <c r="G69" s="41">
        <v>0.0</v>
      </c>
      <c r="H69" s="41">
        <v>0.0</v>
      </c>
      <c r="I69" s="41">
        <v>0.0</v>
      </c>
      <c r="J69" s="41">
        <v>0.0</v>
      </c>
      <c r="K69" s="41">
        <v>0.0</v>
      </c>
      <c r="L69" s="41">
        <v>2786.343</v>
      </c>
      <c r="M69" s="41">
        <v>0.0</v>
      </c>
      <c r="N69" s="41">
        <v>0.0</v>
      </c>
      <c r="O69" s="41">
        <v>0.0</v>
      </c>
      <c r="P69" s="41">
        <v>0.0</v>
      </c>
      <c r="Q69" s="41">
        <v>0.0</v>
      </c>
      <c r="R69" s="41">
        <v>0.0</v>
      </c>
      <c r="S69" s="41">
        <v>0.0</v>
      </c>
      <c r="T69" s="41">
        <v>0.0</v>
      </c>
      <c r="U69" s="41">
        <v>0.0</v>
      </c>
      <c r="V69" s="41">
        <v>0.0</v>
      </c>
      <c r="W69" s="41">
        <v>0.0</v>
      </c>
      <c r="X69" s="41">
        <v>0.0</v>
      </c>
      <c r="Y69" s="41">
        <v>0.0</v>
      </c>
      <c r="Z69" s="41">
        <v>0.0</v>
      </c>
      <c r="AA69" s="41">
        <v>0.0</v>
      </c>
      <c r="AB69" s="41">
        <f t="shared" si="6"/>
        <v>2786.343</v>
      </c>
      <c r="AC69" s="237"/>
      <c r="AD69" s="40"/>
    </row>
    <row r="70" ht="12.75" customHeight="1">
      <c r="A70" s="40"/>
      <c r="B70" s="40" t="s">
        <v>421</v>
      </c>
      <c r="C70" s="225" t="s">
        <v>301</v>
      </c>
      <c r="D70" s="41">
        <v>15000.0</v>
      </c>
      <c r="E70" s="41">
        <v>0.0</v>
      </c>
      <c r="F70" s="41">
        <v>15000.0</v>
      </c>
      <c r="G70" s="41">
        <v>0.0</v>
      </c>
      <c r="H70" s="41">
        <v>15000.0</v>
      </c>
      <c r="I70" s="41">
        <v>0.0</v>
      </c>
      <c r="J70" s="41">
        <v>15000.0</v>
      </c>
      <c r="K70" s="41">
        <v>0.0</v>
      </c>
      <c r="L70" s="41">
        <v>15000.0</v>
      </c>
      <c r="M70" s="41">
        <v>0.0</v>
      </c>
      <c r="N70" s="41">
        <v>15000.0</v>
      </c>
      <c r="O70" s="41">
        <v>0.0</v>
      </c>
      <c r="P70" s="41">
        <v>15000.0</v>
      </c>
      <c r="Q70" s="41">
        <v>0.0</v>
      </c>
      <c r="R70" s="41">
        <v>15000.0</v>
      </c>
      <c r="S70" s="41">
        <v>0.0</v>
      </c>
      <c r="T70" s="41">
        <v>15000.0</v>
      </c>
      <c r="U70" s="41">
        <v>0.0</v>
      </c>
      <c r="V70" s="41">
        <v>15000.0</v>
      </c>
      <c r="W70" s="41">
        <v>0.0</v>
      </c>
      <c r="X70" s="41">
        <v>15000.0</v>
      </c>
      <c r="Y70" s="41">
        <v>0.0</v>
      </c>
      <c r="Z70" s="41">
        <v>15000.0</v>
      </c>
      <c r="AA70" s="41">
        <v>0.0</v>
      </c>
      <c r="AB70" s="41">
        <f t="shared" si="6"/>
        <v>180000</v>
      </c>
      <c r="AC70" s="237" t="s">
        <v>422</v>
      </c>
      <c r="AD70" s="40"/>
    </row>
    <row r="71" ht="12.75" customHeight="1">
      <c r="A71" s="40"/>
      <c r="B71" s="40" t="s">
        <v>423</v>
      </c>
      <c r="C71" s="225" t="s">
        <v>424</v>
      </c>
      <c r="D71" s="41">
        <v>1837.5</v>
      </c>
      <c r="E71" s="41">
        <v>0.0</v>
      </c>
      <c r="F71" s="41">
        <v>2198.6684999999998</v>
      </c>
      <c r="G71" s="41">
        <v>0.0</v>
      </c>
      <c r="H71" s="41">
        <v>1837.5</v>
      </c>
      <c r="I71" s="41">
        <v>0.0</v>
      </c>
      <c r="J71" s="41">
        <v>1837.5</v>
      </c>
      <c r="K71" s="41">
        <v>0.0</v>
      </c>
      <c r="L71" s="41">
        <v>1837.5</v>
      </c>
      <c r="M71" s="41">
        <v>0.0</v>
      </c>
      <c r="N71" s="41">
        <v>1837.5</v>
      </c>
      <c r="O71" s="41">
        <v>0.0</v>
      </c>
      <c r="P71" s="41">
        <v>1837.5</v>
      </c>
      <c r="Q71" s="41">
        <v>0.0</v>
      </c>
      <c r="R71" s="41">
        <v>1837.5</v>
      </c>
      <c r="S71" s="41">
        <v>0.0</v>
      </c>
      <c r="T71" s="41">
        <v>1837.5</v>
      </c>
      <c r="U71" s="41">
        <v>0.0</v>
      </c>
      <c r="V71" s="41">
        <v>2128.0</v>
      </c>
      <c r="W71" s="41">
        <v>0.0</v>
      </c>
      <c r="X71" s="41">
        <v>2128.0</v>
      </c>
      <c r="Y71" s="41">
        <v>0.0</v>
      </c>
      <c r="Z71" s="41">
        <v>2128.0</v>
      </c>
      <c r="AA71" s="41">
        <v>0.0</v>
      </c>
      <c r="AB71" s="41">
        <f t="shared" si="6"/>
        <v>23282.6685</v>
      </c>
      <c r="AC71" s="237"/>
      <c r="AD71" s="40"/>
    </row>
    <row r="72" ht="12.75" customHeight="1">
      <c r="A72" s="40"/>
      <c r="B72" s="40" t="s">
        <v>425</v>
      </c>
      <c r="C72" s="224" t="s">
        <v>313</v>
      </c>
      <c r="D72" s="216">
        <f>850*10</f>
        <v>8500</v>
      </c>
      <c r="E72" s="216">
        <v>0.0</v>
      </c>
      <c r="F72" s="216">
        <f>850*10</f>
        <v>8500</v>
      </c>
      <c r="G72" s="216">
        <v>0.0</v>
      </c>
      <c r="H72" s="216">
        <f>850*10</f>
        <v>8500</v>
      </c>
      <c r="I72" s="216">
        <v>0.0</v>
      </c>
      <c r="J72" s="216">
        <f>850*10</f>
        <v>8500</v>
      </c>
      <c r="K72" s="216">
        <v>0.0</v>
      </c>
      <c r="L72" s="216">
        <f>850*10</f>
        <v>8500</v>
      </c>
      <c r="M72" s="216">
        <v>0.0</v>
      </c>
      <c r="N72" s="216">
        <f>850*10</f>
        <v>8500</v>
      </c>
      <c r="O72" s="216">
        <v>0.0</v>
      </c>
      <c r="P72" s="216">
        <f>850*10</f>
        <v>8500</v>
      </c>
      <c r="Q72" s="216">
        <v>0.0</v>
      </c>
      <c r="R72" s="216">
        <f>850*10</f>
        <v>8500</v>
      </c>
      <c r="S72" s="216">
        <v>0.0</v>
      </c>
      <c r="T72" s="216">
        <f>850*10</f>
        <v>8500</v>
      </c>
      <c r="U72" s="216">
        <v>0.0</v>
      </c>
      <c r="V72" s="216">
        <f>850*10</f>
        <v>8500</v>
      </c>
      <c r="W72" s="216">
        <v>0.0</v>
      </c>
      <c r="X72" s="216">
        <f>850*10</f>
        <v>8500</v>
      </c>
      <c r="Y72" s="216">
        <v>0.0</v>
      </c>
      <c r="Z72" s="216">
        <f>850*10</f>
        <v>8500</v>
      </c>
      <c r="AA72" s="216">
        <v>0.0</v>
      </c>
      <c r="AB72" s="216">
        <f t="shared" si="6"/>
        <v>102000</v>
      </c>
      <c r="AC72" s="237"/>
      <c r="AD72" s="40"/>
    </row>
    <row r="73" ht="12.75" customHeight="1">
      <c r="A73" s="227"/>
      <c r="B73" s="227"/>
      <c r="C73" s="211" t="s">
        <v>314</v>
      </c>
      <c r="D73" s="212">
        <f t="shared" ref="D73:AB73" si="7">SUM(D61:D72)</f>
        <v>62696.25</v>
      </c>
      <c r="E73" s="212">
        <f t="shared" si="7"/>
        <v>0</v>
      </c>
      <c r="F73" s="212">
        <f t="shared" si="7"/>
        <v>72318.9435</v>
      </c>
      <c r="G73" s="212">
        <f t="shared" si="7"/>
        <v>0</v>
      </c>
      <c r="H73" s="212">
        <f t="shared" si="7"/>
        <v>72768.525</v>
      </c>
      <c r="I73" s="212">
        <f t="shared" si="7"/>
        <v>0</v>
      </c>
      <c r="J73" s="212">
        <f t="shared" si="7"/>
        <v>63082.125</v>
      </c>
      <c r="K73" s="212">
        <f t="shared" si="7"/>
        <v>0</v>
      </c>
      <c r="L73" s="212">
        <f t="shared" si="7"/>
        <v>72166.809</v>
      </c>
      <c r="M73" s="212">
        <f t="shared" si="7"/>
        <v>0</v>
      </c>
      <c r="N73" s="212">
        <f t="shared" si="7"/>
        <v>67722.054</v>
      </c>
      <c r="O73" s="212">
        <f t="shared" si="7"/>
        <v>0</v>
      </c>
      <c r="P73" s="212">
        <f t="shared" si="7"/>
        <v>63398.847</v>
      </c>
      <c r="Q73" s="212">
        <f t="shared" si="7"/>
        <v>0</v>
      </c>
      <c r="R73" s="212">
        <f t="shared" si="7"/>
        <v>63552.6825</v>
      </c>
      <c r="S73" s="212">
        <f t="shared" si="7"/>
        <v>0</v>
      </c>
      <c r="T73" s="212">
        <f t="shared" si="7"/>
        <v>71639.922</v>
      </c>
      <c r="U73" s="212">
        <f t="shared" si="7"/>
        <v>0</v>
      </c>
      <c r="V73" s="212">
        <f t="shared" si="7"/>
        <v>65176</v>
      </c>
      <c r="W73" s="212">
        <f t="shared" si="7"/>
        <v>0</v>
      </c>
      <c r="X73" s="212">
        <f t="shared" si="7"/>
        <v>154776</v>
      </c>
      <c r="Y73" s="212">
        <f t="shared" si="7"/>
        <v>0</v>
      </c>
      <c r="Z73" s="212">
        <f t="shared" si="7"/>
        <v>154776</v>
      </c>
      <c r="AA73" s="212">
        <f t="shared" si="7"/>
        <v>0</v>
      </c>
      <c r="AB73" s="213">
        <f t="shared" si="7"/>
        <v>984074.158</v>
      </c>
      <c r="AC73" s="233"/>
      <c r="AD73" s="227"/>
    </row>
    <row r="74" ht="12.75" customHeight="1">
      <c r="A74" s="40"/>
      <c r="B74" s="40"/>
      <c r="C74" s="40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233"/>
      <c r="AD74" s="40"/>
    </row>
    <row r="75" ht="12.75" customHeight="1">
      <c r="A75" s="40"/>
      <c r="B75" s="40"/>
      <c r="C75" s="40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237"/>
      <c r="AD75" s="40"/>
    </row>
    <row r="76" ht="12.75" customHeight="1">
      <c r="A76" s="227"/>
      <c r="B76" s="227"/>
      <c r="C76" s="218" t="s">
        <v>426</v>
      </c>
      <c r="D76" s="212">
        <f t="shared" ref="D76:AB76" si="8">D55-D73</f>
        <v>-131946.25</v>
      </c>
      <c r="E76" s="212">
        <f t="shared" si="8"/>
        <v>0</v>
      </c>
      <c r="F76" s="212">
        <f t="shared" si="8"/>
        <v>-105563.6507</v>
      </c>
      <c r="G76" s="212">
        <f t="shared" si="8"/>
        <v>0</v>
      </c>
      <c r="H76" s="212">
        <f t="shared" si="8"/>
        <v>-146018.525</v>
      </c>
      <c r="I76" s="212">
        <f t="shared" si="8"/>
        <v>0</v>
      </c>
      <c r="J76" s="212">
        <f t="shared" si="8"/>
        <v>-93793.8322</v>
      </c>
      <c r="K76" s="212">
        <f t="shared" si="8"/>
        <v>0</v>
      </c>
      <c r="L76" s="212">
        <f t="shared" si="8"/>
        <v>1909950.191</v>
      </c>
      <c r="M76" s="212">
        <f t="shared" si="8"/>
        <v>0</v>
      </c>
      <c r="N76" s="212">
        <f t="shared" si="8"/>
        <v>-954966.7612</v>
      </c>
      <c r="O76" s="212">
        <f t="shared" si="8"/>
        <v>0</v>
      </c>
      <c r="P76" s="212">
        <f t="shared" si="8"/>
        <v>-129405.847</v>
      </c>
      <c r="Q76" s="212">
        <f t="shared" si="8"/>
        <v>0</v>
      </c>
      <c r="R76" s="212">
        <f t="shared" si="8"/>
        <v>-94776.3897</v>
      </c>
      <c r="S76" s="212">
        <f t="shared" si="8"/>
        <v>0</v>
      </c>
      <c r="T76" s="212">
        <f t="shared" si="8"/>
        <v>2362238.078</v>
      </c>
      <c r="U76" s="212">
        <f t="shared" si="8"/>
        <v>0</v>
      </c>
      <c r="V76" s="212">
        <f t="shared" si="8"/>
        <v>-102173.7072</v>
      </c>
      <c r="W76" s="212">
        <f t="shared" si="8"/>
        <v>0</v>
      </c>
      <c r="X76" s="212">
        <f t="shared" si="8"/>
        <v>-231773.7072</v>
      </c>
      <c r="Y76" s="212">
        <f t="shared" si="8"/>
        <v>0</v>
      </c>
      <c r="Z76" s="212">
        <f t="shared" si="8"/>
        <v>-459066</v>
      </c>
      <c r="AA76" s="212">
        <f t="shared" si="8"/>
        <v>0</v>
      </c>
      <c r="AB76" s="213">
        <f t="shared" si="8"/>
        <v>1822703.599</v>
      </c>
      <c r="AC76" s="237">
        <v>1822705.0</v>
      </c>
      <c r="AD76" s="51">
        <f>AC76-AB76</f>
        <v>1.401199999</v>
      </c>
    </row>
    <row r="77" ht="15.0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233" t="s">
        <v>427</v>
      </c>
      <c r="AD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233"/>
      <c r="AD78" s="40"/>
    </row>
    <row r="79" ht="12.75" customHeight="1">
      <c r="A79" s="40"/>
      <c r="B79" s="40"/>
      <c r="C79" s="230" t="s">
        <v>316</v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233"/>
      <c r="AD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233"/>
      <c r="AD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233"/>
      <c r="AD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233"/>
      <c r="AD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233"/>
      <c r="AD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233"/>
      <c r="AD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233"/>
      <c r="AD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233"/>
      <c r="AD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233"/>
      <c r="AD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233"/>
      <c r="AD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233"/>
      <c r="AD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233"/>
      <c r="AD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233"/>
      <c r="AD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233"/>
      <c r="AD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233"/>
      <c r="AD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233"/>
      <c r="AD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233"/>
      <c r="AD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233"/>
      <c r="AD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233"/>
      <c r="AD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233"/>
      <c r="AD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233"/>
      <c r="AD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233"/>
      <c r="AD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233"/>
      <c r="AD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233"/>
      <c r="AD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233"/>
      <c r="AD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233"/>
      <c r="AD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233"/>
      <c r="AD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233"/>
      <c r="AD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233"/>
      <c r="AD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233"/>
      <c r="AD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233"/>
      <c r="AD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233"/>
      <c r="AD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233"/>
      <c r="AD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233"/>
      <c r="AD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233"/>
      <c r="AD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233"/>
      <c r="AD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233"/>
      <c r="AD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233"/>
      <c r="AD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233"/>
      <c r="AD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233"/>
      <c r="AD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233"/>
      <c r="AD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233"/>
      <c r="AD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233"/>
      <c r="AD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233"/>
      <c r="AD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233"/>
      <c r="AD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233"/>
      <c r="AD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233"/>
      <c r="AD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233"/>
      <c r="AD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233"/>
      <c r="AD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233"/>
      <c r="AD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233"/>
      <c r="AD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233"/>
      <c r="AD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233"/>
      <c r="AD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233"/>
      <c r="AD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233"/>
      <c r="AD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233"/>
      <c r="AD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233"/>
      <c r="AD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233"/>
      <c r="AD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233"/>
      <c r="AD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233"/>
      <c r="AD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233"/>
      <c r="AD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233"/>
      <c r="AD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233"/>
      <c r="AD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233"/>
      <c r="AD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233"/>
      <c r="AD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233"/>
      <c r="AD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233"/>
      <c r="AD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233"/>
      <c r="AD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233"/>
      <c r="AD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233"/>
      <c r="AD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233"/>
      <c r="AD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233"/>
      <c r="AD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233"/>
      <c r="AD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233"/>
      <c r="AD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233"/>
      <c r="AD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233"/>
      <c r="AD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233"/>
      <c r="AD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233"/>
      <c r="AD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233"/>
      <c r="AD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233"/>
      <c r="AD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233"/>
      <c r="AD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233"/>
      <c r="AD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233"/>
      <c r="AD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233"/>
      <c r="AD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233"/>
      <c r="AD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233"/>
      <c r="AD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233"/>
      <c r="AD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233"/>
      <c r="AD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233"/>
      <c r="AD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233"/>
      <c r="AD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233"/>
      <c r="AD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233"/>
      <c r="AD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233"/>
      <c r="AD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233"/>
      <c r="AD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233"/>
      <c r="AD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233"/>
      <c r="AD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233"/>
      <c r="AD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233"/>
      <c r="AD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233"/>
      <c r="AD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233"/>
      <c r="AD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233"/>
      <c r="AD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233"/>
      <c r="AD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233"/>
      <c r="AD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233"/>
      <c r="AD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233"/>
      <c r="AD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233"/>
      <c r="AD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233"/>
      <c r="AD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233"/>
      <c r="AD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233"/>
      <c r="AD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233"/>
      <c r="AD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233"/>
      <c r="AD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233"/>
      <c r="AD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233"/>
      <c r="AD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233"/>
      <c r="AD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233"/>
      <c r="AD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233"/>
      <c r="AD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233"/>
      <c r="AD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233"/>
      <c r="AD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233"/>
      <c r="AD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233"/>
      <c r="AD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233"/>
      <c r="AD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233"/>
      <c r="AD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233"/>
      <c r="AD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233"/>
      <c r="AD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233"/>
      <c r="AD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233"/>
      <c r="AD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233"/>
      <c r="AD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233"/>
      <c r="AD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233"/>
      <c r="AD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233"/>
      <c r="AD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233"/>
      <c r="AD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233"/>
      <c r="AD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233"/>
      <c r="AD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233"/>
      <c r="AD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233"/>
      <c r="AD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233"/>
      <c r="AD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233"/>
      <c r="AD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233"/>
      <c r="AD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233"/>
      <c r="AD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233"/>
      <c r="AD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233"/>
      <c r="AD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233"/>
      <c r="AD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233"/>
      <c r="AD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233"/>
      <c r="AD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233"/>
      <c r="AD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233"/>
      <c r="AD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233"/>
      <c r="AD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233"/>
      <c r="AD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233"/>
      <c r="AD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233"/>
      <c r="AD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233"/>
      <c r="AD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233"/>
      <c r="AD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233"/>
      <c r="AD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233"/>
      <c r="AD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233"/>
      <c r="AD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233"/>
      <c r="AD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233"/>
      <c r="AD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233"/>
      <c r="AD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233"/>
      <c r="AD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233"/>
      <c r="AD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233"/>
      <c r="AD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233"/>
      <c r="AD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233"/>
      <c r="AD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233"/>
      <c r="AD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233"/>
      <c r="AD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233"/>
      <c r="AD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233"/>
      <c r="AD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233"/>
      <c r="AD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233"/>
      <c r="AD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233"/>
      <c r="AD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233"/>
      <c r="AD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233"/>
      <c r="AD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233"/>
      <c r="AD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233"/>
      <c r="AD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233"/>
      <c r="AD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233"/>
      <c r="AD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233"/>
      <c r="AD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233"/>
      <c r="AD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233"/>
      <c r="AD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233"/>
      <c r="AD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233"/>
      <c r="AD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233"/>
      <c r="AD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233"/>
      <c r="AD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233"/>
      <c r="AD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233"/>
      <c r="AD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233"/>
      <c r="AD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233"/>
      <c r="AD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233"/>
      <c r="AD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233"/>
      <c r="AD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233"/>
      <c r="AD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233"/>
      <c r="AD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233"/>
      <c r="AD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233"/>
      <c r="AD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233"/>
      <c r="AD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233"/>
      <c r="AD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233"/>
      <c r="AD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233"/>
      <c r="AD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233"/>
      <c r="AD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233"/>
      <c r="AD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233"/>
      <c r="AD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233"/>
      <c r="AD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233"/>
      <c r="AD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233"/>
      <c r="AD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233"/>
      <c r="AD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233"/>
      <c r="AD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233"/>
      <c r="AD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233"/>
      <c r="AD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233"/>
      <c r="AD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233"/>
      <c r="AD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233"/>
      <c r="AD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233"/>
      <c r="AD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233"/>
      <c r="AD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233"/>
      <c r="AD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233"/>
      <c r="AD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233"/>
      <c r="AD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233"/>
      <c r="AD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233"/>
      <c r="AD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233"/>
      <c r="AD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233"/>
      <c r="AD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233"/>
      <c r="AD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233"/>
      <c r="AD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233"/>
      <c r="AD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233"/>
      <c r="AD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233"/>
      <c r="AD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233"/>
      <c r="AD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233"/>
      <c r="AD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233"/>
      <c r="AD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233"/>
      <c r="AD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233"/>
      <c r="AD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233"/>
      <c r="AD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233"/>
      <c r="AD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233"/>
      <c r="AD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233"/>
      <c r="AD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233"/>
      <c r="AD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233"/>
      <c r="AD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233"/>
      <c r="AD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233"/>
      <c r="AD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233"/>
      <c r="AD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233"/>
      <c r="AD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233"/>
      <c r="AD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233"/>
      <c r="AD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233"/>
      <c r="AD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233"/>
      <c r="AD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233"/>
      <c r="AD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233"/>
      <c r="AD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233"/>
      <c r="AD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233"/>
      <c r="AD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233"/>
      <c r="AD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233"/>
      <c r="AD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233"/>
      <c r="AD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233"/>
      <c r="AD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233"/>
      <c r="AD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233"/>
      <c r="AD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233"/>
      <c r="AD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233"/>
      <c r="AD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233"/>
      <c r="AD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233"/>
      <c r="AD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233"/>
      <c r="AD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233"/>
      <c r="AD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233"/>
      <c r="AD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233"/>
      <c r="AD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233"/>
      <c r="AD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233"/>
      <c r="AD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233"/>
      <c r="AD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233"/>
      <c r="AD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233"/>
      <c r="AD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233"/>
      <c r="AD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233"/>
      <c r="AD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233"/>
      <c r="AD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233"/>
      <c r="AD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233"/>
      <c r="AD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233"/>
      <c r="AD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233"/>
      <c r="AD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233"/>
      <c r="AD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233"/>
      <c r="AD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233"/>
      <c r="AD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233"/>
      <c r="AD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233"/>
      <c r="AD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233"/>
      <c r="AD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233"/>
      <c r="AD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233"/>
      <c r="AD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233"/>
      <c r="AD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233"/>
      <c r="AD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233"/>
      <c r="AD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233"/>
      <c r="AD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233"/>
      <c r="AD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233"/>
      <c r="AD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233"/>
      <c r="AD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233"/>
      <c r="AD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233"/>
      <c r="AD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233"/>
      <c r="AD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233"/>
      <c r="AD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233"/>
      <c r="AD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233"/>
      <c r="AD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233"/>
      <c r="AD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233"/>
      <c r="AD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233"/>
      <c r="AD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233"/>
      <c r="AD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233"/>
      <c r="AD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233"/>
      <c r="AD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233"/>
      <c r="AD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233"/>
      <c r="AD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233"/>
      <c r="AD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233"/>
      <c r="AD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233"/>
      <c r="AD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233"/>
      <c r="AD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233"/>
      <c r="AD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233"/>
      <c r="AD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233"/>
      <c r="AD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233"/>
      <c r="AD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233"/>
      <c r="AD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233"/>
      <c r="AD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233"/>
      <c r="AD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233"/>
      <c r="AD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233"/>
      <c r="AD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233"/>
      <c r="AD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233"/>
      <c r="AD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233"/>
      <c r="AD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233"/>
      <c r="AD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233"/>
      <c r="AD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233"/>
      <c r="AD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233"/>
      <c r="AD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233"/>
      <c r="AD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233"/>
      <c r="AD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233"/>
      <c r="AD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233"/>
      <c r="AD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233"/>
      <c r="AD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233"/>
      <c r="AD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233"/>
      <c r="AD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233"/>
      <c r="AD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233"/>
      <c r="AD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233"/>
      <c r="AD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233"/>
      <c r="AD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233"/>
      <c r="AD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233"/>
      <c r="AD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233"/>
      <c r="AD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233"/>
      <c r="AD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233"/>
      <c r="AD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233"/>
      <c r="AD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233"/>
      <c r="AD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233"/>
      <c r="AD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233"/>
      <c r="AD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233"/>
      <c r="AD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233"/>
      <c r="AD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233"/>
      <c r="AD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233"/>
      <c r="AD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233"/>
      <c r="AD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233"/>
      <c r="AD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233"/>
      <c r="AD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233"/>
      <c r="AD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233"/>
      <c r="AD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233"/>
      <c r="AD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233"/>
      <c r="AD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233"/>
      <c r="AD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233"/>
      <c r="AD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233"/>
      <c r="AD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233"/>
      <c r="AD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233"/>
      <c r="AD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233"/>
      <c r="AD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233"/>
      <c r="AD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233"/>
      <c r="AD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233"/>
      <c r="AD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233"/>
      <c r="AD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233"/>
      <c r="AD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233"/>
      <c r="AD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233"/>
      <c r="AD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233"/>
      <c r="AD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233"/>
      <c r="AD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233"/>
      <c r="AD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233"/>
      <c r="AD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233"/>
      <c r="AD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233"/>
      <c r="AD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233"/>
      <c r="AD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233"/>
      <c r="AD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233"/>
      <c r="AD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233"/>
      <c r="AD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233"/>
      <c r="AD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233"/>
      <c r="AD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233"/>
      <c r="AD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233"/>
      <c r="AD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233"/>
      <c r="AD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233"/>
      <c r="AD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233"/>
      <c r="AD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233"/>
      <c r="AD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233"/>
      <c r="AD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233"/>
      <c r="AD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233"/>
      <c r="AD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233"/>
      <c r="AD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233"/>
      <c r="AD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233"/>
      <c r="AD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233"/>
      <c r="AD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233"/>
      <c r="AD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233"/>
      <c r="AD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233"/>
      <c r="AD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233"/>
      <c r="AD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233"/>
      <c r="AD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233"/>
      <c r="AD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233"/>
      <c r="AD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233"/>
      <c r="AD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233"/>
      <c r="AD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233"/>
      <c r="AD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233"/>
      <c r="AD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233"/>
      <c r="AD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233"/>
      <c r="AD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233"/>
      <c r="AD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233"/>
      <c r="AD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233"/>
      <c r="AD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233"/>
      <c r="AD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233"/>
      <c r="AD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233"/>
      <c r="AD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233"/>
      <c r="AD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233"/>
      <c r="AD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233"/>
      <c r="AD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233"/>
      <c r="AD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233"/>
      <c r="AD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233"/>
      <c r="AD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233"/>
      <c r="AD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233"/>
      <c r="AD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233"/>
      <c r="AD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233"/>
      <c r="AD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233"/>
      <c r="AD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233"/>
      <c r="AD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233"/>
      <c r="AD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233"/>
      <c r="AD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233"/>
      <c r="AD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233"/>
      <c r="AD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233"/>
      <c r="AD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233"/>
      <c r="AD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233"/>
      <c r="AD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233"/>
      <c r="AD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233"/>
      <c r="AD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233"/>
      <c r="AD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233"/>
      <c r="AD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233"/>
      <c r="AD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233"/>
      <c r="AD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233"/>
      <c r="AD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233"/>
      <c r="AD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233"/>
      <c r="AD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233"/>
      <c r="AD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233"/>
      <c r="AD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233"/>
      <c r="AD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233"/>
      <c r="AD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233"/>
      <c r="AD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233"/>
      <c r="AD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233"/>
      <c r="AD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233"/>
      <c r="AD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233"/>
      <c r="AD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233"/>
      <c r="AD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233"/>
      <c r="AD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233"/>
      <c r="AD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233"/>
      <c r="AD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233"/>
      <c r="AD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233"/>
      <c r="AD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233"/>
      <c r="AD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233"/>
      <c r="AD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233"/>
      <c r="AD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233"/>
      <c r="AD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233"/>
      <c r="AD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233"/>
      <c r="AD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233"/>
      <c r="AD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233"/>
      <c r="AD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233"/>
      <c r="AD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233"/>
      <c r="AD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233"/>
      <c r="AD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233"/>
      <c r="AD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233"/>
      <c r="AD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233"/>
      <c r="AD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233"/>
      <c r="AD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233"/>
      <c r="AD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233"/>
      <c r="AD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233"/>
      <c r="AD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233"/>
      <c r="AD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233"/>
      <c r="AD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233"/>
      <c r="AD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233"/>
      <c r="AD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233"/>
      <c r="AD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233"/>
      <c r="AD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233"/>
      <c r="AD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233"/>
      <c r="AD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233"/>
      <c r="AD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233"/>
      <c r="AD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233"/>
      <c r="AD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233"/>
      <c r="AD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233"/>
      <c r="AD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233"/>
      <c r="AD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233"/>
      <c r="AD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233"/>
      <c r="AD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233"/>
      <c r="AD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233"/>
      <c r="AD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233"/>
      <c r="AD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233"/>
      <c r="AD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233"/>
      <c r="AD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233"/>
      <c r="AD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233"/>
      <c r="AD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233"/>
      <c r="AD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233"/>
      <c r="AD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233"/>
      <c r="AD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233"/>
      <c r="AD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233"/>
      <c r="AD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233"/>
      <c r="AD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233"/>
      <c r="AD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233"/>
      <c r="AD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233"/>
      <c r="AD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233"/>
      <c r="AD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233"/>
      <c r="AD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233"/>
      <c r="AD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233"/>
      <c r="AD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233"/>
      <c r="AD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233"/>
      <c r="AD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233"/>
      <c r="AD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233"/>
      <c r="AD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233"/>
      <c r="AD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233"/>
      <c r="AD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233"/>
      <c r="AD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233"/>
      <c r="AD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233"/>
      <c r="AD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233"/>
      <c r="AD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233"/>
      <c r="AD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233"/>
      <c r="AD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233"/>
      <c r="AD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233"/>
      <c r="AD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233"/>
      <c r="AD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233"/>
      <c r="AD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233"/>
      <c r="AD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233"/>
      <c r="AD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233"/>
      <c r="AD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233"/>
      <c r="AD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233"/>
      <c r="AD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233"/>
      <c r="AD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233"/>
      <c r="AD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233"/>
      <c r="AD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233"/>
      <c r="AD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233"/>
      <c r="AD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233"/>
      <c r="AD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233"/>
      <c r="AD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233"/>
      <c r="AD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233"/>
      <c r="AD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233"/>
      <c r="AD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233"/>
      <c r="AD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233"/>
      <c r="AD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233"/>
      <c r="AD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233"/>
      <c r="AD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233"/>
      <c r="AD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233"/>
      <c r="AD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233"/>
      <c r="AD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233"/>
      <c r="AD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233"/>
      <c r="AD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233"/>
      <c r="AD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233"/>
      <c r="AD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233"/>
      <c r="AD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233"/>
      <c r="AD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233"/>
      <c r="AD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233"/>
      <c r="AD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233"/>
      <c r="AD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233"/>
      <c r="AD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233"/>
      <c r="AD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233"/>
      <c r="AD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233"/>
      <c r="AD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233"/>
      <c r="AD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233"/>
      <c r="AD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233"/>
      <c r="AD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233"/>
      <c r="AD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233"/>
      <c r="AD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233"/>
      <c r="AD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233"/>
      <c r="AD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233"/>
      <c r="AD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233"/>
      <c r="AD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233"/>
      <c r="AD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233"/>
      <c r="AD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233"/>
      <c r="AD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233"/>
      <c r="AD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233"/>
      <c r="AD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233"/>
      <c r="AD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233"/>
      <c r="AD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233"/>
      <c r="AD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233"/>
      <c r="AD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233"/>
      <c r="AD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233"/>
      <c r="AD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233"/>
      <c r="AD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233"/>
      <c r="AD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233"/>
      <c r="AD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233"/>
      <c r="AD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233"/>
      <c r="AD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233"/>
      <c r="AD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233"/>
      <c r="AD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233"/>
      <c r="AD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233"/>
      <c r="AD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233"/>
      <c r="AD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233"/>
      <c r="AD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233"/>
      <c r="AD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233"/>
      <c r="AD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233"/>
      <c r="AD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233"/>
      <c r="AD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233"/>
      <c r="AD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233"/>
      <c r="AD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233"/>
      <c r="AD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233"/>
      <c r="AD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233"/>
      <c r="AD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233"/>
      <c r="AD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233"/>
      <c r="AD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233"/>
      <c r="AD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233"/>
      <c r="AD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233"/>
      <c r="AD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233"/>
      <c r="AD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233"/>
      <c r="AD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233"/>
      <c r="AD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233"/>
      <c r="AD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233"/>
      <c r="AD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233"/>
      <c r="AD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233"/>
      <c r="AD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233"/>
      <c r="AD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233"/>
      <c r="AD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233"/>
      <c r="AD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233"/>
      <c r="AD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233"/>
      <c r="AD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233"/>
      <c r="AD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233"/>
      <c r="AD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233"/>
      <c r="AD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233"/>
      <c r="AD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233"/>
      <c r="AD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233"/>
      <c r="AD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233"/>
      <c r="AD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233"/>
      <c r="AD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233"/>
      <c r="AD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233"/>
      <c r="AD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233"/>
      <c r="AD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233"/>
      <c r="AD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233"/>
      <c r="AD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233"/>
      <c r="AD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233"/>
      <c r="AD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233"/>
      <c r="AD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233"/>
      <c r="AD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233"/>
      <c r="AD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233"/>
      <c r="AD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233"/>
      <c r="AD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233"/>
      <c r="AD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233"/>
      <c r="AD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233"/>
      <c r="AD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233"/>
      <c r="AD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233"/>
      <c r="AD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233"/>
      <c r="AD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233"/>
      <c r="AD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233"/>
      <c r="AD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233"/>
      <c r="AD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233"/>
      <c r="AD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233"/>
      <c r="AD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233"/>
      <c r="AD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233"/>
      <c r="AD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233"/>
      <c r="AD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233"/>
      <c r="AD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233"/>
      <c r="AD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233"/>
      <c r="AD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233"/>
      <c r="AD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233"/>
      <c r="AD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233"/>
      <c r="AD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233"/>
      <c r="AD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233"/>
      <c r="AD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233"/>
      <c r="AD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233"/>
      <c r="AD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233"/>
      <c r="AD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233"/>
      <c r="AD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233"/>
      <c r="AD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233"/>
      <c r="AD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233"/>
      <c r="AD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233"/>
      <c r="AD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233"/>
      <c r="AD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233"/>
      <c r="AD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233"/>
      <c r="AD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233"/>
      <c r="AD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233"/>
      <c r="AD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233"/>
      <c r="AD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233"/>
      <c r="AD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233"/>
      <c r="AD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233"/>
      <c r="AD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233"/>
      <c r="AD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233"/>
      <c r="AD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233"/>
      <c r="AD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233"/>
      <c r="AD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233"/>
      <c r="AD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233"/>
      <c r="AD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233"/>
      <c r="AD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233"/>
      <c r="AD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233"/>
      <c r="AD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233"/>
      <c r="AD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233"/>
      <c r="AD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233"/>
      <c r="AD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233"/>
      <c r="AD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233"/>
      <c r="AD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233"/>
      <c r="AD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233"/>
      <c r="AD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233"/>
      <c r="AD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233"/>
      <c r="AD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233"/>
      <c r="AD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233"/>
      <c r="AD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233"/>
      <c r="AD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233"/>
      <c r="AD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233"/>
      <c r="AD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233"/>
      <c r="AD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233"/>
      <c r="AD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233"/>
      <c r="AD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233"/>
      <c r="AD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233"/>
      <c r="AD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233"/>
      <c r="AD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233"/>
      <c r="AD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233"/>
      <c r="AD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233"/>
      <c r="AD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233"/>
      <c r="AD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233"/>
      <c r="AD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233"/>
      <c r="AD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233"/>
      <c r="AD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233"/>
      <c r="AD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233"/>
      <c r="AD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233"/>
      <c r="AD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233"/>
      <c r="AD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233"/>
      <c r="AD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233"/>
      <c r="AD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233"/>
      <c r="AD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233"/>
      <c r="AD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233"/>
      <c r="AD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233"/>
      <c r="AD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233"/>
      <c r="AD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233"/>
      <c r="AD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233"/>
      <c r="AD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233"/>
      <c r="AD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233"/>
      <c r="AD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233"/>
      <c r="AD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233"/>
      <c r="AD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233"/>
      <c r="AD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233"/>
      <c r="AD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233"/>
      <c r="AD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233"/>
      <c r="AD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233"/>
      <c r="AD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233"/>
      <c r="AD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233"/>
      <c r="AD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233"/>
      <c r="AD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233"/>
      <c r="AD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233"/>
      <c r="AD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233"/>
      <c r="AD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233"/>
      <c r="AD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233"/>
      <c r="AD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233"/>
      <c r="AD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233"/>
      <c r="AD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233"/>
      <c r="AD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233"/>
      <c r="AD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233"/>
      <c r="AD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233"/>
      <c r="AD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233"/>
      <c r="AD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233"/>
      <c r="AD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233"/>
      <c r="AD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233"/>
      <c r="AD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233"/>
      <c r="AD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233"/>
      <c r="AD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233"/>
      <c r="AD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233"/>
      <c r="AD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233"/>
      <c r="AD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233"/>
      <c r="AD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233"/>
      <c r="AD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233"/>
      <c r="AD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233"/>
      <c r="AD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233"/>
      <c r="AD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233"/>
      <c r="AD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233"/>
      <c r="AD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233"/>
      <c r="AD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233"/>
      <c r="AD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233"/>
      <c r="AD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233"/>
      <c r="AD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233"/>
      <c r="AD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233"/>
      <c r="AD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233"/>
      <c r="AD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233"/>
      <c r="AD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233"/>
      <c r="AD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233"/>
      <c r="AD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233"/>
      <c r="AD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233"/>
      <c r="AD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233"/>
      <c r="AD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233"/>
      <c r="AD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233"/>
      <c r="AD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233"/>
      <c r="AD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233"/>
      <c r="AD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233"/>
      <c r="AD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233"/>
      <c r="AD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233"/>
      <c r="AD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233"/>
      <c r="AD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233"/>
      <c r="AD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233"/>
      <c r="AD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233"/>
      <c r="AD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233"/>
      <c r="AD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233"/>
      <c r="AD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233"/>
      <c r="AD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233"/>
      <c r="AD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233"/>
      <c r="AD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233"/>
      <c r="AD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233"/>
      <c r="AD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233"/>
      <c r="AD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233"/>
      <c r="AD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233"/>
      <c r="AD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233"/>
      <c r="AD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233"/>
      <c r="AD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233"/>
      <c r="AD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233"/>
      <c r="AD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233"/>
      <c r="AD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233"/>
      <c r="AD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233"/>
      <c r="AD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233"/>
      <c r="AD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233"/>
      <c r="AD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233"/>
      <c r="AD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233"/>
      <c r="AD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233"/>
      <c r="AD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233"/>
      <c r="AD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233"/>
      <c r="AD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233"/>
      <c r="AD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233"/>
      <c r="AD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233"/>
      <c r="AD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233"/>
      <c r="AD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233"/>
      <c r="AD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233"/>
      <c r="AD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233"/>
      <c r="AD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233"/>
      <c r="AD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233"/>
      <c r="AD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233"/>
      <c r="AD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233"/>
      <c r="AD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233"/>
      <c r="AD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233"/>
      <c r="AD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233"/>
      <c r="AD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233"/>
      <c r="AD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233"/>
      <c r="AD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233"/>
      <c r="AD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233"/>
      <c r="AD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233"/>
      <c r="AD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233"/>
      <c r="AD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233"/>
      <c r="AD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233"/>
      <c r="AD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233"/>
      <c r="AD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233"/>
      <c r="AD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233"/>
      <c r="AD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233"/>
      <c r="AD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233"/>
      <c r="AD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233"/>
      <c r="AD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233"/>
      <c r="AD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233"/>
      <c r="AD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233"/>
      <c r="AD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233"/>
      <c r="AD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233"/>
      <c r="AD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233"/>
      <c r="AD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233"/>
      <c r="AD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233"/>
      <c r="AD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233"/>
      <c r="AD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233"/>
      <c r="AD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233"/>
      <c r="AD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233"/>
      <c r="AD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233"/>
      <c r="AD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233"/>
      <c r="AD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233"/>
      <c r="AD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233"/>
      <c r="AD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233"/>
      <c r="AD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233"/>
      <c r="AD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233"/>
      <c r="AD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233"/>
      <c r="AD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233"/>
      <c r="AD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233"/>
      <c r="AD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233"/>
      <c r="AD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233"/>
      <c r="AD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233"/>
      <c r="AD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233"/>
      <c r="AD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233"/>
      <c r="AD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233"/>
      <c r="AD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233"/>
      <c r="AD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233"/>
      <c r="AD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233"/>
      <c r="AD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233"/>
      <c r="AD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233"/>
      <c r="AD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233"/>
      <c r="AD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233"/>
      <c r="AD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233"/>
      <c r="AD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233"/>
      <c r="AD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233"/>
      <c r="AD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233"/>
      <c r="AD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233"/>
      <c r="AD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233"/>
      <c r="AD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233"/>
      <c r="AD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233"/>
      <c r="AD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233"/>
      <c r="AD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233"/>
      <c r="AD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233"/>
      <c r="AD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233"/>
      <c r="AD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233"/>
      <c r="AD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233"/>
      <c r="AD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233"/>
      <c r="AD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233"/>
      <c r="AD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233"/>
      <c r="AD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233"/>
      <c r="AD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233"/>
      <c r="AD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233"/>
      <c r="AD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233"/>
      <c r="AD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233"/>
      <c r="AD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233"/>
      <c r="AD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233"/>
      <c r="AD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233"/>
      <c r="AD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233"/>
      <c r="AD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233"/>
      <c r="AD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233"/>
      <c r="AD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233"/>
      <c r="AD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233"/>
      <c r="AD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233"/>
      <c r="AD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233"/>
      <c r="AD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233"/>
      <c r="AD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233"/>
      <c r="AD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233"/>
      <c r="AD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233"/>
      <c r="AD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233"/>
      <c r="AD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233"/>
      <c r="AD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233"/>
      <c r="AD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233"/>
      <c r="AD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233"/>
      <c r="AD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233"/>
      <c r="AD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233"/>
      <c r="AD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233"/>
      <c r="AD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233"/>
      <c r="AD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233"/>
      <c r="AD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233"/>
      <c r="AD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233"/>
      <c r="AD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233"/>
      <c r="AD1000" s="40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.5"/>
    <col customWidth="1" hidden="1" min="2" max="2" width="13.63"/>
    <col customWidth="1" min="3" max="3" width="24.0"/>
    <col customWidth="1" min="4" max="4" width="11.0"/>
    <col customWidth="1" hidden="1" min="5" max="5" width="11.0"/>
    <col customWidth="1" min="6" max="6" width="11.0"/>
    <col customWidth="1" hidden="1" min="7" max="7" width="11.0"/>
    <col customWidth="1" min="8" max="8" width="11.0"/>
    <col customWidth="1" hidden="1" min="9" max="9" width="7.13"/>
    <col customWidth="1" min="10" max="10" width="8.5"/>
    <col customWidth="1" hidden="1" min="11" max="11" width="6.5"/>
    <col customWidth="1" min="12" max="12" width="8.5"/>
    <col customWidth="1" hidden="1" min="13" max="13" width="7.5"/>
    <col customWidth="1" min="14" max="14" width="8.5"/>
    <col customWidth="1" hidden="1" min="15" max="15" width="6.5"/>
    <col customWidth="1" min="16" max="16" width="8.5"/>
    <col customWidth="1" hidden="1" min="17" max="17" width="5.88"/>
    <col customWidth="1" min="18" max="18" width="8.5"/>
    <col customWidth="1" hidden="1" min="19" max="19" width="7.0"/>
    <col customWidth="1" min="20" max="20" width="8.5"/>
    <col customWidth="1" hidden="1" min="21" max="21" width="6.63"/>
    <col customWidth="1" min="22" max="22" width="8.5"/>
    <col customWidth="1" hidden="1" min="23" max="23" width="6.38"/>
    <col customWidth="1" min="24" max="24" width="8.5"/>
    <col customWidth="1" hidden="1" min="25" max="25" width="6.88"/>
    <col customWidth="1" min="26" max="26" width="6.38"/>
    <col customWidth="1" hidden="1" min="27" max="27" width="6.38"/>
    <col customWidth="1" min="28" max="28" width="10.0"/>
    <col customWidth="1" hidden="1" min="29" max="29" width="8.5"/>
  </cols>
  <sheetData>
    <row r="1" ht="12.0" customHeight="1">
      <c r="A1" s="242"/>
      <c r="B1" s="242"/>
      <c r="C1" s="243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5"/>
    </row>
    <row r="2" ht="12.0" customHeight="1">
      <c r="A2" s="242"/>
      <c r="B2" s="242"/>
      <c r="C2" s="246" t="s">
        <v>59</v>
      </c>
      <c r="D2" s="206">
        <v>46023.0</v>
      </c>
      <c r="E2" s="207">
        <v>46023.0</v>
      </c>
      <c r="F2" s="206">
        <v>46054.0</v>
      </c>
      <c r="G2" s="207">
        <v>46054.0</v>
      </c>
      <c r="H2" s="206">
        <v>46082.0</v>
      </c>
      <c r="I2" s="207">
        <v>46082.0</v>
      </c>
      <c r="J2" s="206">
        <v>46113.0</v>
      </c>
      <c r="K2" s="207">
        <v>46113.0</v>
      </c>
      <c r="L2" s="206">
        <v>46143.0</v>
      </c>
      <c r="M2" s="207">
        <v>46143.0</v>
      </c>
      <c r="N2" s="206">
        <v>46174.0</v>
      </c>
      <c r="O2" s="207">
        <v>46174.0</v>
      </c>
      <c r="P2" s="206">
        <v>46204.0</v>
      </c>
      <c r="Q2" s="207">
        <v>46204.0</v>
      </c>
      <c r="R2" s="206">
        <v>46235.0</v>
      </c>
      <c r="S2" s="207">
        <v>46235.0</v>
      </c>
      <c r="T2" s="206">
        <v>46266.0</v>
      </c>
      <c r="U2" s="207">
        <v>46266.0</v>
      </c>
      <c r="V2" s="206">
        <v>46296.0</v>
      </c>
      <c r="W2" s="207">
        <v>46296.0</v>
      </c>
      <c r="X2" s="206">
        <v>46327.0</v>
      </c>
      <c r="Y2" s="207">
        <v>46327.0</v>
      </c>
      <c r="Z2" s="206">
        <v>46357.0</v>
      </c>
      <c r="AA2" s="207">
        <v>46357.0</v>
      </c>
      <c r="AB2" s="208">
        <v>2026.0</v>
      </c>
      <c r="AC2" s="247" t="s">
        <v>428</v>
      </c>
    </row>
    <row r="3" ht="12.0" customHeight="1">
      <c r="A3" s="242"/>
      <c r="B3" s="242"/>
      <c r="C3" s="248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5"/>
    </row>
    <row r="4" ht="12.0" customHeight="1">
      <c r="A4" s="242"/>
      <c r="B4" s="242"/>
      <c r="C4" s="248" t="s">
        <v>429</v>
      </c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5"/>
    </row>
    <row r="5" ht="12.0" customHeight="1">
      <c r="A5" s="242"/>
      <c r="B5" s="242"/>
      <c r="C5" s="242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50"/>
    </row>
    <row r="6" ht="12.0" customHeight="1">
      <c r="A6" s="242"/>
      <c r="B6" s="242" t="s">
        <v>430</v>
      </c>
      <c r="C6" s="242" t="s">
        <v>431</v>
      </c>
      <c r="D6" s="249">
        <v>0.0</v>
      </c>
      <c r="E6" s="249">
        <v>0.0</v>
      </c>
      <c r="F6" s="249">
        <v>0.0</v>
      </c>
      <c r="G6" s="249">
        <v>0.0</v>
      </c>
      <c r="H6" s="249">
        <v>0.0</v>
      </c>
      <c r="I6" s="249">
        <v>0.0</v>
      </c>
      <c r="J6" s="249">
        <v>0.0</v>
      </c>
      <c r="K6" s="249">
        <v>0.0</v>
      </c>
      <c r="L6" s="249">
        <v>0.0</v>
      </c>
      <c r="M6" s="249">
        <v>0.0</v>
      </c>
      <c r="N6" s="249">
        <v>0.0</v>
      </c>
      <c r="O6" s="249">
        <v>0.0</v>
      </c>
      <c r="P6" s="249">
        <v>0.0</v>
      </c>
      <c r="Q6" s="249">
        <v>0.0</v>
      </c>
      <c r="R6" s="249">
        <v>0.0</v>
      </c>
      <c r="S6" s="249">
        <v>0.0</v>
      </c>
      <c r="T6" s="249">
        <v>0.0</v>
      </c>
      <c r="U6" s="249">
        <v>0.0</v>
      </c>
      <c r="V6" s="249">
        <v>140000.0</v>
      </c>
      <c r="W6" s="249">
        <v>0.0</v>
      </c>
      <c r="X6" s="249">
        <v>0.0</v>
      </c>
      <c r="Y6" s="249">
        <v>0.0</v>
      </c>
      <c r="Z6" s="249">
        <v>0.0</v>
      </c>
      <c r="AA6" s="249">
        <v>0.0</v>
      </c>
      <c r="AB6" s="249">
        <f t="shared" ref="AB6:AB9" si="1">D6+F6+H6+J6+L6+N6+P6+R6+T6+V6+X6+Z6</f>
        <v>140000</v>
      </c>
      <c r="AC6" s="250" t="s">
        <v>432</v>
      </c>
    </row>
    <row r="7" ht="12.0" customHeight="1">
      <c r="A7" s="242"/>
      <c r="B7" s="242" t="s">
        <v>433</v>
      </c>
      <c r="C7" s="242" t="s">
        <v>434</v>
      </c>
      <c r="D7" s="249">
        <v>0.0</v>
      </c>
      <c r="E7" s="249"/>
      <c r="F7" s="249">
        <v>0.0</v>
      </c>
      <c r="G7" s="249"/>
      <c r="H7" s="249">
        <v>0.0</v>
      </c>
      <c r="I7" s="249"/>
      <c r="J7" s="249">
        <v>0.0</v>
      </c>
      <c r="K7" s="249"/>
      <c r="L7" s="249">
        <v>0.0</v>
      </c>
      <c r="M7" s="249"/>
      <c r="N7" s="249">
        <v>0.0</v>
      </c>
      <c r="O7" s="249"/>
      <c r="P7" s="249">
        <v>0.0</v>
      </c>
      <c r="Q7" s="249"/>
      <c r="R7" s="249">
        <v>0.0</v>
      </c>
      <c r="S7" s="249"/>
      <c r="T7" s="249">
        <v>240000.0</v>
      </c>
      <c r="U7" s="249"/>
      <c r="V7" s="249">
        <v>0.0</v>
      </c>
      <c r="W7" s="249"/>
      <c r="X7" s="249">
        <v>0.0</v>
      </c>
      <c r="Y7" s="249"/>
      <c r="Z7" s="249">
        <v>0.0</v>
      </c>
      <c r="AA7" s="249"/>
      <c r="AB7" s="249">
        <f t="shared" si="1"/>
        <v>240000</v>
      </c>
      <c r="AC7" s="250" t="s">
        <v>435</v>
      </c>
    </row>
    <row r="8" ht="12.0" customHeight="1">
      <c r="A8" s="242"/>
      <c r="B8" s="242" t="s">
        <v>436</v>
      </c>
      <c r="C8" s="242" t="s">
        <v>437</v>
      </c>
      <c r="D8" s="249">
        <v>0.0</v>
      </c>
      <c r="E8" s="249"/>
      <c r="F8" s="249">
        <v>0.0</v>
      </c>
      <c r="G8" s="249"/>
      <c r="H8" s="249">
        <v>0.0</v>
      </c>
      <c r="I8" s="249"/>
      <c r="J8" s="249">
        <v>0.0</v>
      </c>
      <c r="K8" s="249"/>
      <c r="L8" s="249">
        <v>60000.0</v>
      </c>
      <c r="M8" s="249"/>
      <c r="N8" s="249">
        <v>0.0</v>
      </c>
      <c r="O8" s="249"/>
      <c r="P8" s="249">
        <v>0.0</v>
      </c>
      <c r="Q8" s="249"/>
      <c r="R8" s="249">
        <v>0.0</v>
      </c>
      <c r="S8" s="249"/>
      <c r="T8" s="249">
        <v>0.0</v>
      </c>
      <c r="U8" s="249"/>
      <c r="V8" s="249">
        <v>0.0</v>
      </c>
      <c r="W8" s="249"/>
      <c r="X8" s="249">
        <v>0.0</v>
      </c>
      <c r="Y8" s="249"/>
      <c r="Z8" s="249">
        <v>0.0</v>
      </c>
      <c r="AA8" s="249"/>
      <c r="AB8" s="249">
        <f t="shared" si="1"/>
        <v>60000</v>
      </c>
      <c r="AC8" s="250" t="s">
        <v>438</v>
      </c>
    </row>
    <row r="9" ht="12.0" customHeight="1">
      <c r="A9" s="242"/>
      <c r="B9" s="242" t="s">
        <v>439</v>
      </c>
      <c r="C9" s="242" t="s">
        <v>440</v>
      </c>
      <c r="D9" s="249">
        <v>0.0</v>
      </c>
      <c r="E9" s="249">
        <v>0.0</v>
      </c>
      <c r="F9" s="249">
        <v>0.0</v>
      </c>
      <c r="G9" s="249">
        <v>0.0</v>
      </c>
      <c r="H9" s="249">
        <v>50000.0</v>
      </c>
      <c r="I9" s="249">
        <v>0.0</v>
      </c>
      <c r="J9" s="249">
        <v>100000.0</v>
      </c>
      <c r="K9" s="249">
        <v>0.0</v>
      </c>
      <c r="L9" s="249">
        <v>0.0</v>
      </c>
      <c r="M9" s="249">
        <v>0.0</v>
      </c>
      <c r="N9" s="249">
        <v>0.0</v>
      </c>
      <c r="O9" s="249">
        <v>0.0</v>
      </c>
      <c r="P9" s="249">
        <v>50000.0</v>
      </c>
      <c r="Q9" s="249">
        <v>0.0</v>
      </c>
      <c r="R9" s="249">
        <v>50000.0</v>
      </c>
      <c r="S9" s="249">
        <v>0.0</v>
      </c>
      <c r="T9" s="249">
        <v>0.0</v>
      </c>
      <c r="U9" s="249">
        <v>0.0</v>
      </c>
      <c r="V9" s="249">
        <v>50000.0</v>
      </c>
      <c r="W9" s="249">
        <v>0.0</v>
      </c>
      <c r="X9" s="249">
        <v>100000.0</v>
      </c>
      <c r="Y9" s="249">
        <v>0.0</v>
      </c>
      <c r="Z9" s="249">
        <v>0.0</v>
      </c>
      <c r="AA9" s="249">
        <v>0.0</v>
      </c>
      <c r="AB9" s="249">
        <f t="shared" si="1"/>
        <v>400000</v>
      </c>
      <c r="AC9" s="250" t="s">
        <v>441</v>
      </c>
    </row>
    <row r="10" ht="12.0" customHeight="1">
      <c r="A10" s="242"/>
      <c r="B10" s="242"/>
      <c r="C10" s="251" t="s">
        <v>442</v>
      </c>
      <c r="D10" s="252">
        <f t="shared" ref="D10:AB10" si="2">SUM(D6:D9)</f>
        <v>0</v>
      </c>
      <c r="E10" s="252">
        <f t="shared" si="2"/>
        <v>0</v>
      </c>
      <c r="F10" s="252">
        <f t="shared" si="2"/>
        <v>0</v>
      </c>
      <c r="G10" s="252">
        <f t="shared" si="2"/>
        <v>0</v>
      </c>
      <c r="H10" s="252">
        <f t="shared" si="2"/>
        <v>50000</v>
      </c>
      <c r="I10" s="252">
        <f t="shared" si="2"/>
        <v>0</v>
      </c>
      <c r="J10" s="252">
        <f t="shared" si="2"/>
        <v>100000</v>
      </c>
      <c r="K10" s="252">
        <f t="shared" si="2"/>
        <v>0</v>
      </c>
      <c r="L10" s="252">
        <f t="shared" si="2"/>
        <v>60000</v>
      </c>
      <c r="M10" s="252">
        <f t="shared" si="2"/>
        <v>0</v>
      </c>
      <c r="N10" s="252">
        <f t="shared" si="2"/>
        <v>0</v>
      </c>
      <c r="O10" s="252">
        <f t="shared" si="2"/>
        <v>0</v>
      </c>
      <c r="P10" s="252">
        <f t="shared" si="2"/>
        <v>50000</v>
      </c>
      <c r="Q10" s="252">
        <f t="shared" si="2"/>
        <v>0</v>
      </c>
      <c r="R10" s="252">
        <f t="shared" si="2"/>
        <v>50000</v>
      </c>
      <c r="S10" s="252">
        <f t="shared" si="2"/>
        <v>0</v>
      </c>
      <c r="T10" s="252">
        <f t="shared" si="2"/>
        <v>240000</v>
      </c>
      <c r="U10" s="252">
        <f t="shared" si="2"/>
        <v>0</v>
      </c>
      <c r="V10" s="252">
        <f t="shared" si="2"/>
        <v>190000</v>
      </c>
      <c r="W10" s="252">
        <f t="shared" si="2"/>
        <v>0</v>
      </c>
      <c r="X10" s="252">
        <f t="shared" si="2"/>
        <v>100000</v>
      </c>
      <c r="Y10" s="252">
        <f t="shared" si="2"/>
        <v>0</v>
      </c>
      <c r="Z10" s="252">
        <f t="shared" si="2"/>
        <v>0</v>
      </c>
      <c r="AA10" s="252">
        <f t="shared" si="2"/>
        <v>0</v>
      </c>
      <c r="AB10" s="252">
        <f t="shared" si="2"/>
        <v>840000</v>
      </c>
      <c r="AC10" s="250"/>
    </row>
    <row r="11" ht="12.0" customHeight="1">
      <c r="A11" s="242"/>
      <c r="B11" s="242"/>
      <c r="C11" s="244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50"/>
    </row>
    <row r="12" ht="12.0" customHeight="1">
      <c r="A12" s="242"/>
      <c r="B12" s="242"/>
      <c r="C12" s="248" t="s">
        <v>443</v>
      </c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50"/>
    </row>
    <row r="13" ht="12.0" customHeight="1">
      <c r="A13" s="242"/>
      <c r="B13" s="242" t="s">
        <v>444</v>
      </c>
      <c r="C13" s="242" t="s">
        <v>431</v>
      </c>
      <c r="D13" s="249">
        <v>0.0</v>
      </c>
      <c r="E13" s="249">
        <v>0.0</v>
      </c>
      <c r="F13" s="249">
        <v>0.0</v>
      </c>
      <c r="G13" s="249">
        <v>0.0</v>
      </c>
      <c r="H13" s="249">
        <v>0.0</v>
      </c>
      <c r="I13" s="249">
        <v>0.0</v>
      </c>
      <c r="J13" s="249">
        <v>0.0</v>
      </c>
      <c r="K13" s="249">
        <v>0.0</v>
      </c>
      <c r="L13" s="249">
        <v>0.0</v>
      </c>
      <c r="M13" s="249">
        <v>0.0</v>
      </c>
      <c r="N13" s="249">
        <v>0.0</v>
      </c>
      <c r="O13" s="249">
        <v>0.0</v>
      </c>
      <c r="P13" s="249">
        <v>0.0</v>
      </c>
      <c r="Q13" s="249">
        <v>0.0</v>
      </c>
      <c r="R13" s="249">
        <v>0.0</v>
      </c>
      <c r="S13" s="249">
        <v>0.0</v>
      </c>
      <c r="T13" s="249">
        <v>0.0</v>
      </c>
      <c r="U13" s="249">
        <v>0.0</v>
      </c>
      <c r="V13" s="249">
        <v>70000.0</v>
      </c>
      <c r="W13" s="249">
        <v>0.0</v>
      </c>
      <c r="X13" s="249">
        <v>0.0</v>
      </c>
      <c r="Y13" s="249">
        <v>0.0</v>
      </c>
      <c r="Z13" s="249">
        <v>0.0</v>
      </c>
      <c r="AA13" s="249">
        <v>0.0</v>
      </c>
      <c r="AB13" s="249">
        <f t="shared" ref="AB13:AB16" si="3">D13+F13+H13+J13+L13+N13+P13+R13+T13+V13+X13+Z13</f>
        <v>70000</v>
      </c>
      <c r="AC13" s="250" t="s">
        <v>445</v>
      </c>
    </row>
    <row r="14" ht="12.0" customHeight="1">
      <c r="A14" s="242"/>
      <c r="B14" s="242" t="s">
        <v>446</v>
      </c>
      <c r="C14" s="242" t="s">
        <v>434</v>
      </c>
      <c r="D14" s="249">
        <v>0.0</v>
      </c>
      <c r="E14" s="249"/>
      <c r="F14" s="249">
        <v>0.0</v>
      </c>
      <c r="G14" s="249"/>
      <c r="H14" s="249">
        <v>0.0</v>
      </c>
      <c r="I14" s="249"/>
      <c r="J14" s="249">
        <v>0.0</v>
      </c>
      <c r="K14" s="249"/>
      <c r="L14" s="249">
        <v>0.0</v>
      </c>
      <c r="M14" s="249"/>
      <c r="N14" s="249">
        <v>0.0</v>
      </c>
      <c r="O14" s="249"/>
      <c r="P14" s="249">
        <v>0.0</v>
      </c>
      <c r="Q14" s="249"/>
      <c r="R14" s="249">
        <v>0.0</v>
      </c>
      <c r="S14" s="249"/>
      <c r="T14" s="249">
        <v>120000.0</v>
      </c>
      <c r="U14" s="249"/>
      <c r="V14" s="249">
        <v>0.0</v>
      </c>
      <c r="W14" s="249"/>
      <c r="X14" s="249">
        <v>0.0</v>
      </c>
      <c r="Y14" s="249"/>
      <c r="Z14" s="249">
        <v>0.0</v>
      </c>
      <c r="AA14" s="249"/>
      <c r="AB14" s="249">
        <f t="shared" si="3"/>
        <v>120000</v>
      </c>
      <c r="AC14" s="250" t="s">
        <v>432</v>
      </c>
    </row>
    <row r="15" ht="12.0" customHeight="1">
      <c r="A15" s="242"/>
      <c r="B15" s="242" t="s">
        <v>447</v>
      </c>
      <c r="C15" s="242" t="s">
        <v>437</v>
      </c>
      <c r="D15" s="249">
        <v>0.0</v>
      </c>
      <c r="E15" s="249"/>
      <c r="F15" s="249">
        <v>0.0</v>
      </c>
      <c r="G15" s="249"/>
      <c r="H15" s="249">
        <v>0.0</v>
      </c>
      <c r="I15" s="249"/>
      <c r="J15" s="249">
        <v>0.0</v>
      </c>
      <c r="K15" s="249"/>
      <c r="L15" s="249">
        <v>30000.0</v>
      </c>
      <c r="M15" s="249"/>
      <c r="N15" s="249">
        <v>0.0</v>
      </c>
      <c r="O15" s="249"/>
      <c r="P15" s="249">
        <v>0.0</v>
      </c>
      <c r="Q15" s="249"/>
      <c r="R15" s="249">
        <v>0.0</v>
      </c>
      <c r="S15" s="249"/>
      <c r="T15" s="249">
        <v>0.0</v>
      </c>
      <c r="U15" s="249"/>
      <c r="V15" s="249">
        <v>0.0</v>
      </c>
      <c r="W15" s="249"/>
      <c r="X15" s="249">
        <v>0.0</v>
      </c>
      <c r="Y15" s="249"/>
      <c r="Z15" s="249">
        <v>0.0</v>
      </c>
      <c r="AA15" s="249"/>
      <c r="AB15" s="249">
        <f t="shared" si="3"/>
        <v>30000</v>
      </c>
      <c r="AC15" s="250" t="s">
        <v>448</v>
      </c>
    </row>
    <row r="16" ht="12.0" customHeight="1">
      <c r="A16" s="242"/>
      <c r="B16" s="242" t="s">
        <v>449</v>
      </c>
      <c r="C16" s="242" t="s">
        <v>440</v>
      </c>
      <c r="D16" s="249">
        <v>0.0</v>
      </c>
      <c r="E16" s="249">
        <v>0.0</v>
      </c>
      <c r="F16" s="249">
        <v>0.0</v>
      </c>
      <c r="G16" s="249">
        <v>0.0</v>
      </c>
      <c r="H16" s="249">
        <v>15000.0</v>
      </c>
      <c r="I16" s="249">
        <v>0.0</v>
      </c>
      <c r="J16" s="249">
        <v>30000.0</v>
      </c>
      <c r="K16" s="249">
        <v>0.0</v>
      </c>
      <c r="L16" s="249">
        <v>0.0</v>
      </c>
      <c r="M16" s="249">
        <v>0.0</v>
      </c>
      <c r="N16" s="249">
        <v>0.0</v>
      </c>
      <c r="O16" s="249">
        <v>0.0</v>
      </c>
      <c r="P16" s="249">
        <v>15000.0</v>
      </c>
      <c r="Q16" s="249">
        <v>0.0</v>
      </c>
      <c r="R16" s="249">
        <v>15000.0</v>
      </c>
      <c r="S16" s="249">
        <v>0.0</v>
      </c>
      <c r="T16" s="249">
        <v>0.0</v>
      </c>
      <c r="U16" s="249">
        <v>0.0</v>
      </c>
      <c r="V16" s="249">
        <v>15000.0</v>
      </c>
      <c r="W16" s="249">
        <v>0.0</v>
      </c>
      <c r="X16" s="249">
        <v>30000.0</v>
      </c>
      <c r="Y16" s="249">
        <v>0.0</v>
      </c>
      <c r="Z16" s="249">
        <v>0.0</v>
      </c>
      <c r="AA16" s="249">
        <v>0.0</v>
      </c>
      <c r="AB16" s="249">
        <f t="shared" si="3"/>
        <v>120000</v>
      </c>
      <c r="AC16" s="250" t="s">
        <v>450</v>
      </c>
    </row>
    <row r="17" ht="12.0" customHeight="1">
      <c r="A17" s="242"/>
      <c r="B17" s="242"/>
      <c r="C17" s="251" t="s">
        <v>451</v>
      </c>
      <c r="D17" s="252">
        <f t="shared" ref="D17:AB17" si="4">SUM(D13:D16)</f>
        <v>0</v>
      </c>
      <c r="E17" s="252">
        <f t="shared" si="4"/>
        <v>0</v>
      </c>
      <c r="F17" s="252">
        <f t="shared" si="4"/>
        <v>0</v>
      </c>
      <c r="G17" s="252">
        <f t="shared" si="4"/>
        <v>0</v>
      </c>
      <c r="H17" s="252">
        <f t="shared" si="4"/>
        <v>15000</v>
      </c>
      <c r="I17" s="252">
        <f t="shared" si="4"/>
        <v>0</v>
      </c>
      <c r="J17" s="252">
        <f t="shared" si="4"/>
        <v>30000</v>
      </c>
      <c r="K17" s="252">
        <f t="shared" si="4"/>
        <v>0</v>
      </c>
      <c r="L17" s="252">
        <f t="shared" si="4"/>
        <v>30000</v>
      </c>
      <c r="M17" s="252">
        <f t="shared" si="4"/>
        <v>0</v>
      </c>
      <c r="N17" s="252">
        <f t="shared" si="4"/>
        <v>0</v>
      </c>
      <c r="O17" s="252">
        <f t="shared" si="4"/>
        <v>0</v>
      </c>
      <c r="P17" s="252">
        <f t="shared" si="4"/>
        <v>15000</v>
      </c>
      <c r="Q17" s="252">
        <f t="shared" si="4"/>
        <v>0</v>
      </c>
      <c r="R17" s="252">
        <f t="shared" si="4"/>
        <v>15000</v>
      </c>
      <c r="S17" s="252">
        <f t="shared" si="4"/>
        <v>0</v>
      </c>
      <c r="T17" s="252">
        <f t="shared" si="4"/>
        <v>120000</v>
      </c>
      <c r="U17" s="252">
        <f t="shared" si="4"/>
        <v>0</v>
      </c>
      <c r="V17" s="252">
        <f t="shared" si="4"/>
        <v>85000</v>
      </c>
      <c r="W17" s="252">
        <f t="shared" si="4"/>
        <v>0</v>
      </c>
      <c r="X17" s="252">
        <f t="shared" si="4"/>
        <v>30000</v>
      </c>
      <c r="Y17" s="252">
        <f t="shared" si="4"/>
        <v>0</v>
      </c>
      <c r="Z17" s="252">
        <f t="shared" si="4"/>
        <v>0</v>
      </c>
      <c r="AA17" s="252">
        <f t="shared" si="4"/>
        <v>0</v>
      </c>
      <c r="AB17" s="252">
        <f t="shared" si="4"/>
        <v>340000</v>
      </c>
      <c r="AC17" s="250"/>
    </row>
    <row r="18" ht="15.0" customHeight="1">
      <c r="A18" s="242"/>
      <c r="B18" s="242"/>
      <c r="C18" s="242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  <c r="AC18" s="250"/>
    </row>
    <row r="19" ht="15.0" customHeight="1">
      <c r="A19" s="242"/>
      <c r="B19" s="242"/>
      <c r="C19" s="242"/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250"/>
    </row>
    <row r="20" ht="12.0" customHeight="1">
      <c r="A20" s="242"/>
      <c r="B20" s="242"/>
      <c r="C20" s="253" t="s">
        <v>452</v>
      </c>
      <c r="D20" s="254">
        <f t="shared" ref="D20:AB20" si="5">D10-D17</f>
        <v>0</v>
      </c>
      <c r="E20" s="254">
        <f t="shared" si="5"/>
        <v>0</v>
      </c>
      <c r="F20" s="254">
        <f t="shared" si="5"/>
        <v>0</v>
      </c>
      <c r="G20" s="254">
        <f t="shared" si="5"/>
        <v>0</v>
      </c>
      <c r="H20" s="254">
        <f t="shared" si="5"/>
        <v>35000</v>
      </c>
      <c r="I20" s="254">
        <f t="shared" si="5"/>
        <v>0</v>
      </c>
      <c r="J20" s="254">
        <f t="shared" si="5"/>
        <v>70000</v>
      </c>
      <c r="K20" s="254">
        <f t="shared" si="5"/>
        <v>0</v>
      </c>
      <c r="L20" s="254">
        <f t="shared" si="5"/>
        <v>30000</v>
      </c>
      <c r="M20" s="254">
        <f t="shared" si="5"/>
        <v>0</v>
      </c>
      <c r="N20" s="254">
        <f t="shared" si="5"/>
        <v>0</v>
      </c>
      <c r="O20" s="254">
        <f t="shared" si="5"/>
        <v>0</v>
      </c>
      <c r="P20" s="254">
        <f t="shared" si="5"/>
        <v>35000</v>
      </c>
      <c r="Q20" s="254">
        <f t="shared" si="5"/>
        <v>0</v>
      </c>
      <c r="R20" s="254">
        <f t="shared" si="5"/>
        <v>35000</v>
      </c>
      <c r="S20" s="254">
        <f t="shared" si="5"/>
        <v>0</v>
      </c>
      <c r="T20" s="254">
        <f t="shared" si="5"/>
        <v>120000</v>
      </c>
      <c r="U20" s="254">
        <f t="shared" si="5"/>
        <v>0</v>
      </c>
      <c r="V20" s="254">
        <f t="shared" si="5"/>
        <v>105000</v>
      </c>
      <c r="W20" s="254">
        <f t="shared" si="5"/>
        <v>0</v>
      </c>
      <c r="X20" s="254">
        <f t="shared" si="5"/>
        <v>70000</v>
      </c>
      <c r="Y20" s="254">
        <f t="shared" si="5"/>
        <v>0</v>
      </c>
      <c r="Z20" s="254">
        <f t="shared" si="5"/>
        <v>0</v>
      </c>
      <c r="AA20" s="254">
        <f t="shared" si="5"/>
        <v>0</v>
      </c>
      <c r="AB20" s="255">
        <f t="shared" si="5"/>
        <v>500000</v>
      </c>
      <c r="AC20" s="250">
        <f>660-270</f>
        <v>390</v>
      </c>
    </row>
    <row r="21" ht="12.0" customHeight="1">
      <c r="A21" s="242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5"/>
    </row>
    <row r="22" ht="12.0" customHeight="1">
      <c r="A22" s="242"/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5"/>
    </row>
    <row r="23" ht="12.0" hidden="1" customHeight="1">
      <c r="A23" s="242"/>
      <c r="B23" s="242"/>
      <c r="C23" s="242"/>
      <c r="E23" s="256" t="s">
        <v>198</v>
      </c>
      <c r="F23" s="242" t="s">
        <v>34</v>
      </c>
      <c r="G23" s="242" t="s">
        <v>37</v>
      </c>
      <c r="H23" s="242" t="s">
        <v>35</v>
      </c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5"/>
    </row>
    <row r="24" ht="12.0" hidden="1" customHeight="1">
      <c r="A24" s="242"/>
      <c r="B24" s="242"/>
      <c r="C24" s="242"/>
      <c r="D24" s="244">
        <f>586000*1.06</f>
        <v>621160</v>
      </c>
      <c r="E24" s="244">
        <f>$D$24*0.65</f>
        <v>403754</v>
      </c>
      <c r="F24" s="244">
        <f>$D$24*0.15</f>
        <v>93174</v>
      </c>
      <c r="G24" s="244">
        <f>$D$24*0.12</f>
        <v>74539.2</v>
      </c>
      <c r="H24" s="244">
        <f>$D$24*0.08</f>
        <v>49692.8</v>
      </c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5"/>
    </row>
    <row r="25" ht="12.0" hidden="1" customHeight="1">
      <c r="A25" s="242"/>
      <c r="B25" s="242"/>
      <c r="C25" s="242"/>
      <c r="D25" s="244">
        <f>210000*1.06</f>
        <v>222600</v>
      </c>
      <c r="E25" s="257">
        <f>$D$25*0.65</f>
        <v>144690</v>
      </c>
      <c r="F25" s="257">
        <f>$D$25*0.15</f>
        <v>33390</v>
      </c>
      <c r="G25" s="257">
        <f>$D$25*0.12</f>
        <v>26712</v>
      </c>
      <c r="H25" s="257">
        <f>$D$25*0.08</f>
        <v>17808</v>
      </c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5"/>
    </row>
    <row r="26" ht="12.0" customHeight="1">
      <c r="A26" s="242"/>
      <c r="B26" s="242"/>
      <c r="C26" s="242"/>
      <c r="D26" s="242"/>
      <c r="E26" s="244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  <c r="AA26" s="242"/>
      <c r="AB26" s="242"/>
      <c r="AC26" s="245"/>
    </row>
    <row r="27" ht="12.0" customHeight="1">
      <c r="A27" s="242"/>
      <c r="B27" s="242"/>
      <c r="C27" s="242"/>
      <c r="D27" s="242"/>
      <c r="E27" s="244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5"/>
    </row>
    <row r="28" ht="12.0" customHeight="1">
      <c r="A28" s="242"/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5"/>
    </row>
    <row r="29" ht="12.0" customHeight="1">
      <c r="A29" s="242"/>
      <c r="B29" s="242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  <c r="AA29" s="242"/>
      <c r="AB29" s="242"/>
      <c r="AC29" s="245"/>
    </row>
    <row r="30" ht="12.0" customHeight="1">
      <c r="A30" s="242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5"/>
    </row>
    <row r="31" ht="12.0" customHeight="1">
      <c r="A31" s="2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  <c r="AA31" s="242"/>
      <c r="AB31" s="242"/>
      <c r="AC31" s="245"/>
    </row>
    <row r="32" ht="12.0" customHeight="1">
      <c r="A32" s="242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  <c r="AC32" s="245"/>
    </row>
    <row r="33" ht="12.0" customHeight="1">
      <c r="A33" s="242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5"/>
    </row>
    <row r="34" ht="12.0" customHeight="1">
      <c r="A34" s="242"/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  <c r="AA34" s="242"/>
      <c r="AB34" s="242"/>
      <c r="AC34" s="245"/>
    </row>
    <row r="35" ht="12.0" customHeight="1">
      <c r="A35" s="242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5"/>
    </row>
    <row r="36" ht="12.0" customHeight="1">
      <c r="A36" s="242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2"/>
      <c r="AB36" s="242"/>
      <c r="AC36" s="245"/>
    </row>
    <row r="37" ht="12.0" customHeight="1">
      <c r="A37" s="242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  <c r="AC37" s="245"/>
    </row>
    <row r="38" ht="12.0" customHeight="1">
      <c r="A38" s="242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  <c r="AA38" s="242"/>
      <c r="AB38" s="242"/>
      <c r="AC38" s="245"/>
    </row>
    <row r="39" ht="12.0" customHeight="1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5"/>
    </row>
    <row r="40" ht="12.0" customHeight="1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5"/>
    </row>
    <row r="41" ht="12.0" customHeight="1">
      <c r="A41" s="24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5"/>
    </row>
    <row r="42" ht="12.0" customHeight="1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5"/>
    </row>
    <row r="43" ht="12.0" customHeight="1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  <c r="AC43" s="245"/>
    </row>
    <row r="44" ht="12.0" customHeight="1">
      <c r="A44" s="242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5"/>
    </row>
    <row r="45" ht="12.0" customHeight="1">
      <c r="A45" s="242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5"/>
    </row>
    <row r="46" ht="12.0" customHeight="1">
      <c r="A46" s="242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  <c r="AA46" s="242"/>
      <c r="AB46" s="242"/>
      <c r="AC46" s="245"/>
    </row>
    <row r="47" ht="12.0" customHeight="1">
      <c r="A47" s="242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5"/>
    </row>
    <row r="48" ht="12.0" customHeight="1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  <c r="AC48" s="245"/>
    </row>
    <row r="49" ht="12.0" customHeight="1">
      <c r="A49" s="242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  <c r="AC49" s="245"/>
    </row>
    <row r="50" ht="12.0" customHeight="1">
      <c r="A50" s="242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5"/>
    </row>
    <row r="51" ht="12.0" customHeight="1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5"/>
    </row>
    <row r="52" ht="12.0" customHeight="1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5"/>
    </row>
    <row r="53" ht="12.0" customHeight="1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5"/>
    </row>
    <row r="54" ht="12.0" customHeight="1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  <c r="AC54" s="245"/>
    </row>
    <row r="55" ht="12.0" customHeight="1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5"/>
    </row>
    <row r="56" ht="12.0" customHeight="1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5"/>
    </row>
    <row r="57" ht="12.0" customHeight="1">
      <c r="A57" s="242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5"/>
    </row>
    <row r="58" ht="12.0" customHeight="1">
      <c r="A58" s="242"/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5"/>
    </row>
    <row r="59" ht="12.0" customHeight="1">
      <c r="A59" s="242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5"/>
    </row>
    <row r="60" ht="12.0" customHeight="1">
      <c r="A60" s="242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5"/>
    </row>
    <row r="61" ht="12.0" customHeight="1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5"/>
    </row>
    <row r="62" ht="12.0" customHeight="1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5"/>
    </row>
    <row r="63" ht="12.0" customHeight="1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5"/>
    </row>
    <row r="64" ht="12.0" customHeight="1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  <c r="AA64" s="242"/>
      <c r="AB64" s="242"/>
      <c r="AC64" s="245"/>
    </row>
    <row r="65" ht="12.0" customHeight="1">
      <c r="A65" s="242"/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  <c r="AA65" s="242"/>
      <c r="AB65" s="242"/>
      <c r="AC65" s="245"/>
    </row>
    <row r="66" ht="12.0" customHeight="1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  <c r="AC66" s="245"/>
    </row>
    <row r="67" ht="12.0" customHeight="1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  <c r="AA67" s="242"/>
      <c r="AB67" s="242"/>
      <c r="AC67" s="245"/>
    </row>
    <row r="68" ht="12.0" customHeight="1">
      <c r="A68" s="242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5"/>
    </row>
    <row r="69" ht="12.0" customHeight="1">
      <c r="A69" s="242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  <c r="AA69" s="242"/>
      <c r="AB69" s="242"/>
      <c r="AC69" s="245"/>
    </row>
    <row r="70" ht="12.0" customHeight="1">
      <c r="A70" s="242"/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5"/>
    </row>
    <row r="71" ht="12.0" customHeight="1">
      <c r="A71" s="242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  <c r="AA71" s="242"/>
      <c r="AB71" s="242"/>
      <c r="AC71" s="245"/>
    </row>
    <row r="72" ht="12.0" customHeight="1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45"/>
    </row>
    <row r="73" ht="12.0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5"/>
    </row>
    <row r="74" ht="12.0" customHeight="1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5"/>
    </row>
    <row r="75" ht="12.0" customHeight="1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  <c r="AC75" s="245"/>
    </row>
    <row r="76" ht="12.0" customHeight="1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5"/>
    </row>
    <row r="77" ht="12.0" customHeight="1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5"/>
    </row>
    <row r="78" ht="12.0" customHeight="1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5"/>
    </row>
    <row r="79" ht="12.0" customHeight="1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5"/>
    </row>
    <row r="80" ht="12.0" customHeight="1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5"/>
    </row>
    <row r="81" ht="12.0" customHeight="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5"/>
    </row>
    <row r="82" ht="12.0" customHeight="1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  <c r="AC82" s="245"/>
    </row>
    <row r="83" ht="12.0" customHeight="1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  <c r="AC83" s="245"/>
    </row>
    <row r="84" ht="12.0" customHeight="1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  <c r="AA84" s="242"/>
      <c r="AB84" s="242"/>
      <c r="AC84" s="245"/>
    </row>
    <row r="85" ht="12.0" customHeight="1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  <c r="AA85" s="242"/>
      <c r="AB85" s="242"/>
      <c r="AC85" s="245"/>
    </row>
    <row r="86" ht="12.0" customHeight="1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  <c r="AA86" s="242"/>
      <c r="AB86" s="242"/>
      <c r="AC86" s="245"/>
    </row>
    <row r="87" ht="12.0" customHeight="1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  <c r="AC87" s="245"/>
    </row>
    <row r="88" ht="12.0" customHeight="1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  <c r="AA88" s="242"/>
      <c r="AB88" s="242"/>
      <c r="AC88" s="245"/>
    </row>
    <row r="89" ht="12.0" customHeight="1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  <c r="AA89" s="242"/>
      <c r="AB89" s="242"/>
      <c r="AC89" s="245"/>
    </row>
    <row r="90" ht="12.0" customHeight="1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5"/>
    </row>
    <row r="91" ht="12.0" customHeight="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  <c r="AA91" s="242"/>
      <c r="AB91" s="242"/>
      <c r="AC91" s="245"/>
    </row>
    <row r="92" ht="12.0" customHeight="1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  <c r="AC92" s="245"/>
    </row>
    <row r="93" ht="12.0" customHeight="1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  <c r="AA93" s="242"/>
      <c r="AB93" s="242"/>
      <c r="AC93" s="245"/>
    </row>
    <row r="94" ht="12.0" customHeight="1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  <c r="AA94" s="242"/>
      <c r="AB94" s="242"/>
      <c r="AC94" s="245"/>
    </row>
    <row r="95" ht="12.0" customHeight="1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  <c r="AA95" s="242"/>
      <c r="AB95" s="242"/>
      <c r="AC95" s="245"/>
    </row>
    <row r="96" ht="12.0" customHeight="1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  <c r="AA96" s="242"/>
      <c r="AB96" s="242"/>
      <c r="AC96" s="245"/>
    </row>
    <row r="97" ht="12.0" customHeight="1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  <c r="AC97" s="245"/>
    </row>
    <row r="98" ht="12.0" customHeight="1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  <c r="AA98" s="242"/>
      <c r="AB98" s="242"/>
      <c r="AC98" s="245"/>
    </row>
    <row r="99" ht="12.0" customHeight="1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  <c r="AA99" s="242"/>
      <c r="AB99" s="242"/>
      <c r="AC99" s="245"/>
    </row>
    <row r="100" ht="12.0" customHeight="1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  <c r="AA100" s="242"/>
      <c r="AB100" s="242"/>
      <c r="AC100" s="245"/>
    </row>
    <row r="101" ht="12.0" customHeight="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  <c r="AA101" s="242"/>
      <c r="AB101" s="242"/>
      <c r="AC101" s="245"/>
    </row>
    <row r="102" ht="12.0" customHeight="1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  <c r="AC102" s="245"/>
    </row>
    <row r="103" ht="12.0" customHeight="1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  <c r="AC103" s="245"/>
    </row>
    <row r="104" ht="12.0" customHeight="1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  <c r="AC104" s="245"/>
    </row>
    <row r="105" ht="12.0" customHeight="1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5"/>
    </row>
    <row r="106" ht="12.0" customHeight="1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5"/>
    </row>
    <row r="107" ht="12.0" customHeight="1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5"/>
    </row>
    <row r="108" ht="12.0" customHeight="1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5"/>
    </row>
    <row r="109" ht="12.0" customHeight="1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5"/>
    </row>
    <row r="110" ht="12.0" customHeight="1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  <c r="AA110" s="242"/>
      <c r="AB110" s="242"/>
      <c r="AC110" s="245"/>
    </row>
    <row r="111" ht="12.0" customHeight="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  <c r="AC111" s="245"/>
    </row>
    <row r="112" ht="12.0" customHeight="1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  <c r="AA112" s="242"/>
      <c r="AB112" s="242"/>
      <c r="AC112" s="245"/>
    </row>
    <row r="113" ht="12.0" customHeight="1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5"/>
    </row>
    <row r="114" ht="12.0" customHeight="1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  <c r="AC114" s="245"/>
    </row>
    <row r="115" ht="12.0" customHeight="1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  <c r="AC115" s="245"/>
    </row>
    <row r="116" ht="12.0" customHeight="1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5"/>
    </row>
    <row r="117" ht="12.0" customHeight="1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  <c r="AA117" s="242"/>
      <c r="AB117" s="242"/>
      <c r="AC117" s="245"/>
    </row>
    <row r="118" ht="12.0" customHeight="1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  <c r="AC118" s="245"/>
    </row>
    <row r="119" ht="12.0" customHeight="1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  <c r="AC119" s="245"/>
    </row>
    <row r="120" ht="12.0" customHeight="1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  <c r="AC120" s="245"/>
    </row>
    <row r="121" ht="12.0" customHeight="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  <c r="AC121" s="245"/>
    </row>
    <row r="122" ht="12.0" customHeight="1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5"/>
    </row>
    <row r="123" ht="12.0" customHeight="1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  <c r="AA123" s="242"/>
      <c r="AB123" s="242"/>
      <c r="AC123" s="245"/>
    </row>
    <row r="124" ht="12.0" customHeight="1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5"/>
    </row>
    <row r="125" ht="12.0" customHeight="1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  <c r="AA125" s="242"/>
      <c r="AB125" s="242"/>
      <c r="AC125" s="245"/>
    </row>
    <row r="126" ht="12.0" customHeight="1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  <c r="AC126" s="245"/>
    </row>
    <row r="127" ht="12.0" customHeight="1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  <c r="AA127" s="242"/>
      <c r="AB127" s="242"/>
      <c r="AC127" s="245"/>
    </row>
    <row r="128" ht="12.0" customHeight="1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  <c r="AC128" s="245"/>
    </row>
    <row r="129" ht="12.0" customHeight="1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  <c r="AC129" s="245"/>
    </row>
    <row r="130" ht="12.0" customHeight="1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  <c r="AC130" s="245"/>
    </row>
    <row r="131" ht="12.0" customHeight="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  <c r="AA131" s="242"/>
      <c r="AB131" s="242"/>
      <c r="AC131" s="245"/>
    </row>
    <row r="132" ht="12.0" customHeight="1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  <c r="AC132" s="245"/>
    </row>
    <row r="133" ht="12.0" customHeight="1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5"/>
    </row>
    <row r="134" ht="12.0" customHeight="1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5"/>
    </row>
    <row r="135" ht="12.0" customHeight="1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5"/>
    </row>
    <row r="136" ht="12.0" customHeight="1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5"/>
    </row>
    <row r="137" ht="12.0" customHeight="1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5"/>
    </row>
    <row r="138" ht="12.0" customHeight="1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  <c r="AC138" s="245"/>
    </row>
    <row r="139" ht="12.0" customHeight="1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  <c r="AA139" s="242"/>
      <c r="AB139" s="242"/>
      <c r="AC139" s="245"/>
    </row>
    <row r="140" ht="12.0" customHeight="1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  <c r="AA140" s="242"/>
      <c r="AB140" s="242"/>
      <c r="AC140" s="245"/>
    </row>
    <row r="141" ht="12.0" customHeight="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  <c r="AA141" s="242"/>
      <c r="AB141" s="242"/>
      <c r="AC141" s="245"/>
    </row>
    <row r="142" ht="12.0" customHeight="1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  <c r="AA142" s="242"/>
      <c r="AB142" s="242"/>
      <c r="AC142" s="245"/>
    </row>
    <row r="143" ht="12.0" customHeight="1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  <c r="AA143" s="242"/>
      <c r="AB143" s="242"/>
      <c r="AC143" s="245"/>
    </row>
    <row r="144" ht="12.0" customHeight="1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  <c r="AA144" s="242"/>
      <c r="AB144" s="242"/>
      <c r="AC144" s="245"/>
    </row>
    <row r="145" ht="12.0" customHeight="1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  <c r="AC145" s="245"/>
    </row>
    <row r="146" ht="12.0" customHeight="1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  <c r="AA146" s="242"/>
      <c r="AB146" s="242"/>
      <c r="AC146" s="245"/>
    </row>
    <row r="147" ht="12.0" customHeight="1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  <c r="AA147" s="242"/>
      <c r="AB147" s="242"/>
      <c r="AC147" s="245"/>
    </row>
    <row r="148" ht="12.0" customHeight="1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  <c r="AA148" s="242"/>
      <c r="AB148" s="242"/>
      <c r="AC148" s="245"/>
    </row>
    <row r="149" ht="12.0" customHeight="1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  <c r="AA149" s="242"/>
      <c r="AB149" s="242"/>
      <c r="AC149" s="245"/>
    </row>
    <row r="150" ht="12.0" customHeight="1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42"/>
      <c r="AC150" s="245"/>
    </row>
    <row r="151" ht="12.0" customHeight="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  <c r="AA151" s="242"/>
      <c r="AB151" s="242"/>
      <c r="AC151" s="245"/>
    </row>
    <row r="152" ht="12.0" customHeight="1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2"/>
      <c r="AC152" s="245"/>
    </row>
    <row r="153" ht="12.0" customHeight="1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  <c r="AA153" s="242"/>
      <c r="AB153" s="242"/>
      <c r="AC153" s="245"/>
    </row>
    <row r="154" ht="12.0" customHeight="1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  <c r="AA154" s="242"/>
      <c r="AB154" s="242"/>
      <c r="AC154" s="245"/>
    </row>
    <row r="155" ht="12.0" customHeight="1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  <c r="AA155" s="242"/>
      <c r="AB155" s="242"/>
      <c r="AC155" s="245"/>
    </row>
    <row r="156" ht="12.0" customHeight="1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  <c r="AA156" s="242"/>
      <c r="AB156" s="242"/>
      <c r="AC156" s="245"/>
    </row>
    <row r="157" ht="12.0" customHeight="1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  <c r="AA157" s="242"/>
      <c r="AB157" s="242"/>
      <c r="AC157" s="245"/>
    </row>
    <row r="158" ht="12.0" customHeight="1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  <c r="AA158" s="242"/>
      <c r="AB158" s="242"/>
      <c r="AC158" s="245"/>
    </row>
    <row r="159" ht="12.0" customHeight="1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  <c r="AA159" s="242"/>
      <c r="AB159" s="242"/>
      <c r="AC159" s="245"/>
    </row>
    <row r="160" ht="12.0" customHeight="1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  <c r="AA160" s="242"/>
      <c r="AB160" s="242"/>
      <c r="AC160" s="245"/>
    </row>
    <row r="161" ht="12.0" customHeight="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5"/>
    </row>
    <row r="162" ht="12.0" customHeight="1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  <c r="AC162" s="245"/>
    </row>
    <row r="163" ht="12.0" customHeight="1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5"/>
    </row>
    <row r="164" ht="12.0" customHeight="1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5"/>
    </row>
    <row r="165" ht="12.0" customHeight="1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5"/>
    </row>
    <row r="166" ht="12.0" customHeight="1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  <c r="AA166" s="242"/>
      <c r="AB166" s="242"/>
      <c r="AC166" s="245"/>
    </row>
    <row r="167" ht="12.0" customHeight="1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  <c r="AA167" s="242"/>
      <c r="AB167" s="242"/>
      <c r="AC167" s="245"/>
    </row>
    <row r="168" ht="12.0" customHeight="1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  <c r="AA168" s="242"/>
      <c r="AB168" s="242"/>
      <c r="AC168" s="245"/>
    </row>
    <row r="169" ht="12.0" customHeight="1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  <c r="AA169" s="242"/>
      <c r="AB169" s="242"/>
      <c r="AC169" s="245"/>
    </row>
    <row r="170" ht="12.0" customHeight="1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  <c r="AA170" s="242"/>
      <c r="AB170" s="242"/>
      <c r="AC170" s="245"/>
    </row>
    <row r="171" ht="12.0" customHeight="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  <c r="AA171" s="242"/>
      <c r="AB171" s="242"/>
      <c r="AC171" s="245"/>
    </row>
    <row r="172" ht="12.0" customHeight="1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  <c r="AA172" s="242"/>
      <c r="AB172" s="242"/>
      <c r="AC172" s="245"/>
    </row>
    <row r="173" ht="12.0" customHeight="1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  <c r="AA173" s="242"/>
      <c r="AB173" s="242"/>
      <c r="AC173" s="245"/>
    </row>
    <row r="174" ht="12.0" customHeight="1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  <c r="AA174" s="242"/>
      <c r="AB174" s="242"/>
      <c r="AC174" s="245"/>
    </row>
    <row r="175" ht="12.0" customHeight="1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  <c r="AA175" s="242"/>
      <c r="AB175" s="242"/>
      <c r="AC175" s="245"/>
    </row>
    <row r="176" ht="12.0" customHeight="1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  <c r="AA176" s="242"/>
      <c r="AB176" s="242"/>
      <c r="AC176" s="245"/>
    </row>
    <row r="177" ht="12.0" customHeight="1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  <c r="AA177" s="242"/>
      <c r="AB177" s="242"/>
      <c r="AC177" s="245"/>
    </row>
    <row r="178" ht="12.0" customHeight="1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  <c r="AA178" s="242"/>
      <c r="AB178" s="242"/>
      <c r="AC178" s="245"/>
    </row>
    <row r="179" ht="12.0" customHeight="1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  <c r="AA179" s="242"/>
      <c r="AB179" s="242"/>
      <c r="AC179" s="245"/>
    </row>
    <row r="180" ht="12.0" customHeight="1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  <c r="AA180" s="242"/>
      <c r="AB180" s="242"/>
      <c r="AC180" s="245"/>
    </row>
    <row r="181" ht="12.0" customHeight="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2"/>
      <c r="AA181" s="242"/>
      <c r="AB181" s="242"/>
      <c r="AC181" s="245"/>
    </row>
    <row r="182" ht="12.0" customHeight="1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  <c r="AA182" s="242"/>
      <c r="AB182" s="242"/>
      <c r="AC182" s="245"/>
    </row>
    <row r="183" ht="12.0" customHeight="1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  <c r="AA183" s="242"/>
      <c r="AB183" s="242"/>
      <c r="AC183" s="245"/>
    </row>
    <row r="184" ht="12.0" customHeight="1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  <c r="AA184" s="242"/>
      <c r="AB184" s="242"/>
      <c r="AC184" s="245"/>
    </row>
    <row r="185" ht="12.0" customHeight="1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  <c r="AA185" s="242"/>
      <c r="AB185" s="242"/>
      <c r="AC185" s="245"/>
    </row>
    <row r="186" ht="12.0" customHeight="1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  <c r="AA186" s="242"/>
      <c r="AB186" s="242"/>
      <c r="AC186" s="245"/>
    </row>
    <row r="187" ht="12.0" customHeight="1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  <c r="AA187" s="242"/>
      <c r="AB187" s="242"/>
      <c r="AC187" s="245"/>
    </row>
    <row r="188" ht="12.0" customHeight="1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  <c r="AA188" s="242"/>
      <c r="AB188" s="242"/>
      <c r="AC188" s="245"/>
    </row>
    <row r="189" ht="12.0" customHeight="1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5"/>
    </row>
    <row r="190" ht="12.0" customHeight="1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  <c r="AA190" s="242"/>
      <c r="AB190" s="242"/>
      <c r="AC190" s="245"/>
    </row>
    <row r="191" ht="12.0" customHeight="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5"/>
    </row>
    <row r="192" ht="12.0" customHeight="1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  <c r="AA192" s="242"/>
      <c r="AB192" s="242"/>
      <c r="AC192" s="245"/>
    </row>
    <row r="193" ht="12.0" customHeight="1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5"/>
    </row>
    <row r="194" ht="12.0" customHeight="1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  <c r="AA194" s="242"/>
      <c r="AB194" s="242"/>
      <c r="AC194" s="245"/>
    </row>
    <row r="195" ht="12.0" customHeight="1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  <c r="AA195" s="242"/>
      <c r="AB195" s="242"/>
      <c r="AC195" s="245"/>
    </row>
    <row r="196" ht="12.0" customHeight="1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  <c r="AA196" s="242"/>
      <c r="AB196" s="242"/>
      <c r="AC196" s="245"/>
    </row>
    <row r="197" ht="12.0" customHeight="1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  <c r="AA197" s="242"/>
      <c r="AB197" s="242"/>
      <c r="AC197" s="245"/>
    </row>
    <row r="198" ht="12.0" customHeight="1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  <c r="AA198" s="242"/>
      <c r="AB198" s="242"/>
      <c r="AC198" s="245"/>
    </row>
    <row r="199" ht="12.0" customHeight="1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  <c r="AA199" s="242"/>
      <c r="AB199" s="242"/>
      <c r="AC199" s="245"/>
    </row>
    <row r="200" ht="12.0" customHeight="1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  <c r="AA200" s="242"/>
      <c r="AB200" s="242"/>
      <c r="AC200" s="245"/>
    </row>
    <row r="201" ht="12.0" customHeight="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  <c r="AA201" s="242"/>
      <c r="AB201" s="242"/>
      <c r="AC201" s="245"/>
    </row>
    <row r="202" ht="12.0" customHeight="1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  <c r="AA202" s="242"/>
      <c r="AB202" s="242"/>
      <c r="AC202" s="245"/>
    </row>
    <row r="203" ht="12.0" customHeight="1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  <c r="AA203" s="242"/>
      <c r="AB203" s="242"/>
      <c r="AC203" s="245"/>
    </row>
    <row r="204" ht="12.0" customHeight="1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  <c r="AA204" s="242"/>
      <c r="AB204" s="242"/>
      <c r="AC204" s="245"/>
    </row>
    <row r="205" ht="12.0" customHeight="1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  <c r="AA205" s="242"/>
      <c r="AB205" s="242"/>
      <c r="AC205" s="245"/>
    </row>
    <row r="206" ht="12.0" customHeight="1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  <c r="AA206" s="242"/>
      <c r="AB206" s="242"/>
      <c r="AC206" s="245"/>
    </row>
    <row r="207" ht="12.0" customHeight="1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  <c r="AA207" s="242"/>
      <c r="AB207" s="242"/>
      <c r="AC207" s="245"/>
    </row>
    <row r="208" ht="12.0" customHeight="1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  <c r="AA208" s="242"/>
      <c r="AB208" s="242"/>
      <c r="AC208" s="245"/>
    </row>
    <row r="209" ht="12.0" customHeight="1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5"/>
    </row>
    <row r="210" ht="12.0" customHeight="1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  <c r="AA210" s="242"/>
      <c r="AB210" s="242"/>
      <c r="AC210" s="245"/>
    </row>
    <row r="211" ht="12.0" customHeight="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5"/>
    </row>
    <row r="212" ht="12.0" customHeight="1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2"/>
      <c r="AB212" s="242"/>
      <c r="AC212" s="245"/>
    </row>
    <row r="213" ht="12.0" customHeight="1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  <c r="AA213" s="242"/>
      <c r="AB213" s="242"/>
      <c r="AC213" s="245"/>
    </row>
    <row r="214" ht="12.0" customHeight="1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2"/>
      <c r="AB214" s="242"/>
      <c r="AC214" s="245"/>
    </row>
    <row r="215" ht="12.0" customHeight="1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  <c r="AA215" s="242"/>
      <c r="AB215" s="242"/>
      <c r="AC215" s="245"/>
    </row>
    <row r="216" ht="12.0" customHeight="1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  <c r="AA216" s="242"/>
      <c r="AB216" s="242"/>
      <c r="AC216" s="245"/>
    </row>
    <row r="217" ht="12.0" customHeight="1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  <c r="AA217" s="242"/>
      <c r="AB217" s="242"/>
      <c r="AC217" s="245"/>
    </row>
    <row r="218" ht="12.0" customHeight="1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  <c r="AA218" s="242"/>
      <c r="AB218" s="242"/>
      <c r="AC218" s="245"/>
    </row>
    <row r="219" ht="12.0" customHeight="1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  <c r="AA219" s="242"/>
      <c r="AB219" s="242"/>
      <c r="AC219" s="245"/>
    </row>
    <row r="220" ht="12.0" customHeight="1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  <c r="AA220" s="242"/>
      <c r="AB220" s="242"/>
      <c r="AC220" s="245"/>
    </row>
    <row r="221" ht="12.0" customHeight="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  <c r="AA221" s="242"/>
      <c r="AB221" s="242"/>
      <c r="AC221" s="245"/>
    </row>
    <row r="222" ht="12.0" customHeight="1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  <c r="AA222" s="242"/>
      <c r="AB222" s="242"/>
      <c r="AC222" s="245"/>
    </row>
    <row r="223" ht="12.0" customHeight="1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  <c r="AC223" s="245"/>
    </row>
    <row r="224" ht="12.0" customHeight="1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  <c r="AA224" s="242"/>
      <c r="AB224" s="242"/>
      <c r="AC224" s="245"/>
    </row>
    <row r="225" ht="12.0" customHeight="1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  <c r="AA225" s="242"/>
      <c r="AB225" s="242"/>
      <c r="AC225" s="245"/>
    </row>
    <row r="226" ht="15.75" customHeight="1">
      <c r="AC226" s="258"/>
    </row>
    <row r="227" ht="15.75" customHeight="1">
      <c r="AC227" s="258"/>
    </row>
    <row r="228" ht="15.75" customHeight="1">
      <c r="AC228" s="258"/>
    </row>
    <row r="229" ht="15.75" customHeight="1">
      <c r="AC229" s="258"/>
    </row>
    <row r="230" ht="15.75" customHeight="1">
      <c r="AC230" s="258"/>
    </row>
    <row r="231" ht="15.75" customHeight="1">
      <c r="AC231" s="258"/>
    </row>
    <row r="232" ht="15.75" customHeight="1">
      <c r="AC232" s="258"/>
    </row>
    <row r="233" ht="15.75" customHeight="1">
      <c r="AC233" s="258"/>
    </row>
    <row r="234" ht="15.75" customHeight="1">
      <c r="AC234" s="258"/>
    </row>
    <row r="235" ht="15.75" customHeight="1">
      <c r="AC235" s="258"/>
    </row>
    <row r="236" ht="15.75" customHeight="1">
      <c r="AC236" s="258"/>
    </row>
    <row r="237" ht="15.75" customHeight="1">
      <c r="AC237" s="258"/>
    </row>
    <row r="238" ht="15.75" customHeight="1">
      <c r="AC238" s="258"/>
    </row>
    <row r="239" ht="15.75" customHeight="1">
      <c r="AC239" s="258"/>
    </row>
    <row r="240" ht="15.75" customHeight="1">
      <c r="AC240" s="258"/>
    </row>
    <row r="241" ht="15.75" customHeight="1">
      <c r="AC241" s="258"/>
    </row>
    <row r="242" ht="15.75" customHeight="1">
      <c r="AC242" s="258"/>
    </row>
    <row r="243" ht="15.75" customHeight="1">
      <c r="AC243" s="258"/>
    </row>
    <row r="244" ht="15.75" customHeight="1">
      <c r="AC244" s="258"/>
    </row>
    <row r="245" ht="15.75" customHeight="1">
      <c r="AC245" s="258"/>
    </row>
    <row r="246" ht="15.75" customHeight="1">
      <c r="AC246" s="258"/>
    </row>
    <row r="247" ht="15.75" customHeight="1">
      <c r="AC247" s="258"/>
    </row>
    <row r="248" ht="15.75" customHeight="1">
      <c r="AC248" s="258"/>
    </row>
    <row r="249" ht="15.75" customHeight="1">
      <c r="AC249" s="258"/>
    </row>
    <row r="250" ht="15.75" customHeight="1">
      <c r="AC250" s="258"/>
    </row>
    <row r="251" ht="15.75" customHeight="1">
      <c r="AC251" s="258"/>
    </row>
    <row r="252" ht="15.75" customHeight="1">
      <c r="AC252" s="258"/>
    </row>
    <row r="253" ht="15.75" customHeight="1">
      <c r="AC253" s="258"/>
    </row>
    <row r="254" ht="15.75" customHeight="1">
      <c r="AC254" s="258"/>
    </row>
    <row r="255" ht="15.75" customHeight="1">
      <c r="AC255" s="258"/>
    </row>
    <row r="256" ht="15.75" customHeight="1">
      <c r="AC256" s="258"/>
    </row>
    <row r="257" ht="15.75" customHeight="1">
      <c r="AC257" s="258"/>
    </row>
    <row r="258" ht="15.75" customHeight="1">
      <c r="AC258" s="258"/>
    </row>
    <row r="259" ht="15.75" customHeight="1">
      <c r="AC259" s="258"/>
    </row>
    <row r="260" ht="15.75" customHeight="1">
      <c r="AC260" s="258"/>
    </row>
    <row r="261" ht="15.75" customHeight="1">
      <c r="AC261" s="258"/>
    </row>
    <row r="262" ht="15.75" customHeight="1">
      <c r="AC262" s="258"/>
    </row>
    <row r="263" ht="15.75" customHeight="1">
      <c r="AC263" s="258"/>
    </row>
    <row r="264" ht="15.75" customHeight="1">
      <c r="AC264" s="258"/>
    </row>
    <row r="265" ht="15.75" customHeight="1">
      <c r="AC265" s="258"/>
    </row>
    <row r="266" ht="15.75" customHeight="1">
      <c r="AC266" s="258"/>
    </row>
    <row r="267" ht="15.75" customHeight="1">
      <c r="AC267" s="258"/>
    </row>
    <row r="268" ht="15.75" customHeight="1">
      <c r="AC268" s="258"/>
    </row>
    <row r="269" ht="15.75" customHeight="1">
      <c r="AC269" s="258"/>
    </row>
    <row r="270" ht="15.75" customHeight="1">
      <c r="AC270" s="258"/>
    </row>
    <row r="271" ht="15.75" customHeight="1">
      <c r="AC271" s="258"/>
    </row>
    <row r="272" ht="15.75" customHeight="1">
      <c r="AC272" s="258"/>
    </row>
    <row r="273" ht="15.75" customHeight="1">
      <c r="AC273" s="258"/>
    </row>
    <row r="274" ht="15.75" customHeight="1">
      <c r="AC274" s="258"/>
    </row>
    <row r="275" ht="15.75" customHeight="1">
      <c r="AC275" s="258"/>
    </row>
    <row r="276" ht="15.75" customHeight="1">
      <c r="AC276" s="258"/>
    </row>
    <row r="277" ht="15.75" customHeight="1">
      <c r="AC277" s="258"/>
    </row>
    <row r="278" ht="15.75" customHeight="1">
      <c r="AC278" s="258"/>
    </row>
    <row r="279" ht="15.75" customHeight="1">
      <c r="AC279" s="258"/>
    </row>
    <row r="280" ht="15.75" customHeight="1">
      <c r="AC280" s="258"/>
    </row>
    <row r="281" ht="15.75" customHeight="1">
      <c r="AC281" s="258"/>
    </row>
    <row r="282" ht="15.75" customHeight="1">
      <c r="AC282" s="258"/>
    </row>
    <row r="283" ht="15.75" customHeight="1">
      <c r="AC283" s="258"/>
    </row>
    <row r="284" ht="15.75" customHeight="1">
      <c r="AC284" s="258"/>
    </row>
    <row r="285" ht="15.75" customHeight="1">
      <c r="AC285" s="258"/>
    </row>
    <row r="286" ht="15.75" customHeight="1">
      <c r="AC286" s="258"/>
    </row>
    <row r="287" ht="15.75" customHeight="1">
      <c r="AC287" s="258"/>
    </row>
    <row r="288" ht="15.75" customHeight="1">
      <c r="AC288" s="258"/>
    </row>
    <row r="289" ht="15.75" customHeight="1">
      <c r="AC289" s="258"/>
    </row>
    <row r="290" ht="15.75" customHeight="1">
      <c r="AC290" s="258"/>
    </row>
    <row r="291" ht="15.75" customHeight="1">
      <c r="AC291" s="258"/>
    </row>
    <row r="292" ht="15.75" customHeight="1">
      <c r="AC292" s="258"/>
    </row>
    <row r="293" ht="15.75" customHeight="1">
      <c r="AC293" s="258"/>
    </row>
    <row r="294" ht="15.75" customHeight="1">
      <c r="AC294" s="258"/>
    </row>
    <row r="295" ht="15.75" customHeight="1">
      <c r="AC295" s="258"/>
    </row>
    <row r="296" ht="15.75" customHeight="1">
      <c r="AC296" s="258"/>
    </row>
    <row r="297" ht="15.75" customHeight="1">
      <c r="AC297" s="258"/>
    </row>
    <row r="298" ht="15.75" customHeight="1">
      <c r="AC298" s="258"/>
    </row>
    <row r="299" ht="15.75" customHeight="1">
      <c r="AC299" s="258"/>
    </row>
    <row r="300" ht="15.75" customHeight="1">
      <c r="AC300" s="258"/>
    </row>
    <row r="301" ht="15.75" customHeight="1">
      <c r="AC301" s="258"/>
    </row>
    <row r="302" ht="15.75" customHeight="1">
      <c r="AC302" s="258"/>
    </row>
    <row r="303" ht="15.75" customHeight="1">
      <c r="AC303" s="258"/>
    </row>
    <row r="304" ht="15.75" customHeight="1">
      <c r="AC304" s="258"/>
    </row>
    <row r="305" ht="15.75" customHeight="1">
      <c r="AC305" s="258"/>
    </row>
    <row r="306" ht="15.75" customHeight="1">
      <c r="AC306" s="258"/>
    </row>
    <row r="307" ht="15.75" customHeight="1">
      <c r="AC307" s="258"/>
    </row>
    <row r="308" ht="15.75" customHeight="1">
      <c r="AC308" s="258"/>
    </row>
    <row r="309" ht="15.75" customHeight="1">
      <c r="AC309" s="258"/>
    </row>
    <row r="310" ht="15.75" customHeight="1">
      <c r="AC310" s="258"/>
    </row>
    <row r="311" ht="15.75" customHeight="1">
      <c r="AC311" s="258"/>
    </row>
    <row r="312" ht="15.75" customHeight="1">
      <c r="AC312" s="258"/>
    </row>
    <row r="313" ht="15.75" customHeight="1">
      <c r="AC313" s="258"/>
    </row>
    <row r="314" ht="15.75" customHeight="1">
      <c r="AC314" s="258"/>
    </row>
    <row r="315" ht="15.75" customHeight="1">
      <c r="AC315" s="258"/>
    </row>
    <row r="316" ht="15.75" customHeight="1">
      <c r="AC316" s="258"/>
    </row>
    <row r="317" ht="15.75" customHeight="1">
      <c r="AC317" s="258"/>
    </row>
    <row r="318" ht="15.75" customHeight="1">
      <c r="AC318" s="258"/>
    </row>
    <row r="319" ht="15.75" customHeight="1">
      <c r="AC319" s="258"/>
    </row>
    <row r="320" ht="15.75" customHeight="1">
      <c r="AC320" s="258"/>
    </row>
    <row r="321" ht="15.75" customHeight="1">
      <c r="AC321" s="258"/>
    </row>
    <row r="322" ht="15.75" customHeight="1">
      <c r="AC322" s="258"/>
    </row>
    <row r="323" ht="15.75" customHeight="1">
      <c r="AC323" s="258"/>
    </row>
    <row r="324" ht="15.75" customHeight="1">
      <c r="AC324" s="258"/>
    </row>
    <row r="325" ht="15.75" customHeight="1">
      <c r="AC325" s="258"/>
    </row>
    <row r="326" ht="15.75" customHeight="1">
      <c r="AC326" s="258"/>
    </row>
    <row r="327" ht="15.75" customHeight="1">
      <c r="AC327" s="258"/>
    </row>
    <row r="328" ht="15.75" customHeight="1">
      <c r="AC328" s="258"/>
    </row>
    <row r="329" ht="15.75" customHeight="1">
      <c r="AC329" s="258"/>
    </row>
    <row r="330" ht="15.75" customHeight="1">
      <c r="AC330" s="258"/>
    </row>
    <row r="331" ht="15.75" customHeight="1">
      <c r="AC331" s="258"/>
    </row>
    <row r="332" ht="15.75" customHeight="1">
      <c r="AC332" s="258"/>
    </row>
    <row r="333" ht="15.75" customHeight="1">
      <c r="AC333" s="258"/>
    </row>
    <row r="334" ht="15.75" customHeight="1">
      <c r="AC334" s="258"/>
    </row>
    <row r="335" ht="15.75" customHeight="1">
      <c r="AC335" s="258"/>
    </row>
    <row r="336" ht="15.75" customHeight="1">
      <c r="AC336" s="258"/>
    </row>
    <row r="337" ht="15.75" customHeight="1">
      <c r="AC337" s="258"/>
    </row>
    <row r="338" ht="15.75" customHeight="1">
      <c r="AC338" s="258"/>
    </row>
    <row r="339" ht="15.75" customHeight="1">
      <c r="AC339" s="258"/>
    </row>
    <row r="340" ht="15.75" customHeight="1">
      <c r="AC340" s="258"/>
    </row>
    <row r="341" ht="15.75" customHeight="1">
      <c r="AC341" s="258"/>
    </row>
    <row r="342" ht="15.75" customHeight="1">
      <c r="AC342" s="258"/>
    </row>
    <row r="343" ht="15.75" customHeight="1">
      <c r="AC343" s="258"/>
    </row>
    <row r="344" ht="15.75" customHeight="1">
      <c r="AC344" s="258"/>
    </row>
    <row r="345" ht="15.75" customHeight="1">
      <c r="AC345" s="258"/>
    </row>
    <row r="346" ht="15.75" customHeight="1">
      <c r="AC346" s="258"/>
    </row>
    <row r="347" ht="15.75" customHeight="1">
      <c r="AC347" s="258"/>
    </row>
    <row r="348" ht="15.75" customHeight="1">
      <c r="AC348" s="258"/>
    </row>
    <row r="349" ht="15.75" customHeight="1">
      <c r="AC349" s="258"/>
    </row>
    <row r="350" ht="15.75" customHeight="1">
      <c r="AC350" s="258"/>
    </row>
    <row r="351" ht="15.75" customHeight="1">
      <c r="AC351" s="258"/>
    </row>
    <row r="352" ht="15.75" customHeight="1">
      <c r="AC352" s="258"/>
    </row>
    <row r="353" ht="15.75" customHeight="1">
      <c r="AC353" s="258"/>
    </row>
    <row r="354" ht="15.75" customHeight="1">
      <c r="AC354" s="258"/>
    </row>
    <row r="355" ht="15.75" customHeight="1">
      <c r="AC355" s="258"/>
    </row>
    <row r="356" ht="15.75" customHeight="1">
      <c r="AC356" s="258"/>
    </row>
    <row r="357" ht="15.75" customHeight="1">
      <c r="AC357" s="258"/>
    </row>
    <row r="358" ht="15.75" customHeight="1">
      <c r="AC358" s="258"/>
    </row>
    <row r="359" ht="15.75" customHeight="1">
      <c r="AC359" s="258"/>
    </row>
    <row r="360" ht="15.75" customHeight="1">
      <c r="AC360" s="258"/>
    </row>
    <row r="361" ht="15.75" customHeight="1">
      <c r="AC361" s="258"/>
    </row>
    <row r="362" ht="15.75" customHeight="1">
      <c r="AC362" s="258"/>
    </row>
    <row r="363" ht="15.75" customHeight="1">
      <c r="AC363" s="258"/>
    </row>
    <row r="364" ht="15.75" customHeight="1">
      <c r="AC364" s="258"/>
    </row>
    <row r="365" ht="15.75" customHeight="1">
      <c r="AC365" s="258"/>
    </row>
    <row r="366" ht="15.75" customHeight="1">
      <c r="AC366" s="258"/>
    </row>
    <row r="367" ht="15.75" customHeight="1">
      <c r="AC367" s="258"/>
    </row>
    <row r="368" ht="15.75" customHeight="1">
      <c r="AC368" s="258"/>
    </row>
    <row r="369" ht="15.75" customHeight="1">
      <c r="AC369" s="258"/>
    </row>
    <row r="370" ht="15.75" customHeight="1">
      <c r="AC370" s="258"/>
    </row>
    <row r="371" ht="15.75" customHeight="1">
      <c r="AC371" s="258"/>
    </row>
    <row r="372" ht="15.75" customHeight="1">
      <c r="AC372" s="258"/>
    </row>
    <row r="373" ht="15.75" customHeight="1">
      <c r="AC373" s="258"/>
    </row>
    <row r="374" ht="15.75" customHeight="1">
      <c r="AC374" s="258"/>
    </row>
    <row r="375" ht="15.75" customHeight="1">
      <c r="AC375" s="258"/>
    </row>
    <row r="376" ht="15.75" customHeight="1">
      <c r="AC376" s="258"/>
    </row>
    <row r="377" ht="15.75" customHeight="1">
      <c r="AC377" s="258"/>
    </row>
    <row r="378" ht="15.75" customHeight="1">
      <c r="AC378" s="258"/>
    </row>
    <row r="379" ht="15.75" customHeight="1">
      <c r="AC379" s="258"/>
    </row>
    <row r="380" ht="15.75" customHeight="1">
      <c r="AC380" s="258"/>
    </row>
    <row r="381" ht="15.75" customHeight="1">
      <c r="AC381" s="258"/>
    </row>
    <row r="382" ht="15.75" customHeight="1">
      <c r="AC382" s="258"/>
    </row>
    <row r="383" ht="15.75" customHeight="1">
      <c r="AC383" s="258"/>
    </row>
    <row r="384" ht="15.75" customHeight="1">
      <c r="AC384" s="258"/>
    </row>
    <row r="385" ht="15.75" customHeight="1">
      <c r="AC385" s="258"/>
    </row>
    <row r="386" ht="15.75" customHeight="1">
      <c r="AC386" s="258"/>
    </row>
    <row r="387" ht="15.75" customHeight="1">
      <c r="AC387" s="258"/>
    </row>
    <row r="388" ht="15.75" customHeight="1">
      <c r="AC388" s="258"/>
    </row>
    <row r="389" ht="15.75" customHeight="1">
      <c r="AC389" s="258"/>
    </row>
    <row r="390" ht="15.75" customHeight="1">
      <c r="AC390" s="258"/>
    </row>
    <row r="391" ht="15.75" customHeight="1">
      <c r="AC391" s="258"/>
    </row>
    <row r="392" ht="15.75" customHeight="1">
      <c r="AC392" s="258"/>
    </row>
    <row r="393" ht="15.75" customHeight="1">
      <c r="AC393" s="258"/>
    </row>
    <row r="394" ht="15.75" customHeight="1">
      <c r="AC394" s="258"/>
    </row>
    <row r="395" ht="15.75" customHeight="1">
      <c r="AC395" s="258"/>
    </row>
    <row r="396" ht="15.75" customHeight="1">
      <c r="AC396" s="258"/>
    </row>
    <row r="397" ht="15.75" customHeight="1">
      <c r="AC397" s="258"/>
    </row>
    <row r="398" ht="15.75" customHeight="1">
      <c r="AC398" s="258"/>
    </row>
    <row r="399" ht="15.75" customHeight="1">
      <c r="AC399" s="258"/>
    </row>
    <row r="400" ht="15.75" customHeight="1">
      <c r="AC400" s="258"/>
    </row>
    <row r="401" ht="15.75" customHeight="1">
      <c r="AC401" s="258"/>
    </row>
    <row r="402" ht="15.75" customHeight="1">
      <c r="AC402" s="258"/>
    </row>
    <row r="403" ht="15.75" customHeight="1">
      <c r="AC403" s="258"/>
    </row>
    <row r="404" ht="15.75" customHeight="1">
      <c r="AC404" s="258"/>
    </row>
    <row r="405" ht="15.75" customHeight="1">
      <c r="AC405" s="258"/>
    </row>
    <row r="406" ht="15.75" customHeight="1">
      <c r="AC406" s="258"/>
    </row>
    <row r="407" ht="15.75" customHeight="1">
      <c r="AC407" s="258"/>
    </row>
    <row r="408" ht="15.75" customHeight="1">
      <c r="AC408" s="258"/>
    </row>
    <row r="409" ht="15.75" customHeight="1">
      <c r="AC409" s="258"/>
    </row>
    <row r="410" ht="15.75" customHeight="1">
      <c r="AC410" s="258"/>
    </row>
    <row r="411" ht="15.75" customHeight="1">
      <c r="AC411" s="258"/>
    </row>
    <row r="412" ht="15.75" customHeight="1">
      <c r="AC412" s="258"/>
    </row>
    <row r="413" ht="15.75" customHeight="1">
      <c r="AC413" s="258"/>
    </row>
    <row r="414" ht="15.75" customHeight="1">
      <c r="AC414" s="258"/>
    </row>
    <row r="415" ht="15.75" customHeight="1">
      <c r="AC415" s="258"/>
    </row>
    <row r="416" ht="15.75" customHeight="1">
      <c r="AC416" s="258"/>
    </row>
    <row r="417" ht="15.75" customHeight="1">
      <c r="AC417" s="258"/>
    </row>
    <row r="418" ht="15.75" customHeight="1">
      <c r="AC418" s="258"/>
    </row>
    <row r="419" ht="15.75" customHeight="1">
      <c r="AC419" s="258"/>
    </row>
    <row r="420" ht="15.75" customHeight="1">
      <c r="AC420" s="258"/>
    </row>
    <row r="421" ht="15.75" customHeight="1">
      <c r="AC421" s="258"/>
    </row>
    <row r="422" ht="15.75" customHeight="1">
      <c r="AC422" s="258"/>
    </row>
    <row r="423" ht="15.75" customHeight="1">
      <c r="AC423" s="258"/>
    </row>
    <row r="424" ht="15.75" customHeight="1">
      <c r="AC424" s="258"/>
    </row>
    <row r="425" ht="15.75" customHeight="1">
      <c r="AC425" s="258"/>
    </row>
    <row r="426" ht="15.75" customHeight="1">
      <c r="AC426" s="258"/>
    </row>
    <row r="427" ht="15.75" customHeight="1">
      <c r="AC427" s="258"/>
    </row>
    <row r="428" ht="15.75" customHeight="1">
      <c r="AC428" s="258"/>
    </row>
    <row r="429" ht="15.75" customHeight="1">
      <c r="AC429" s="258"/>
    </row>
    <row r="430" ht="15.75" customHeight="1">
      <c r="AC430" s="258"/>
    </row>
    <row r="431" ht="15.75" customHeight="1">
      <c r="AC431" s="258"/>
    </row>
    <row r="432" ht="15.75" customHeight="1">
      <c r="AC432" s="258"/>
    </row>
    <row r="433" ht="15.75" customHeight="1">
      <c r="AC433" s="258"/>
    </row>
    <row r="434" ht="15.75" customHeight="1">
      <c r="AC434" s="258"/>
    </row>
    <row r="435" ht="15.75" customHeight="1">
      <c r="AC435" s="258"/>
    </row>
    <row r="436" ht="15.75" customHeight="1">
      <c r="AC436" s="258"/>
    </row>
    <row r="437" ht="15.75" customHeight="1">
      <c r="AC437" s="258"/>
    </row>
    <row r="438" ht="15.75" customHeight="1">
      <c r="AC438" s="258"/>
    </row>
    <row r="439" ht="15.75" customHeight="1">
      <c r="AC439" s="258"/>
    </row>
    <row r="440" ht="15.75" customHeight="1">
      <c r="AC440" s="258"/>
    </row>
    <row r="441" ht="15.75" customHeight="1">
      <c r="AC441" s="258"/>
    </row>
    <row r="442" ht="15.75" customHeight="1">
      <c r="AC442" s="258"/>
    </row>
    <row r="443" ht="15.75" customHeight="1">
      <c r="AC443" s="258"/>
    </row>
    <row r="444" ht="15.75" customHeight="1">
      <c r="AC444" s="258"/>
    </row>
    <row r="445" ht="15.75" customHeight="1">
      <c r="AC445" s="258"/>
    </row>
    <row r="446" ht="15.75" customHeight="1">
      <c r="AC446" s="258"/>
    </row>
    <row r="447" ht="15.75" customHeight="1">
      <c r="AC447" s="258"/>
    </row>
    <row r="448" ht="15.75" customHeight="1">
      <c r="AC448" s="258"/>
    </row>
    <row r="449" ht="15.75" customHeight="1">
      <c r="AC449" s="258"/>
    </row>
    <row r="450" ht="15.75" customHeight="1">
      <c r="AC450" s="258"/>
    </row>
    <row r="451" ht="15.75" customHeight="1">
      <c r="AC451" s="258"/>
    </row>
    <row r="452" ht="15.75" customHeight="1">
      <c r="AC452" s="258"/>
    </row>
    <row r="453" ht="15.75" customHeight="1">
      <c r="AC453" s="258"/>
    </row>
    <row r="454" ht="15.75" customHeight="1">
      <c r="AC454" s="258"/>
    </row>
    <row r="455" ht="15.75" customHeight="1">
      <c r="AC455" s="258"/>
    </row>
    <row r="456" ht="15.75" customHeight="1">
      <c r="AC456" s="258"/>
    </row>
    <row r="457" ht="15.75" customHeight="1">
      <c r="AC457" s="258"/>
    </row>
    <row r="458" ht="15.75" customHeight="1">
      <c r="AC458" s="258"/>
    </row>
    <row r="459" ht="15.75" customHeight="1">
      <c r="AC459" s="258"/>
    </row>
    <row r="460" ht="15.75" customHeight="1">
      <c r="AC460" s="258"/>
    </row>
    <row r="461" ht="15.75" customHeight="1">
      <c r="AC461" s="258"/>
    </row>
    <row r="462" ht="15.75" customHeight="1">
      <c r="AC462" s="258"/>
    </row>
    <row r="463" ht="15.75" customHeight="1">
      <c r="AC463" s="258"/>
    </row>
    <row r="464" ht="15.75" customHeight="1">
      <c r="AC464" s="258"/>
    </row>
    <row r="465" ht="15.75" customHeight="1">
      <c r="AC465" s="258"/>
    </row>
    <row r="466" ht="15.75" customHeight="1">
      <c r="AC466" s="258"/>
    </row>
    <row r="467" ht="15.75" customHeight="1">
      <c r="AC467" s="258"/>
    </row>
    <row r="468" ht="15.75" customHeight="1">
      <c r="AC468" s="258"/>
    </row>
    <row r="469" ht="15.75" customHeight="1">
      <c r="AC469" s="258"/>
    </row>
    <row r="470" ht="15.75" customHeight="1">
      <c r="AC470" s="258"/>
    </row>
    <row r="471" ht="15.75" customHeight="1">
      <c r="AC471" s="258"/>
    </row>
    <row r="472" ht="15.75" customHeight="1">
      <c r="AC472" s="258"/>
    </row>
    <row r="473" ht="15.75" customHeight="1">
      <c r="AC473" s="258"/>
    </row>
    <row r="474" ht="15.75" customHeight="1">
      <c r="AC474" s="258"/>
    </row>
    <row r="475" ht="15.75" customHeight="1">
      <c r="AC475" s="258"/>
    </row>
    <row r="476" ht="15.75" customHeight="1">
      <c r="AC476" s="258"/>
    </row>
    <row r="477" ht="15.75" customHeight="1">
      <c r="AC477" s="258"/>
    </row>
    <row r="478" ht="15.75" customHeight="1">
      <c r="AC478" s="258"/>
    </row>
    <row r="479" ht="15.75" customHeight="1">
      <c r="AC479" s="258"/>
    </row>
    <row r="480" ht="15.75" customHeight="1">
      <c r="AC480" s="258"/>
    </row>
    <row r="481" ht="15.75" customHeight="1">
      <c r="AC481" s="258"/>
    </row>
    <row r="482" ht="15.75" customHeight="1">
      <c r="AC482" s="258"/>
    </row>
    <row r="483" ht="15.75" customHeight="1">
      <c r="AC483" s="258"/>
    </row>
    <row r="484" ht="15.75" customHeight="1">
      <c r="AC484" s="258"/>
    </row>
    <row r="485" ht="15.75" customHeight="1">
      <c r="AC485" s="258"/>
    </row>
    <row r="486" ht="15.75" customHeight="1">
      <c r="AC486" s="258"/>
    </row>
    <row r="487" ht="15.75" customHeight="1">
      <c r="AC487" s="258"/>
    </row>
    <row r="488" ht="15.75" customHeight="1">
      <c r="AC488" s="258"/>
    </row>
    <row r="489" ht="15.75" customHeight="1">
      <c r="AC489" s="258"/>
    </row>
    <row r="490" ht="15.75" customHeight="1">
      <c r="AC490" s="258"/>
    </row>
    <row r="491" ht="15.75" customHeight="1">
      <c r="AC491" s="258"/>
    </row>
    <row r="492" ht="15.75" customHeight="1">
      <c r="AC492" s="258"/>
    </row>
    <row r="493" ht="15.75" customHeight="1">
      <c r="AC493" s="258"/>
    </row>
    <row r="494" ht="15.75" customHeight="1">
      <c r="AC494" s="258"/>
    </row>
    <row r="495" ht="15.75" customHeight="1">
      <c r="AC495" s="258"/>
    </row>
    <row r="496" ht="15.75" customHeight="1">
      <c r="AC496" s="258"/>
    </row>
    <row r="497" ht="15.75" customHeight="1">
      <c r="AC497" s="258"/>
    </row>
    <row r="498" ht="15.75" customHeight="1">
      <c r="AC498" s="258"/>
    </row>
    <row r="499" ht="15.75" customHeight="1">
      <c r="AC499" s="258"/>
    </row>
    <row r="500" ht="15.75" customHeight="1">
      <c r="AC500" s="258"/>
    </row>
    <row r="501" ht="15.75" customHeight="1">
      <c r="AC501" s="258"/>
    </row>
    <row r="502" ht="15.75" customHeight="1">
      <c r="AC502" s="258"/>
    </row>
    <row r="503" ht="15.75" customHeight="1">
      <c r="AC503" s="258"/>
    </row>
    <row r="504" ht="15.75" customHeight="1">
      <c r="AC504" s="258"/>
    </row>
    <row r="505" ht="15.75" customHeight="1">
      <c r="AC505" s="258"/>
    </row>
    <row r="506" ht="15.75" customHeight="1">
      <c r="AC506" s="258"/>
    </row>
    <row r="507" ht="15.75" customHeight="1">
      <c r="AC507" s="258"/>
    </row>
    <row r="508" ht="15.75" customHeight="1">
      <c r="AC508" s="258"/>
    </row>
    <row r="509" ht="15.75" customHeight="1">
      <c r="AC509" s="258"/>
    </row>
    <row r="510" ht="15.75" customHeight="1">
      <c r="AC510" s="258"/>
    </row>
    <row r="511" ht="15.75" customHeight="1">
      <c r="AC511" s="258"/>
    </row>
    <row r="512" ht="15.75" customHeight="1">
      <c r="AC512" s="258"/>
    </row>
    <row r="513" ht="15.75" customHeight="1">
      <c r="AC513" s="258"/>
    </row>
    <row r="514" ht="15.75" customHeight="1">
      <c r="AC514" s="258"/>
    </row>
    <row r="515" ht="15.75" customHeight="1">
      <c r="AC515" s="258"/>
    </row>
    <row r="516" ht="15.75" customHeight="1">
      <c r="AC516" s="258"/>
    </row>
    <row r="517" ht="15.75" customHeight="1">
      <c r="AC517" s="258"/>
    </row>
    <row r="518" ht="15.75" customHeight="1">
      <c r="AC518" s="258"/>
    </row>
    <row r="519" ht="15.75" customHeight="1">
      <c r="AC519" s="258"/>
    </row>
    <row r="520" ht="15.75" customHeight="1">
      <c r="AC520" s="258"/>
    </row>
    <row r="521" ht="15.75" customHeight="1">
      <c r="AC521" s="258"/>
    </row>
    <row r="522" ht="15.75" customHeight="1">
      <c r="AC522" s="258"/>
    </row>
    <row r="523" ht="15.75" customHeight="1">
      <c r="AC523" s="258"/>
    </row>
    <row r="524" ht="15.75" customHeight="1">
      <c r="AC524" s="258"/>
    </row>
    <row r="525" ht="15.75" customHeight="1">
      <c r="AC525" s="258"/>
    </row>
    <row r="526" ht="15.75" customHeight="1">
      <c r="AC526" s="258"/>
    </row>
    <row r="527" ht="15.75" customHeight="1">
      <c r="AC527" s="258"/>
    </row>
    <row r="528" ht="15.75" customHeight="1">
      <c r="AC528" s="258"/>
    </row>
    <row r="529" ht="15.75" customHeight="1">
      <c r="AC529" s="258"/>
    </row>
    <row r="530" ht="15.75" customHeight="1">
      <c r="AC530" s="258"/>
    </row>
    <row r="531" ht="15.75" customHeight="1">
      <c r="AC531" s="258"/>
    </row>
    <row r="532" ht="15.75" customHeight="1">
      <c r="AC532" s="258"/>
    </row>
    <row r="533" ht="15.75" customHeight="1">
      <c r="AC533" s="258"/>
    </row>
    <row r="534" ht="15.75" customHeight="1">
      <c r="AC534" s="258"/>
    </row>
    <row r="535" ht="15.75" customHeight="1">
      <c r="AC535" s="258"/>
    </row>
    <row r="536" ht="15.75" customHeight="1">
      <c r="AC536" s="258"/>
    </row>
    <row r="537" ht="15.75" customHeight="1">
      <c r="AC537" s="258"/>
    </row>
    <row r="538" ht="15.75" customHeight="1">
      <c r="AC538" s="258"/>
    </row>
    <row r="539" ht="15.75" customHeight="1">
      <c r="AC539" s="258"/>
    </row>
    <row r="540" ht="15.75" customHeight="1">
      <c r="AC540" s="258"/>
    </row>
    <row r="541" ht="15.75" customHeight="1">
      <c r="AC541" s="258"/>
    </row>
    <row r="542" ht="15.75" customHeight="1">
      <c r="AC542" s="258"/>
    </row>
    <row r="543" ht="15.75" customHeight="1">
      <c r="AC543" s="258"/>
    </row>
    <row r="544" ht="15.75" customHeight="1">
      <c r="AC544" s="258"/>
    </row>
    <row r="545" ht="15.75" customHeight="1">
      <c r="AC545" s="258"/>
    </row>
    <row r="546" ht="15.75" customHeight="1">
      <c r="AC546" s="258"/>
    </row>
    <row r="547" ht="15.75" customHeight="1">
      <c r="AC547" s="258"/>
    </row>
    <row r="548" ht="15.75" customHeight="1">
      <c r="AC548" s="258"/>
    </row>
    <row r="549" ht="15.75" customHeight="1">
      <c r="AC549" s="258"/>
    </row>
    <row r="550" ht="15.75" customHeight="1">
      <c r="AC550" s="258"/>
    </row>
    <row r="551" ht="15.75" customHeight="1">
      <c r="AC551" s="258"/>
    </row>
    <row r="552" ht="15.75" customHeight="1">
      <c r="AC552" s="258"/>
    </row>
    <row r="553" ht="15.75" customHeight="1">
      <c r="AC553" s="258"/>
    </row>
    <row r="554" ht="15.75" customHeight="1">
      <c r="AC554" s="258"/>
    </row>
    <row r="555" ht="15.75" customHeight="1">
      <c r="AC555" s="258"/>
    </row>
    <row r="556" ht="15.75" customHeight="1">
      <c r="AC556" s="258"/>
    </row>
    <row r="557" ht="15.75" customHeight="1">
      <c r="AC557" s="258"/>
    </row>
    <row r="558" ht="15.75" customHeight="1">
      <c r="AC558" s="258"/>
    </row>
    <row r="559" ht="15.75" customHeight="1">
      <c r="AC559" s="258"/>
    </row>
    <row r="560" ht="15.75" customHeight="1">
      <c r="AC560" s="258"/>
    </row>
    <row r="561" ht="15.75" customHeight="1">
      <c r="AC561" s="258"/>
    </row>
    <row r="562" ht="15.75" customHeight="1">
      <c r="AC562" s="258"/>
    </row>
    <row r="563" ht="15.75" customHeight="1">
      <c r="AC563" s="258"/>
    </row>
    <row r="564" ht="15.75" customHeight="1">
      <c r="AC564" s="258"/>
    </row>
    <row r="565" ht="15.75" customHeight="1">
      <c r="AC565" s="258"/>
    </row>
    <row r="566" ht="15.75" customHeight="1">
      <c r="AC566" s="258"/>
    </row>
    <row r="567" ht="15.75" customHeight="1">
      <c r="AC567" s="258"/>
    </row>
    <row r="568" ht="15.75" customHeight="1">
      <c r="AC568" s="258"/>
    </row>
    <row r="569" ht="15.75" customHeight="1">
      <c r="AC569" s="258"/>
    </row>
    <row r="570" ht="15.75" customHeight="1">
      <c r="AC570" s="258"/>
    </row>
    <row r="571" ht="15.75" customHeight="1">
      <c r="AC571" s="258"/>
    </row>
    <row r="572" ht="15.75" customHeight="1">
      <c r="AC572" s="258"/>
    </row>
    <row r="573" ht="15.75" customHeight="1">
      <c r="AC573" s="258"/>
    </row>
    <row r="574" ht="15.75" customHeight="1">
      <c r="AC574" s="258"/>
    </row>
    <row r="575" ht="15.75" customHeight="1">
      <c r="AC575" s="258"/>
    </row>
    <row r="576" ht="15.75" customHeight="1">
      <c r="AC576" s="258"/>
    </row>
    <row r="577" ht="15.75" customHeight="1">
      <c r="AC577" s="258"/>
    </row>
    <row r="578" ht="15.75" customHeight="1">
      <c r="AC578" s="258"/>
    </row>
    <row r="579" ht="15.75" customHeight="1">
      <c r="AC579" s="258"/>
    </row>
    <row r="580" ht="15.75" customHeight="1">
      <c r="AC580" s="258"/>
    </row>
    <row r="581" ht="15.75" customHeight="1">
      <c r="AC581" s="258"/>
    </row>
    <row r="582" ht="15.75" customHeight="1">
      <c r="AC582" s="258"/>
    </row>
    <row r="583" ht="15.75" customHeight="1">
      <c r="AC583" s="258"/>
    </row>
    <row r="584" ht="15.75" customHeight="1">
      <c r="AC584" s="258"/>
    </row>
    <row r="585" ht="15.75" customHeight="1">
      <c r="AC585" s="258"/>
    </row>
    <row r="586" ht="15.75" customHeight="1">
      <c r="AC586" s="258"/>
    </row>
    <row r="587" ht="15.75" customHeight="1">
      <c r="AC587" s="258"/>
    </row>
    <row r="588" ht="15.75" customHeight="1">
      <c r="AC588" s="258"/>
    </row>
    <row r="589" ht="15.75" customHeight="1">
      <c r="AC589" s="258"/>
    </row>
    <row r="590" ht="15.75" customHeight="1">
      <c r="AC590" s="258"/>
    </row>
    <row r="591" ht="15.75" customHeight="1">
      <c r="AC591" s="258"/>
    </row>
    <row r="592" ht="15.75" customHeight="1">
      <c r="AC592" s="258"/>
    </row>
    <row r="593" ht="15.75" customHeight="1">
      <c r="AC593" s="258"/>
    </row>
    <row r="594" ht="15.75" customHeight="1">
      <c r="AC594" s="258"/>
    </row>
    <row r="595" ht="15.75" customHeight="1">
      <c r="AC595" s="258"/>
    </row>
    <row r="596" ht="15.75" customHeight="1">
      <c r="AC596" s="258"/>
    </row>
    <row r="597" ht="15.75" customHeight="1">
      <c r="AC597" s="258"/>
    </row>
    <row r="598" ht="15.75" customHeight="1">
      <c r="AC598" s="258"/>
    </row>
    <row r="599" ht="15.75" customHeight="1">
      <c r="AC599" s="258"/>
    </row>
    <row r="600" ht="15.75" customHeight="1">
      <c r="AC600" s="258"/>
    </row>
    <row r="601" ht="15.75" customHeight="1">
      <c r="AC601" s="258"/>
    </row>
    <row r="602" ht="15.75" customHeight="1">
      <c r="AC602" s="258"/>
    </row>
    <row r="603" ht="15.75" customHeight="1">
      <c r="AC603" s="258"/>
    </row>
    <row r="604" ht="15.75" customHeight="1">
      <c r="AC604" s="258"/>
    </row>
    <row r="605" ht="15.75" customHeight="1">
      <c r="AC605" s="258"/>
    </row>
    <row r="606" ht="15.75" customHeight="1">
      <c r="AC606" s="258"/>
    </row>
    <row r="607" ht="15.75" customHeight="1">
      <c r="AC607" s="258"/>
    </row>
    <row r="608" ht="15.75" customHeight="1">
      <c r="AC608" s="258"/>
    </row>
    <row r="609" ht="15.75" customHeight="1">
      <c r="AC609" s="258"/>
    </row>
    <row r="610" ht="15.75" customHeight="1">
      <c r="AC610" s="258"/>
    </row>
    <row r="611" ht="15.75" customHeight="1">
      <c r="AC611" s="258"/>
    </row>
    <row r="612" ht="15.75" customHeight="1">
      <c r="AC612" s="258"/>
    </row>
    <row r="613" ht="15.75" customHeight="1">
      <c r="AC613" s="258"/>
    </row>
    <row r="614" ht="15.75" customHeight="1">
      <c r="AC614" s="258"/>
    </row>
    <row r="615" ht="15.75" customHeight="1">
      <c r="AC615" s="258"/>
    </row>
    <row r="616" ht="15.75" customHeight="1">
      <c r="AC616" s="258"/>
    </row>
    <row r="617" ht="15.75" customHeight="1">
      <c r="AC617" s="258"/>
    </row>
    <row r="618" ht="15.75" customHeight="1">
      <c r="AC618" s="258"/>
    </row>
    <row r="619" ht="15.75" customHeight="1">
      <c r="AC619" s="258"/>
    </row>
    <row r="620" ht="15.75" customHeight="1">
      <c r="AC620" s="258"/>
    </row>
    <row r="621" ht="15.75" customHeight="1">
      <c r="AC621" s="258"/>
    </row>
    <row r="622" ht="15.75" customHeight="1">
      <c r="AC622" s="258"/>
    </row>
    <row r="623" ht="15.75" customHeight="1">
      <c r="AC623" s="258"/>
    </row>
    <row r="624" ht="15.75" customHeight="1">
      <c r="AC624" s="258"/>
    </row>
    <row r="625" ht="15.75" customHeight="1">
      <c r="AC625" s="258"/>
    </row>
    <row r="626" ht="15.75" customHeight="1">
      <c r="AC626" s="258"/>
    </row>
    <row r="627" ht="15.75" customHeight="1">
      <c r="AC627" s="258"/>
    </row>
    <row r="628" ht="15.75" customHeight="1">
      <c r="AC628" s="258"/>
    </row>
    <row r="629" ht="15.75" customHeight="1">
      <c r="AC629" s="258"/>
    </row>
    <row r="630" ht="15.75" customHeight="1">
      <c r="AC630" s="258"/>
    </row>
    <row r="631" ht="15.75" customHeight="1">
      <c r="AC631" s="258"/>
    </row>
    <row r="632" ht="15.75" customHeight="1">
      <c r="AC632" s="258"/>
    </row>
    <row r="633" ht="15.75" customHeight="1">
      <c r="AC633" s="258"/>
    </row>
    <row r="634" ht="15.75" customHeight="1">
      <c r="AC634" s="258"/>
    </row>
    <row r="635" ht="15.75" customHeight="1">
      <c r="AC635" s="258"/>
    </row>
    <row r="636" ht="15.75" customHeight="1">
      <c r="AC636" s="258"/>
    </row>
    <row r="637" ht="15.75" customHeight="1">
      <c r="AC637" s="258"/>
    </row>
    <row r="638" ht="15.75" customHeight="1">
      <c r="AC638" s="258"/>
    </row>
    <row r="639" ht="15.75" customHeight="1">
      <c r="AC639" s="258"/>
    </row>
    <row r="640" ht="15.75" customHeight="1">
      <c r="AC640" s="258"/>
    </row>
    <row r="641" ht="15.75" customHeight="1">
      <c r="AC641" s="258"/>
    </row>
    <row r="642" ht="15.75" customHeight="1">
      <c r="AC642" s="258"/>
    </row>
    <row r="643" ht="15.75" customHeight="1">
      <c r="AC643" s="258"/>
    </row>
    <row r="644" ht="15.75" customHeight="1">
      <c r="AC644" s="258"/>
    </row>
    <row r="645" ht="15.75" customHeight="1">
      <c r="AC645" s="258"/>
    </row>
    <row r="646" ht="15.75" customHeight="1">
      <c r="AC646" s="258"/>
    </row>
    <row r="647" ht="15.75" customHeight="1">
      <c r="AC647" s="258"/>
    </row>
    <row r="648" ht="15.75" customHeight="1">
      <c r="AC648" s="258"/>
    </row>
    <row r="649" ht="15.75" customHeight="1">
      <c r="AC649" s="258"/>
    </row>
    <row r="650" ht="15.75" customHeight="1">
      <c r="AC650" s="258"/>
    </row>
    <row r="651" ht="15.75" customHeight="1">
      <c r="AC651" s="258"/>
    </row>
    <row r="652" ht="15.75" customHeight="1">
      <c r="AC652" s="258"/>
    </row>
    <row r="653" ht="15.75" customHeight="1">
      <c r="AC653" s="258"/>
    </row>
    <row r="654" ht="15.75" customHeight="1">
      <c r="AC654" s="258"/>
    </row>
    <row r="655" ht="15.75" customHeight="1">
      <c r="AC655" s="258"/>
    </row>
    <row r="656" ht="15.75" customHeight="1">
      <c r="AC656" s="258"/>
    </row>
    <row r="657" ht="15.75" customHeight="1">
      <c r="AC657" s="258"/>
    </row>
    <row r="658" ht="15.75" customHeight="1">
      <c r="AC658" s="258"/>
    </row>
    <row r="659" ht="15.75" customHeight="1">
      <c r="AC659" s="258"/>
    </row>
    <row r="660" ht="15.75" customHeight="1">
      <c r="AC660" s="258"/>
    </row>
    <row r="661" ht="15.75" customHeight="1">
      <c r="AC661" s="258"/>
    </row>
    <row r="662" ht="15.75" customHeight="1">
      <c r="AC662" s="258"/>
    </row>
    <row r="663" ht="15.75" customHeight="1">
      <c r="AC663" s="258"/>
    </row>
    <row r="664" ht="15.75" customHeight="1">
      <c r="AC664" s="258"/>
    </row>
    <row r="665" ht="15.75" customHeight="1">
      <c r="AC665" s="258"/>
    </row>
    <row r="666" ht="15.75" customHeight="1">
      <c r="AC666" s="258"/>
    </row>
    <row r="667" ht="15.75" customHeight="1">
      <c r="AC667" s="258"/>
    </row>
    <row r="668" ht="15.75" customHeight="1">
      <c r="AC668" s="258"/>
    </row>
    <row r="669" ht="15.75" customHeight="1">
      <c r="AC669" s="258"/>
    </row>
    <row r="670" ht="15.75" customHeight="1">
      <c r="AC670" s="258"/>
    </row>
    <row r="671" ht="15.75" customHeight="1">
      <c r="AC671" s="258"/>
    </row>
    <row r="672" ht="15.75" customHeight="1">
      <c r="AC672" s="258"/>
    </row>
    <row r="673" ht="15.75" customHeight="1">
      <c r="AC673" s="258"/>
    </row>
    <row r="674" ht="15.75" customHeight="1">
      <c r="AC674" s="258"/>
    </row>
    <row r="675" ht="15.75" customHeight="1">
      <c r="AC675" s="258"/>
    </row>
    <row r="676" ht="15.75" customHeight="1">
      <c r="AC676" s="258"/>
    </row>
    <row r="677" ht="15.75" customHeight="1">
      <c r="AC677" s="258"/>
    </row>
    <row r="678" ht="15.75" customHeight="1">
      <c r="AC678" s="258"/>
    </row>
    <row r="679" ht="15.75" customHeight="1">
      <c r="AC679" s="258"/>
    </row>
    <row r="680" ht="15.75" customHeight="1">
      <c r="AC680" s="258"/>
    </row>
    <row r="681" ht="15.75" customHeight="1">
      <c r="AC681" s="258"/>
    </row>
    <row r="682" ht="15.75" customHeight="1">
      <c r="AC682" s="258"/>
    </row>
    <row r="683" ht="15.75" customHeight="1">
      <c r="AC683" s="258"/>
    </row>
    <row r="684" ht="15.75" customHeight="1">
      <c r="AC684" s="258"/>
    </row>
    <row r="685" ht="15.75" customHeight="1">
      <c r="AC685" s="258"/>
    </row>
    <row r="686" ht="15.75" customHeight="1">
      <c r="AC686" s="258"/>
    </row>
    <row r="687" ht="15.75" customHeight="1">
      <c r="AC687" s="258"/>
    </row>
    <row r="688" ht="15.75" customHeight="1">
      <c r="AC688" s="258"/>
    </row>
    <row r="689" ht="15.75" customHeight="1">
      <c r="AC689" s="258"/>
    </row>
    <row r="690" ht="15.75" customHeight="1">
      <c r="AC690" s="258"/>
    </row>
    <row r="691" ht="15.75" customHeight="1">
      <c r="AC691" s="258"/>
    </row>
    <row r="692" ht="15.75" customHeight="1">
      <c r="AC692" s="258"/>
    </row>
    <row r="693" ht="15.75" customHeight="1">
      <c r="AC693" s="258"/>
    </row>
    <row r="694" ht="15.75" customHeight="1">
      <c r="AC694" s="258"/>
    </row>
    <row r="695" ht="15.75" customHeight="1">
      <c r="AC695" s="258"/>
    </row>
    <row r="696" ht="15.75" customHeight="1">
      <c r="AC696" s="258"/>
    </row>
    <row r="697" ht="15.75" customHeight="1">
      <c r="AC697" s="258"/>
    </row>
    <row r="698" ht="15.75" customHeight="1">
      <c r="AC698" s="258"/>
    </row>
    <row r="699" ht="15.75" customHeight="1">
      <c r="AC699" s="258"/>
    </row>
    <row r="700" ht="15.75" customHeight="1">
      <c r="AC700" s="258"/>
    </row>
    <row r="701" ht="15.75" customHeight="1">
      <c r="AC701" s="258"/>
    </row>
    <row r="702" ht="15.75" customHeight="1">
      <c r="AC702" s="258"/>
    </row>
    <row r="703" ht="15.75" customHeight="1">
      <c r="AC703" s="258"/>
    </row>
    <row r="704" ht="15.75" customHeight="1">
      <c r="AC704" s="258"/>
    </row>
    <row r="705" ht="15.75" customHeight="1">
      <c r="AC705" s="258"/>
    </row>
    <row r="706" ht="15.75" customHeight="1">
      <c r="AC706" s="258"/>
    </row>
    <row r="707" ht="15.75" customHeight="1">
      <c r="AC707" s="258"/>
    </row>
    <row r="708" ht="15.75" customHeight="1">
      <c r="AC708" s="258"/>
    </row>
    <row r="709" ht="15.75" customHeight="1">
      <c r="AC709" s="258"/>
    </row>
    <row r="710" ht="15.75" customHeight="1">
      <c r="AC710" s="258"/>
    </row>
    <row r="711" ht="15.75" customHeight="1">
      <c r="AC711" s="258"/>
    </row>
    <row r="712" ht="15.75" customHeight="1">
      <c r="AC712" s="258"/>
    </row>
    <row r="713" ht="15.75" customHeight="1">
      <c r="AC713" s="258"/>
    </row>
    <row r="714" ht="15.75" customHeight="1">
      <c r="AC714" s="258"/>
    </row>
    <row r="715" ht="15.75" customHeight="1">
      <c r="AC715" s="258"/>
    </row>
    <row r="716" ht="15.75" customHeight="1">
      <c r="AC716" s="258"/>
    </row>
    <row r="717" ht="15.75" customHeight="1">
      <c r="AC717" s="258"/>
    </row>
    <row r="718" ht="15.75" customHeight="1">
      <c r="AC718" s="258"/>
    </row>
    <row r="719" ht="15.75" customHeight="1">
      <c r="AC719" s="258"/>
    </row>
    <row r="720" ht="15.75" customHeight="1">
      <c r="AC720" s="258"/>
    </row>
    <row r="721" ht="15.75" customHeight="1">
      <c r="AC721" s="258"/>
    </row>
    <row r="722" ht="15.75" customHeight="1">
      <c r="AC722" s="258"/>
    </row>
    <row r="723" ht="15.75" customHeight="1">
      <c r="AC723" s="258"/>
    </row>
    <row r="724" ht="15.75" customHeight="1">
      <c r="AC724" s="258"/>
    </row>
    <row r="725" ht="15.75" customHeight="1">
      <c r="AC725" s="258"/>
    </row>
    <row r="726" ht="15.75" customHeight="1">
      <c r="AC726" s="258"/>
    </row>
    <row r="727" ht="15.75" customHeight="1">
      <c r="AC727" s="258"/>
    </row>
    <row r="728" ht="15.75" customHeight="1">
      <c r="AC728" s="258"/>
    </row>
    <row r="729" ht="15.75" customHeight="1">
      <c r="AC729" s="258"/>
    </row>
    <row r="730" ht="15.75" customHeight="1">
      <c r="AC730" s="258"/>
    </row>
    <row r="731" ht="15.75" customHeight="1">
      <c r="AC731" s="258"/>
    </row>
    <row r="732" ht="15.75" customHeight="1">
      <c r="AC732" s="258"/>
    </row>
    <row r="733" ht="15.75" customHeight="1">
      <c r="AC733" s="258"/>
    </row>
    <row r="734" ht="15.75" customHeight="1">
      <c r="AC734" s="258"/>
    </row>
    <row r="735" ht="15.75" customHeight="1">
      <c r="AC735" s="258"/>
    </row>
    <row r="736" ht="15.75" customHeight="1">
      <c r="AC736" s="258"/>
    </row>
    <row r="737" ht="15.75" customHeight="1">
      <c r="AC737" s="258"/>
    </row>
    <row r="738" ht="15.75" customHeight="1">
      <c r="AC738" s="258"/>
    </row>
    <row r="739" ht="15.75" customHeight="1">
      <c r="AC739" s="258"/>
    </row>
    <row r="740" ht="15.75" customHeight="1">
      <c r="AC740" s="258"/>
    </row>
    <row r="741" ht="15.75" customHeight="1">
      <c r="AC741" s="258"/>
    </row>
    <row r="742" ht="15.75" customHeight="1">
      <c r="AC742" s="258"/>
    </row>
    <row r="743" ht="15.75" customHeight="1">
      <c r="AC743" s="258"/>
    </row>
    <row r="744" ht="15.75" customHeight="1">
      <c r="AC744" s="258"/>
    </row>
    <row r="745" ht="15.75" customHeight="1">
      <c r="AC745" s="258"/>
    </row>
    <row r="746" ht="15.75" customHeight="1">
      <c r="AC746" s="258"/>
    </row>
    <row r="747" ht="15.75" customHeight="1">
      <c r="AC747" s="258"/>
    </row>
    <row r="748" ht="15.75" customHeight="1">
      <c r="AC748" s="258"/>
    </row>
    <row r="749" ht="15.75" customHeight="1">
      <c r="AC749" s="258"/>
    </row>
    <row r="750" ht="15.75" customHeight="1">
      <c r="AC750" s="258"/>
    </row>
    <row r="751" ht="15.75" customHeight="1">
      <c r="AC751" s="258"/>
    </row>
    <row r="752" ht="15.75" customHeight="1">
      <c r="AC752" s="258"/>
    </row>
    <row r="753" ht="15.75" customHeight="1">
      <c r="AC753" s="258"/>
    </row>
    <row r="754" ht="15.75" customHeight="1">
      <c r="AC754" s="258"/>
    </row>
    <row r="755" ht="15.75" customHeight="1">
      <c r="AC755" s="258"/>
    </row>
    <row r="756" ht="15.75" customHeight="1">
      <c r="AC756" s="258"/>
    </row>
    <row r="757" ht="15.75" customHeight="1">
      <c r="AC757" s="258"/>
    </row>
    <row r="758" ht="15.75" customHeight="1">
      <c r="AC758" s="258"/>
    </row>
    <row r="759" ht="15.75" customHeight="1">
      <c r="AC759" s="258"/>
    </row>
    <row r="760" ht="15.75" customHeight="1">
      <c r="AC760" s="258"/>
    </row>
    <row r="761" ht="15.75" customHeight="1">
      <c r="AC761" s="258"/>
    </row>
    <row r="762" ht="15.75" customHeight="1">
      <c r="AC762" s="258"/>
    </row>
    <row r="763" ht="15.75" customHeight="1">
      <c r="AC763" s="258"/>
    </row>
    <row r="764" ht="15.75" customHeight="1">
      <c r="AC764" s="258"/>
    </row>
    <row r="765" ht="15.75" customHeight="1">
      <c r="AC765" s="258"/>
    </row>
    <row r="766" ht="15.75" customHeight="1">
      <c r="AC766" s="258"/>
    </row>
    <row r="767" ht="15.75" customHeight="1">
      <c r="AC767" s="258"/>
    </row>
    <row r="768" ht="15.75" customHeight="1">
      <c r="AC768" s="258"/>
    </row>
    <row r="769" ht="15.75" customHeight="1">
      <c r="AC769" s="258"/>
    </row>
    <row r="770" ht="15.75" customHeight="1">
      <c r="AC770" s="258"/>
    </row>
    <row r="771" ht="15.75" customHeight="1">
      <c r="AC771" s="258"/>
    </row>
    <row r="772" ht="15.75" customHeight="1">
      <c r="AC772" s="258"/>
    </row>
    <row r="773" ht="15.75" customHeight="1">
      <c r="AC773" s="258"/>
    </row>
    <row r="774" ht="15.75" customHeight="1">
      <c r="AC774" s="258"/>
    </row>
    <row r="775" ht="15.75" customHeight="1">
      <c r="AC775" s="258"/>
    </row>
    <row r="776" ht="15.75" customHeight="1">
      <c r="AC776" s="258"/>
    </row>
    <row r="777" ht="15.75" customHeight="1">
      <c r="AC777" s="258"/>
    </row>
    <row r="778" ht="15.75" customHeight="1">
      <c r="AC778" s="258"/>
    </row>
    <row r="779" ht="15.75" customHeight="1">
      <c r="AC779" s="258"/>
    </row>
    <row r="780" ht="15.75" customHeight="1">
      <c r="AC780" s="258"/>
    </row>
    <row r="781" ht="15.75" customHeight="1">
      <c r="AC781" s="258"/>
    </row>
    <row r="782" ht="15.75" customHeight="1">
      <c r="AC782" s="258"/>
    </row>
    <row r="783" ht="15.75" customHeight="1">
      <c r="AC783" s="258"/>
    </row>
    <row r="784" ht="15.75" customHeight="1">
      <c r="AC784" s="258"/>
    </row>
    <row r="785" ht="15.75" customHeight="1">
      <c r="AC785" s="258"/>
    </row>
    <row r="786" ht="15.75" customHeight="1">
      <c r="AC786" s="258"/>
    </row>
    <row r="787" ht="15.75" customHeight="1">
      <c r="AC787" s="258"/>
    </row>
    <row r="788" ht="15.75" customHeight="1">
      <c r="AC788" s="258"/>
    </row>
    <row r="789" ht="15.75" customHeight="1">
      <c r="AC789" s="258"/>
    </row>
    <row r="790" ht="15.75" customHeight="1">
      <c r="AC790" s="258"/>
    </row>
    <row r="791" ht="15.75" customHeight="1">
      <c r="AC791" s="258"/>
    </row>
    <row r="792" ht="15.75" customHeight="1">
      <c r="AC792" s="258"/>
    </row>
    <row r="793" ht="15.75" customHeight="1">
      <c r="AC793" s="258"/>
    </row>
    <row r="794" ht="15.75" customHeight="1">
      <c r="AC794" s="258"/>
    </row>
    <row r="795" ht="15.75" customHeight="1">
      <c r="AC795" s="258"/>
    </row>
    <row r="796" ht="15.75" customHeight="1">
      <c r="AC796" s="258"/>
    </row>
    <row r="797" ht="15.75" customHeight="1">
      <c r="AC797" s="258"/>
    </row>
    <row r="798" ht="15.75" customHeight="1">
      <c r="AC798" s="258"/>
    </row>
    <row r="799" ht="15.75" customHeight="1">
      <c r="AC799" s="258"/>
    </row>
    <row r="800" ht="15.75" customHeight="1">
      <c r="AC800" s="258"/>
    </row>
    <row r="801" ht="15.75" customHeight="1">
      <c r="AC801" s="258"/>
    </row>
    <row r="802" ht="15.75" customHeight="1">
      <c r="AC802" s="258"/>
    </row>
    <row r="803" ht="15.75" customHeight="1">
      <c r="AC803" s="258"/>
    </row>
    <row r="804" ht="15.75" customHeight="1">
      <c r="AC804" s="258"/>
    </row>
    <row r="805" ht="15.75" customHeight="1">
      <c r="AC805" s="258"/>
    </row>
    <row r="806" ht="15.75" customHeight="1">
      <c r="AC806" s="258"/>
    </row>
    <row r="807" ht="15.75" customHeight="1">
      <c r="AC807" s="258"/>
    </row>
    <row r="808" ht="15.75" customHeight="1">
      <c r="AC808" s="258"/>
    </row>
    <row r="809" ht="15.75" customHeight="1">
      <c r="AC809" s="258"/>
    </row>
    <row r="810" ht="15.75" customHeight="1">
      <c r="AC810" s="258"/>
    </row>
    <row r="811" ht="15.75" customHeight="1">
      <c r="AC811" s="258"/>
    </row>
    <row r="812" ht="15.75" customHeight="1">
      <c r="AC812" s="258"/>
    </row>
    <row r="813" ht="15.75" customHeight="1">
      <c r="AC813" s="258"/>
    </row>
    <row r="814" ht="15.75" customHeight="1">
      <c r="AC814" s="258"/>
    </row>
    <row r="815" ht="15.75" customHeight="1">
      <c r="AC815" s="258"/>
    </row>
    <row r="816" ht="15.75" customHeight="1">
      <c r="AC816" s="258"/>
    </row>
    <row r="817" ht="15.75" customHeight="1">
      <c r="AC817" s="258"/>
    </row>
    <row r="818" ht="15.75" customHeight="1">
      <c r="AC818" s="258"/>
    </row>
    <row r="819" ht="15.75" customHeight="1">
      <c r="AC819" s="258"/>
    </row>
    <row r="820" ht="15.75" customHeight="1">
      <c r="AC820" s="258"/>
    </row>
    <row r="821" ht="15.75" customHeight="1">
      <c r="AC821" s="258"/>
    </row>
    <row r="822" ht="15.75" customHeight="1">
      <c r="AC822" s="258"/>
    </row>
    <row r="823" ht="15.75" customHeight="1">
      <c r="AC823" s="258"/>
    </row>
    <row r="824" ht="15.75" customHeight="1">
      <c r="AC824" s="258"/>
    </row>
    <row r="825" ht="15.75" customHeight="1">
      <c r="AC825" s="258"/>
    </row>
    <row r="826" ht="15.75" customHeight="1">
      <c r="AC826" s="258"/>
    </row>
    <row r="827" ht="15.75" customHeight="1">
      <c r="AC827" s="258"/>
    </row>
    <row r="828" ht="15.75" customHeight="1">
      <c r="AC828" s="258"/>
    </row>
    <row r="829" ht="15.75" customHeight="1">
      <c r="AC829" s="258"/>
    </row>
    <row r="830" ht="15.75" customHeight="1">
      <c r="AC830" s="258"/>
    </row>
    <row r="831" ht="15.75" customHeight="1">
      <c r="AC831" s="258"/>
    </row>
    <row r="832" ht="15.75" customHeight="1">
      <c r="AC832" s="258"/>
    </row>
    <row r="833" ht="15.75" customHeight="1">
      <c r="AC833" s="258"/>
    </row>
    <row r="834" ht="15.75" customHeight="1">
      <c r="AC834" s="258"/>
    </row>
    <row r="835" ht="15.75" customHeight="1">
      <c r="AC835" s="258"/>
    </row>
    <row r="836" ht="15.75" customHeight="1">
      <c r="AC836" s="258"/>
    </row>
    <row r="837" ht="15.75" customHeight="1">
      <c r="AC837" s="258"/>
    </row>
    <row r="838" ht="15.75" customHeight="1">
      <c r="AC838" s="258"/>
    </row>
    <row r="839" ht="15.75" customHeight="1">
      <c r="AC839" s="258"/>
    </row>
    <row r="840" ht="15.75" customHeight="1">
      <c r="AC840" s="258"/>
    </row>
    <row r="841" ht="15.75" customHeight="1">
      <c r="AC841" s="258"/>
    </row>
    <row r="842" ht="15.75" customHeight="1">
      <c r="AC842" s="258"/>
    </row>
    <row r="843" ht="15.75" customHeight="1">
      <c r="AC843" s="258"/>
    </row>
    <row r="844" ht="15.75" customHeight="1">
      <c r="AC844" s="258"/>
    </row>
    <row r="845" ht="15.75" customHeight="1">
      <c r="AC845" s="258"/>
    </row>
    <row r="846" ht="15.75" customHeight="1">
      <c r="AC846" s="258"/>
    </row>
    <row r="847" ht="15.75" customHeight="1">
      <c r="AC847" s="258"/>
    </row>
    <row r="848" ht="15.75" customHeight="1">
      <c r="AC848" s="258"/>
    </row>
    <row r="849" ht="15.75" customHeight="1">
      <c r="AC849" s="258"/>
    </row>
    <row r="850" ht="15.75" customHeight="1">
      <c r="AC850" s="258"/>
    </row>
    <row r="851" ht="15.75" customHeight="1">
      <c r="AC851" s="258"/>
    </row>
    <row r="852" ht="15.75" customHeight="1">
      <c r="AC852" s="258"/>
    </row>
    <row r="853" ht="15.75" customHeight="1">
      <c r="AC853" s="258"/>
    </row>
    <row r="854" ht="15.75" customHeight="1">
      <c r="AC854" s="258"/>
    </row>
    <row r="855" ht="15.75" customHeight="1">
      <c r="AC855" s="258"/>
    </row>
    <row r="856" ht="15.75" customHeight="1">
      <c r="AC856" s="258"/>
    </row>
    <row r="857" ht="15.75" customHeight="1">
      <c r="AC857" s="258"/>
    </row>
    <row r="858" ht="15.75" customHeight="1">
      <c r="AC858" s="258"/>
    </row>
    <row r="859" ht="15.75" customHeight="1">
      <c r="AC859" s="258"/>
    </row>
    <row r="860" ht="15.75" customHeight="1">
      <c r="AC860" s="258"/>
    </row>
    <row r="861" ht="15.75" customHeight="1">
      <c r="AC861" s="258"/>
    </row>
    <row r="862" ht="15.75" customHeight="1">
      <c r="AC862" s="258"/>
    </row>
    <row r="863" ht="15.75" customHeight="1">
      <c r="AC863" s="258"/>
    </row>
    <row r="864" ht="15.75" customHeight="1">
      <c r="AC864" s="258"/>
    </row>
    <row r="865" ht="15.75" customHeight="1">
      <c r="AC865" s="258"/>
    </row>
    <row r="866" ht="15.75" customHeight="1">
      <c r="AC866" s="258"/>
    </row>
    <row r="867" ht="15.75" customHeight="1">
      <c r="AC867" s="258"/>
    </row>
    <row r="868" ht="15.75" customHeight="1">
      <c r="AC868" s="258"/>
    </row>
    <row r="869" ht="15.75" customHeight="1">
      <c r="AC869" s="258"/>
    </row>
    <row r="870" ht="15.75" customHeight="1">
      <c r="AC870" s="258"/>
    </row>
    <row r="871" ht="15.75" customHeight="1">
      <c r="AC871" s="258"/>
    </row>
    <row r="872" ht="15.75" customHeight="1">
      <c r="AC872" s="258"/>
    </row>
    <row r="873" ht="15.75" customHeight="1">
      <c r="AC873" s="258"/>
    </row>
    <row r="874" ht="15.75" customHeight="1">
      <c r="AC874" s="258"/>
    </row>
    <row r="875" ht="15.75" customHeight="1">
      <c r="AC875" s="258"/>
    </row>
    <row r="876" ht="15.75" customHeight="1">
      <c r="AC876" s="258"/>
    </row>
    <row r="877" ht="15.75" customHeight="1">
      <c r="AC877" s="258"/>
    </row>
    <row r="878" ht="15.75" customHeight="1">
      <c r="AC878" s="258"/>
    </row>
    <row r="879" ht="15.75" customHeight="1">
      <c r="AC879" s="258"/>
    </row>
    <row r="880" ht="15.75" customHeight="1">
      <c r="AC880" s="258"/>
    </row>
    <row r="881" ht="15.75" customHeight="1">
      <c r="AC881" s="258"/>
    </row>
    <row r="882" ht="15.75" customHeight="1">
      <c r="AC882" s="258"/>
    </row>
    <row r="883" ht="15.75" customHeight="1">
      <c r="AC883" s="258"/>
    </row>
    <row r="884" ht="15.75" customHeight="1">
      <c r="AC884" s="258"/>
    </row>
    <row r="885" ht="15.75" customHeight="1">
      <c r="AC885" s="258"/>
    </row>
    <row r="886" ht="15.75" customHeight="1">
      <c r="AC886" s="258"/>
    </row>
    <row r="887" ht="15.75" customHeight="1">
      <c r="AC887" s="258"/>
    </row>
    <row r="888" ht="15.75" customHeight="1">
      <c r="AC888" s="258"/>
    </row>
    <row r="889" ht="15.75" customHeight="1">
      <c r="AC889" s="258"/>
    </row>
    <row r="890" ht="15.75" customHeight="1">
      <c r="AC890" s="258"/>
    </row>
    <row r="891" ht="15.75" customHeight="1">
      <c r="AC891" s="258"/>
    </row>
    <row r="892" ht="15.75" customHeight="1">
      <c r="AC892" s="258"/>
    </row>
    <row r="893" ht="15.75" customHeight="1">
      <c r="AC893" s="258"/>
    </row>
    <row r="894" ht="15.75" customHeight="1">
      <c r="AC894" s="258"/>
    </row>
    <row r="895" ht="15.75" customHeight="1">
      <c r="AC895" s="258"/>
    </row>
    <row r="896" ht="15.75" customHeight="1">
      <c r="AC896" s="258"/>
    </row>
    <row r="897" ht="15.75" customHeight="1">
      <c r="AC897" s="258"/>
    </row>
    <row r="898" ht="15.75" customHeight="1">
      <c r="AC898" s="258"/>
    </row>
    <row r="899" ht="15.75" customHeight="1">
      <c r="AC899" s="258"/>
    </row>
    <row r="900" ht="15.75" customHeight="1">
      <c r="AC900" s="258"/>
    </row>
    <row r="901" ht="15.75" customHeight="1">
      <c r="AC901" s="258"/>
    </row>
    <row r="902" ht="15.75" customHeight="1">
      <c r="AC902" s="258"/>
    </row>
    <row r="903" ht="15.75" customHeight="1">
      <c r="AC903" s="258"/>
    </row>
    <row r="904" ht="15.75" customHeight="1">
      <c r="AC904" s="258"/>
    </row>
    <row r="905" ht="15.75" customHeight="1">
      <c r="AC905" s="258"/>
    </row>
    <row r="906" ht="15.75" customHeight="1">
      <c r="AC906" s="258"/>
    </row>
    <row r="907" ht="15.75" customHeight="1">
      <c r="AC907" s="258"/>
    </row>
    <row r="908" ht="15.75" customHeight="1">
      <c r="AC908" s="258"/>
    </row>
    <row r="909" ht="15.75" customHeight="1">
      <c r="AC909" s="258"/>
    </row>
    <row r="910" ht="15.75" customHeight="1">
      <c r="AC910" s="258"/>
    </row>
    <row r="911" ht="15.75" customHeight="1">
      <c r="AC911" s="258"/>
    </row>
    <row r="912" ht="15.75" customHeight="1">
      <c r="AC912" s="258"/>
    </row>
    <row r="913" ht="15.75" customHeight="1">
      <c r="AC913" s="258"/>
    </row>
    <row r="914" ht="15.75" customHeight="1">
      <c r="AC914" s="258"/>
    </row>
    <row r="915" ht="15.75" customHeight="1">
      <c r="AC915" s="258"/>
    </row>
    <row r="916" ht="15.75" customHeight="1">
      <c r="AC916" s="258"/>
    </row>
    <row r="917" ht="15.75" customHeight="1">
      <c r="AC917" s="258"/>
    </row>
    <row r="918" ht="15.75" customHeight="1">
      <c r="AC918" s="258"/>
    </row>
    <row r="919" ht="15.75" customHeight="1">
      <c r="AC919" s="258"/>
    </row>
    <row r="920" ht="15.75" customHeight="1">
      <c r="AC920" s="258"/>
    </row>
    <row r="921" ht="15.75" customHeight="1">
      <c r="AC921" s="258"/>
    </row>
    <row r="922" ht="15.75" customHeight="1">
      <c r="AC922" s="258"/>
    </row>
    <row r="923" ht="15.75" customHeight="1">
      <c r="AC923" s="258"/>
    </row>
    <row r="924" ht="15.75" customHeight="1">
      <c r="AC924" s="258"/>
    </row>
    <row r="925" ht="15.75" customHeight="1">
      <c r="AC925" s="258"/>
    </row>
    <row r="926" ht="15.75" customHeight="1">
      <c r="AC926" s="258"/>
    </row>
    <row r="927" ht="15.75" customHeight="1">
      <c r="AC927" s="258"/>
    </row>
    <row r="928" ht="15.75" customHeight="1">
      <c r="AC928" s="258"/>
    </row>
    <row r="929" ht="15.75" customHeight="1">
      <c r="AC929" s="258"/>
    </row>
    <row r="930" ht="15.75" customHeight="1">
      <c r="AC930" s="258"/>
    </row>
    <row r="931" ht="15.75" customHeight="1">
      <c r="AC931" s="258"/>
    </row>
    <row r="932" ht="15.75" customHeight="1">
      <c r="AC932" s="258"/>
    </row>
    <row r="933" ht="15.75" customHeight="1">
      <c r="AC933" s="258"/>
    </row>
    <row r="934" ht="15.75" customHeight="1">
      <c r="AC934" s="258"/>
    </row>
    <row r="935" ht="15.75" customHeight="1">
      <c r="AC935" s="258"/>
    </row>
    <row r="936" ht="15.75" customHeight="1">
      <c r="AC936" s="258"/>
    </row>
    <row r="937" ht="15.75" customHeight="1">
      <c r="AC937" s="258"/>
    </row>
    <row r="938" ht="15.75" customHeight="1">
      <c r="AC938" s="258"/>
    </row>
    <row r="939" ht="15.75" customHeight="1">
      <c r="AC939" s="258"/>
    </row>
    <row r="940" ht="15.75" customHeight="1">
      <c r="AC940" s="258"/>
    </row>
    <row r="941" ht="15.75" customHeight="1">
      <c r="AC941" s="258"/>
    </row>
    <row r="942" ht="15.75" customHeight="1">
      <c r="AC942" s="258"/>
    </row>
    <row r="943" ht="15.75" customHeight="1">
      <c r="AC943" s="258"/>
    </row>
    <row r="944" ht="15.75" customHeight="1">
      <c r="AC944" s="258"/>
    </row>
    <row r="945" ht="15.75" customHeight="1">
      <c r="AC945" s="258"/>
    </row>
    <row r="946" ht="15.75" customHeight="1">
      <c r="AC946" s="258"/>
    </row>
    <row r="947" ht="15.75" customHeight="1">
      <c r="AC947" s="258"/>
    </row>
    <row r="948" ht="15.75" customHeight="1">
      <c r="AC948" s="258"/>
    </row>
    <row r="949" ht="15.75" customHeight="1">
      <c r="AC949" s="258"/>
    </row>
    <row r="950" ht="15.75" customHeight="1">
      <c r="AC950" s="258"/>
    </row>
    <row r="951" ht="15.75" customHeight="1">
      <c r="AC951" s="258"/>
    </row>
    <row r="952" ht="15.75" customHeight="1">
      <c r="AC952" s="258"/>
    </row>
    <row r="953" ht="15.75" customHeight="1">
      <c r="AC953" s="258"/>
    </row>
    <row r="954" ht="15.75" customHeight="1">
      <c r="AC954" s="258"/>
    </row>
    <row r="955" ht="15.75" customHeight="1">
      <c r="AC955" s="258"/>
    </row>
    <row r="956" ht="15.75" customHeight="1">
      <c r="AC956" s="258"/>
    </row>
    <row r="957" ht="15.75" customHeight="1">
      <c r="AC957" s="258"/>
    </row>
    <row r="958" ht="15.75" customHeight="1">
      <c r="AC958" s="258"/>
    </row>
    <row r="959" ht="15.75" customHeight="1">
      <c r="AC959" s="258"/>
    </row>
    <row r="960" ht="15.75" customHeight="1">
      <c r="AC960" s="258"/>
    </row>
    <row r="961" ht="15.75" customHeight="1">
      <c r="AC961" s="258"/>
    </row>
    <row r="962" ht="15.75" customHeight="1">
      <c r="AC962" s="258"/>
    </row>
    <row r="963" ht="15.75" customHeight="1">
      <c r="AC963" s="258"/>
    </row>
    <row r="964" ht="15.75" customHeight="1">
      <c r="AC964" s="258"/>
    </row>
    <row r="965" ht="15.75" customHeight="1">
      <c r="AC965" s="258"/>
    </row>
    <row r="966" ht="15.75" customHeight="1">
      <c r="AC966" s="258"/>
    </row>
    <row r="967" ht="15.75" customHeight="1">
      <c r="AC967" s="258"/>
    </row>
    <row r="968" ht="15.75" customHeight="1">
      <c r="AC968" s="258"/>
    </row>
    <row r="969" ht="15.75" customHeight="1">
      <c r="AC969" s="258"/>
    </row>
    <row r="970" ht="15.75" customHeight="1">
      <c r="AC970" s="258"/>
    </row>
    <row r="971" ht="15.75" customHeight="1">
      <c r="AC971" s="258"/>
    </row>
    <row r="972" ht="15.75" customHeight="1">
      <c r="AC972" s="258"/>
    </row>
    <row r="973" ht="15.75" customHeight="1">
      <c r="AC973" s="258"/>
    </row>
    <row r="974" ht="15.75" customHeight="1">
      <c r="AC974" s="258"/>
    </row>
    <row r="975" ht="15.75" customHeight="1">
      <c r="AC975" s="258"/>
    </row>
    <row r="976" ht="15.75" customHeight="1">
      <c r="AC976" s="258"/>
    </row>
    <row r="977" ht="15.75" customHeight="1">
      <c r="AC977" s="258"/>
    </row>
    <row r="978" ht="15.75" customHeight="1">
      <c r="AC978" s="258"/>
    </row>
    <row r="979" ht="15.75" customHeight="1">
      <c r="AC979" s="258"/>
    </row>
    <row r="980" ht="15.75" customHeight="1">
      <c r="AC980" s="258"/>
    </row>
    <row r="981" ht="15.75" customHeight="1">
      <c r="AC981" s="258"/>
    </row>
    <row r="982" ht="15.75" customHeight="1">
      <c r="AC982" s="258"/>
    </row>
    <row r="983" ht="15.75" customHeight="1">
      <c r="AC983" s="258"/>
    </row>
    <row r="984" ht="15.75" customHeight="1">
      <c r="AC984" s="258"/>
    </row>
    <row r="985" ht="15.75" customHeight="1">
      <c r="AC985" s="258"/>
    </row>
    <row r="986" ht="15.75" customHeight="1">
      <c r="AC986" s="258"/>
    </row>
    <row r="987" ht="15.75" customHeight="1">
      <c r="AC987" s="258"/>
    </row>
    <row r="988" ht="15.75" customHeight="1">
      <c r="AC988" s="258"/>
    </row>
    <row r="989" ht="15.75" customHeight="1">
      <c r="AC989" s="258"/>
    </row>
    <row r="990" ht="15.75" customHeight="1">
      <c r="AC990" s="258"/>
    </row>
    <row r="991" ht="15.75" customHeight="1">
      <c r="AC991" s="258"/>
    </row>
    <row r="992" ht="15.75" customHeight="1">
      <c r="AC992" s="258"/>
    </row>
    <row r="993" ht="15.75" customHeight="1">
      <c r="AC993" s="258"/>
    </row>
    <row r="994" ht="15.75" customHeight="1">
      <c r="AC994" s="258"/>
    </row>
    <row r="995" ht="15.75" customHeight="1">
      <c r="AC995" s="258"/>
    </row>
    <row r="996" ht="15.75" customHeight="1">
      <c r="AC996" s="258"/>
    </row>
    <row r="997" ht="15.75" customHeight="1">
      <c r="AC997" s="258"/>
    </row>
    <row r="998" ht="15.75" customHeight="1">
      <c r="AC998" s="258"/>
    </row>
    <row r="999" ht="15.75" customHeight="1">
      <c r="AC999" s="258"/>
    </row>
    <row r="1000" ht="15.75" customHeight="1">
      <c r="AC1000" s="258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63"/>
    <col customWidth="1" hidden="1" min="2" max="2" width="13.63"/>
    <col customWidth="1" min="3" max="3" width="28.63"/>
    <col customWidth="1" min="4" max="4" width="8.63"/>
    <col customWidth="1" hidden="1" min="5" max="5" width="9.5"/>
    <col customWidth="1" min="6" max="6" width="8.63"/>
    <col customWidth="1" hidden="1" min="7" max="7" width="9.5"/>
    <col customWidth="1" min="8" max="8" width="10.38"/>
    <col customWidth="1" hidden="1" min="9" max="9" width="9.5"/>
    <col customWidth="1" min="10" max="10" width="8.63"/>
    <col customWidth="1" hidden="1" min="11" max="11" width="9.5"/>
    <col customWidth="1" min="12" max="12" width="10.38"/>
    <col customWidth="1" hidden="1" min="13" max="13" width="9.5"/>
    <col customWidth="1" min="14" max="14" width="8.63"/>
    <col customWidth="1" hidden="1" min="15" max="15" width="9.5"/>
    <col customWidth="1" min="16" max="16" width="10.38"/>
    <col customWidth="1" hidden="1" min="17" max="17" width="9.5"/>
    <col customWidth="1" min="18" max="18" width="7.63"/>
    <col customWidth="1" hidden="1" min="19" max="19" width="7.0"/>
    <col customWidth="1" min="20" max="20" width="8.63"/>
    <col customWidth="1" hidden="1" min="21" max="21" width="6.63"/>
    <col customWidth="1" min="22" max="22" width="10.38"/>
    <col customWidth="1" hidden="1" min="23" max="23" width="6.38"/>
    <col customWidth="1" min="24" max="24" width="10.38"/>
    <col customWidth="1" hidden="1" min="25" max="25" width="6.88"/>
    <col customWidth="1" min="26" max="26" width="7.63"/>
    <col customWidth="1" hidden="1" min="27" max="27" width="6.38"/>
    <col customWidth="1" min="28" max="29" width="11.38"/>
    <col customWidth="1" min="30" max="30" width="14.5"/>
  </cols>
  <sheetData>
    <row r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259"/>
      <c r="AD1" s="43"/>
    </row>
    <row r="2" ht="12.75" customHeight="1">
      <c r="A2" s="40"/>
      <c r="B2" s="40"/>
      <c r="C2" s="20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260"/>
      <c r="AD2" s="43"/>
    </row>
    <row r="3" ht="12.75" customHeight="1">
      <c r="A3" s="40"/>
      <c r="B3" s="40"/>
      <c r="C3" s="261" t="s">
        <v>111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260"/>
      <c r="AD3" s="43"/>
    </row>
    <row r="4" ht="12.75" customHeight="1">
      <c r="A4" s="40"/>
      <c r="B4" s="40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260"/>
      <c r="AD4" s="43"/>
    </row>
    <row r="5" ht="12.75" customHeight="1">
      <c r="A5" s="40"/>
      <c r="B5" s="40"/>
      <c r="C5" s="262" t="s">
        <v>453</v>
      </c>
      <c r="D5" s="41"/>
      <c r="E5" s="41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1"/>
      <c r="AC5" s="260"/>
      <c r="AD5" s="43"/>
    </row>
    <row r="6" ht="12.75" customHeight="1">
      <c r="A6" s="40"/>
      <c r="B6" s="40"/>
      <c r="C6" s="263" t="s">
        <v>454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260"/>
      <c r="AD6" s="43"/>
    </row>
    <row r="7">
      <c r="A7" s="40"/>
      <c r="B7" s="40" t="s">
        <v>455</v>
      </c>
      <c r="C7" s="43" t="s">
        <v>456</v>
      </c>
      <c r="D7" s="41">
        <v>0.0</v>
      </c>
      <c r="E7" s="41">
        <v>0.0</v>
      </c>
      <c r="F7" s="41">
        <v>0.0</v>
      </c>
      <c r="G7" s="41">
        <v>0.0</v>
      </c>
      <c r="H7" s="67">
        <v>400000.0</v>
      </c>
      <c r="I7" s="41">
        <v>0.0</v>
      </c>
      <c r="J7" s="67">
        <v>75000.0</v>
      </c>
      <c r="K7" s="41">
        <v>0.0</v>
      </c>
      <c r="L7" s="67">
        <v>25000.0</v>
      </c>
      <c r="M7" s="41">
        <v>0.0</v>
      </c>
      <c r="N7" s="41">
        <v>0.0</v>
      </c>
      <c r="O7" s="41">
        <v>0.0</v>
      </c>
      <c r="P7" s="41">
        <v>0.0</v>
      </c>
      <c r="Q7" s="41">
        <v>0.0</v>
      </c>
      <c r="R7" s="41">
        <v>0.0</v>
      </c>
      <c r="S7" s="41">
        <v>0.0</v>
      </c>
      <c r="T7" s="67">
        <v>0.0</v>
      </c>
      <c r="U7" s="41">
        <v>0.0</v>
      </c>
      <c r="V7" s="41">
        <v>0.0</v>
      </c>
      <c r="W7" s="41">
        <v>0.0</v>
      </c>
      <c r="X7" s="41">
        <v>0.0</v>
      </c>
      <c r="Y7" s="41">
        <v>0.0</v>
      </c>
      <c r="Z7" s="41">
        <v>0.0</v>
      </c>
      <c r="AA7" s="41">
        <v>0.0</v>
      </c>
      <c r="AB7" s="41">
        <f t="shared" ref="AB7:AB16" si="1">D7+F7+H7+J7+L7+N7+P7+R7+T7+V7+X7+Z7</f>
        <v>500000</v>
      </c>
      <c r="AC7" s="260"/>
      <c r="AD7" s="43"/>
    </row>
    <row r="8" ht="13.5" customHeight="1">
      <c r="A8" s="40"/>
      <c r="B8" s="40" t="s">
        <v>457</v>
      </c>
      <c r="C8" s="43" t="s">
        <v>458</v>
      </c>
      <c r="D8" s="146">
        <v>0.0</v>
      </c>
      <c r="E8" s="146">
        <v>0.0</v>
      </c>
      <c r="F8" s="146">
        <v>0.0</v>
      </c>
      <c r="G8" s="146">
        <v>0.0</v>
      </c>
      <c r="H8" s="146">
        <v>0.0</v>
      </c>
      <c r="I8" s="146">
        <v>0.0</v>
      </c>
      <c r="J8" s="146">
        <v>0.0</v>
      </c>
      <c r="K8" s="146">
        <v>0.0</v>
      </c>
      <c r="L8" s="264">
        <v>425000.0</v>
      </c>
      <c r="M8" s="146">
        <v>0.0</v>
      </c>
      <c r="N8" s="264">
        <v>25000.0</v>
      </c>
      <c r="O8" s="146">
        <v>0.0</v>
      </c>
      <c r="P8" s="264">
        <v>0.0</v>
      </c>
      <c r="Q8" s="146">
        <v>0.0</v>
      </c>
      <c r="R8" s="264">
        <v>0.0</v>
      </c>
      <c r="S8" s="146">
        <v>0.0</v>
      </c>
      <c r="T8" s="146">
        <v>0.0</v>
      </c>
      <c r="U8" s="146">
        <v>0.0</v>
      </c>
      <c r="V8" s="146">
        <v>0.0</v>
      </c>
      <c r="W8" s="146">
        <v>0.0</v>
      </c>
      <c r="X8" s="146">
        <v>0.0</v>
      </c>
      <c r="Y8" s="146">
        <v>0.0</v>
      </c>
      <c r="Z8" s="146">
        <v>0.0</v>
      </c>
      <c r="AA8" s="146">
        <v>0.0</v>
      </c>
      <c r="AB8" s="41">
        <f t="shared" si="1"/>
        <v>450000</v>
      </c>
      <c r="AC8" s="260"/>
      <c r="AD8" s="43"/>
    </row>
    <row r="9" ht="12.0" customHeight="1">
      <c r="A9" s="40"/>
      <c r="B9" s="40" t="s">
        <v>459</v>
      </c>
      <c r="C9" s="265" t="s">
        <v>460</v>
      </c>
      <c r="D9" s="146">
        <v>0.0</v>
      </c>
      <c r="E9" s="146">
        <v>0.0</v>
      </c>
      <c r="F9" s="146">
        <v>0.0</v>
      </c>
      <c r="G9" s="146">
        <v>0.0</v>
      </c>
      <c r="H9" s="146">
        <v>0.0</v>
      </c>
      <c r="I9" s="146">
        <v>0.0</v>
      </c>
      <c r="J9" s="146">
        <v>0.0</v>
      </c>
      <c r="K9" s="146">
        <v>0.0</v>
      </c>
      <c r="L9" s="146">
        <v>0.0</v>
      </c>
      <c r="M9" s="41">
        <v>0.0</v>
      </c>
      <c r="N9" s="146">
        <v>0.0</v>
      </c>
      <c r="O9" s="146">
        <v>0.0</v>
      </c>
      <c r="P9" s="264">
        <v>0.0</v>
      </c>
      <c r="Q9" s="146">
        <v>0.0</v>
      </c>
      <c r="R9" s="264">
        <v>0.0</v>
      </c>
      <c r="S9" s="146">
        <v>0.0</v>
      </c>
      <c r="T9" s="264">
        <v>0.0</v>
      </c>
      <c r="U9" s="146">
        <v>0.0</v>
      </c>
      <c r="V9" s="264">
        <v>0.0</v>
      </c>
      <c r="W9" s="146">
        <v>0.0</v>
      </c>
      <c r="X9" s="146">
        <v>0.0</v>
      </c>
      <c r="Y9" s="146">
        <v>0.0</v>
      </c>
      <c r="Z9" s="146">
        <v>0.0</v>
      </c>
      <c r="AA9" s="146">
        <v>0.0</v>
      </c>
      <c r="AB9" s="41">
        <f t="shared" si="1"/>
        <v>0</v>
      </c>
      <c r="AC9" s="260"/>
      <c r="AD9" s="43"/>
    </row>
    <row r="10" ht="12.0" customHeight="1">
      <c r="A10" s="40"/>
      <c r="B10" s="40" t="s">
        <v>461</v>
      </c>
      <c r="C10" s="43" t="s">
        <v>462</v>
      </c>
      <c r="D10" s="146">
        <v>0.0</v>
      </c>
      <c r="E10" s="146">
        <v>0.0</v>
      </c>
      <c r="F10" s="146">
        <v>0.0</v>
      </c>
      <c r="G10" s="146">
        <v>0.0</v>
      </c>
      <c r="H10" s="146">
        <v>0.0</v>
      </c>
      <c r="I10" s="146">
        <v>0.0</v>
      </c>
      <c r="J10" s="146">
        <v>0.0</v>
      </c>
      <c r="K10" s="146">
        <v>0.0</v>
      </c>
      <c r="L10" s="146">
        <v>0.0</v>
      </c>
      <c r="M10" s="146">
        <v>0.0</v>
      </c>
      <c r="N10" s="146">
        <v>0.0</v>
      </c>
      <c r="O10" s="146">
        <v>0.0</v>
      </c>
      <c r="P10" s="146">
        <v>0.0</v>
      </c>
      <c r="Q10" s="146">
        <v>0.0</v>
      </c>
      <c r="R10" s="146">
        <v>0.0</v>
      </c>
      <c r="S10" s="146">
        <v>0.0</v>
      </c>
      <c r="T10" s="264">
        <v>0.0</v>
      </c>
      <c r="U10" s="146">
        <v>0.0</v>
      </c>
      <c r="V10" s="264">
        <v>185000.0</v>
      </c>
      <c r="W10" s="146">
        <v>0.0</v>
      </c>
      <c r="X10" s="264">
        <v>15000.0</v>
      </c>
      <c r="Y10" s="146">
        <v>0.0</v>
      </c>
      <c r="Z10" s="146">
        <v>0.0</v>
      </c>
      <c r="AA10" s="146">
        <v>0.0</v>
      </c>
      <c r="AB10" s="41">
        <f t="shared" si="1"/>
        <v>200000</v>
      </c>
      <c r="AC10" s="260"/>
      <c r="AD10" s="43"/>
    </row>
    <row r="11" ht="12.75" customHeight="1">
      <c r="A11" s="40"/>
      <c r="B11" s="266" t="s">
        <v>463</v>
      </c>
      <c r="C11" s="265" t="s">
        <v>464</v>
      </c>
      <c r="D11" s="146">
        <v>0.0</v>
      </c>
      <c r="E11" s="146">
        <v>0.0</v>
      </c>
      <c r="F11" s="146">
        <v>0.0</v>
      </c>
      <c r="G11" s="146">
        <v>0.0</v>
      </c>
      <c r="H11" s="146">
        <v>0.0</v>
      </c>
      <c r="I11" s="146">
        <v>0.0</v>
      </c>
      <c r="J11" s="146">
        <v>0.0</v>
      </c>
      <c r="K11" s="146">
        <v>0.0</v>
      </c>
      <c r="L11" s="146">
        <v>0.0</v>
      </c>
      <c r="M11" s="146">
        <v>0.0</v>
      </c>
      <c r="N11" s="146">
        <v>0.0</v>
      </c>
      <c r="O11" s="146">
        <v>0.0</v>
      </c>
      <c r="P11" s="146">
        <v>0.0</v>
      </c>
      <c r="Q11" s="146">
        <v>0.0</v>
      </c>
      <c r="R11" s="146">
        <v>0.0</v>
      </c>
      <c r="S11" s="146">
        <v>0.0</v>
      </c>
      <c r="T11" s="146">
        <v>0.0</v>
      </c>
      <c r="U11" s="146">
        <v>0.0</v>
      </c>
      <c r="V11" s="264">
        <v>0.0</v>
      </c>
      <c r="W11" s="146">
        <v>0.0</v>
      </c>
      <c r="X11" s="264">
        <v>50000.0</v>
      </c>
      <c r="Y11" s="146">
        <v>0.0</v>
      </c>
      <c r="Z11" s="146">
        <v>0.0</v>
      </c>
      <c r="AA11" s="146">
        <v>0.0</v>
      </c>
      <c r="AB11" s="41">
        <f t="shared" si="1"/>
        <v>50000</v>
      </c>
      <c r="AC11" s="260"/>
      <c r="AD11" s="43"/>
    </row>
    <row r="12" ht="12.75" customHeight="1">
      <c r="A12" s="40"/>
      <c r="B12" s="267" t="s">
        <v>465</v>
      </c>
      <c r="C12" s="265" t="s">
        <v>466</v>
      </c>
      <c r="D12" s="146">
        <v>0.0</v>
      </c>
      <c r="E12" s="146">
        <v>0.0</v>
      </c>
      <c r="F12" s="146">
        <v>0.0</v>
      </c>
      <c r="G12" s="146">
        <v>0.0</v>
      </c>
      <c r="H12" s="146">
        <v>0.0</v>
      </c>
      <c r="I12" s="146">
        <v>0.0</v>
      </c>
      <c r="J12" s="264">
        <v>50000.0</v>
      </c>
      <c r="K12" s="146">
        <v>0.0</v>
      </c>
      <c r="L12" s="146">
        <v>0.0</v>
      </c>
      <c r="M12" s="146">
        <v>0.0</v>
      </c>
      <c r="N12" s="146">
        <v>0.0</v>
      </c>
      <c r="O12" s="146">
        <v>0.0</v>
      </c>
      <c r="P12" s="146">
        <v>0.0</v>
      </c>
      <c r="Q12" s="146">
        <v>0.0</v>
      </c>
      <c r="R12" s="146">
        <v>0.0</v>
      </c>
      <c r="S12" s="146">
        <v>0.0</v>
      </c>
      <c r="T12" s="146">
        <v>0.0</v>
      </c>
      <c r="U12" s="146">
        <v>0.0</v>
      </c>
      <c r="V12" s="264">
        <v>0.0</v>
      </c>
      <c r="W12" s="146">
        <v>0.0</v>
      </c>
      <c r="X12" s="146">
        <v>0.0</v>
      </c>
      <c r="Y12" s="146">
        <v>0.0</v>
      </c>
      <c r="Z12" s="146">
        <v>0.0</v>
      </c>
      <c r="AA12" s="146">
        <v>0.0</v>
      </c>
      <c r="AB12" s="41">
        <f t="shared" si="1"/>
        <v>50000</v>
      </c>
      <c r="AC12" s="260"/>
      <c r="AD12" s="43"/>
    </row>
    <row r="13" ht="12.75" customHeight="1">
      <c r="A13" s="40"/>
      <c r="B13" s="40" t="s">
        <v>467</v>
      </c>
      <c r="C13" s="43" t="s">
        <v>468</v>
      </c>
      <c r="D13" s="146">
        <v>0.0</v>
      </c>
      <c r="E13" s="146">
        <v>0.0</v>
      </c>
      <c r="F13" s="264">
        <v>0.0</v>
      </c>
      <c r="G13" s="146">
        <v>0.0</v>
      </c>
      <c r="H13" s="146">
        <v>0.0</v>
      </c>
      <c r="I13" s="146">
        <v>0.0</v>
      </c>
      <c r="J13" s="146">
        <v>0.0</v>
      </c>
      <c r="K13" s="146">
        <v>0.0</v>
      </c>
      <c r="L13" s="146">
        <v>0.0</v>
      </c>
      <c r="M13" s="146">
        <v>0.0</v>
      </c>
      <c r="N13" s="146">
        <v>0.0</v>
      </c>
      <c r="O13" s="146">
        <v>0.0</v>
      </c>
      <c r="P13" s="146">
        <v>0.0</v>
      </c>
      <c r="Q13" s="146">
        <v>0.0</v>
      </c>
      <c r="R13" s="146">
        <v>0.0</v>
      </c>
      <c r="S13" s="146">
        <v>0.0</v>
      </c>
      <c r="T13" s="146">
        <v>0.0</v>
      </c>
      <c r="U13" s="146">
        <v>0.0</v>
      </c>
      <c r="V13" s="146">
        <v>0.0</v>
      </c>
      <c r="W13" s="146">
        <v>0.0</v>
      </c>
      <c r="X13" s="264">
        <v>125000.0</v>
      </c>
      <c r="Y13" s="146">
        <v>0.0</v>
      </c>
      <c r="Z13" s="264">
        <v>25000.0</v>
      </c>
      <c r="AA13" s="146">
        <v>0.0</v>
      </c>
      <c r="AB13" s="41">
        <f t="shared" si="1"/>
        <v>150000</v>
      </c>
      <c r="AC13" s="260"/>
      <c r="AD13" s="43"/>
    </row>
    <row r="14" ht="12.75" customHeight="1">
      <c r="A14" s="40"/>
      <c r="B14" s="40" t="s">
        <v>469</v>
      </c>
      <c r="C14" s="265" t="s">
        <v>470</v>
      </c>
      <c r="D14" s="146">
        <v>0.0</v>
      </c>
      <c r="E14" s="146">
        <v>0.0</v>
      </c>
      <c r="F14" s="146">
        <v>0.0</v>
      </c>
      <c r="G14" s="146">
        <v>0.0</v>
      </c>
      <c r="H14" s="146">
        <v>0.0</v>
      </c>
      <c r="I14" s="146">
        <v>0.0</v>
      </c>
      <c r="J14" s="146">
        <v>0.0</v>
      </c>
      <c r="K14" s="146">
        <v>0.0</v>
      </c>
      <c r="L14" s="146">
        <v>0.0</v>
      </c>
      <c r="M14" s="146">
        <v>0.0</v>
      </c>
      <c r="N14" s="146">
        <v>0.0</v>
      </c>
      <c r="O14" s="146">
        <v>0.0</v>
      </c>
      <c r="P14" s="146">
        <v>0.0</v>
      </c>
      <c r="Q14" s="146">
        <v>0.0</v>
      </c>
      <c r="R14" s="146">
        <v>0.0</v>
      </c>
      <c r="S14" s="146">
        <v>0.0</v>
      </c>
      <c r="T14" s="146">
        <v>0.0</v>
      </c>
      <c r="U14" s="146">
        <v>0.0</v>
      </c>
      <c r="V14" s="146">
        <v>0.0</v>
      </c>
      <c r="W14" s="146">
        <v>0.0</v>
      </c>
      <c r="X14" s="146">
        <v>0.0</v>
      </c>
      <c r="Y14" s="146">
        <v>0.0</v>
      </c>
      <c r="Z14" s="146">
        <v>0.0</v>
      </c>
      <c r="AA14" s="146">
        <v>0.0</v>
      </c>
      <c r="AB14" s="41">
        <f t="shared" si="1"/>
        <v>0</v>
      </c>
      <c r="AC14" s="260"/>
      <c r="AD14" s="43"/>
    </row>
    <row r="15" ht="12.75" customHeight="1">
      <c r="A15" s="40"/>
      <c r="B15" s="40" t="s">
        <v>471</v>
      </c>
      <c r="C15" s="43" t="s">
        <v>472</v>
      </c>
      <c r="D15" s="146">
        <v>0.0</v>
      </c>
      <c r="E15" s="146">
        <v>0.0</v>
      </c>
      <c r="F15" s="146">
        <v>0.0</v>
      </c>
      <c r="G15" s="146">
        <v>0.0</v>
      </c>
      <c r="H15" s="146">
        <v>0.0</v>
      </c>
      <c r="I15" s="146">
        <v>0.0</v>
      </c>
      <c r="J15" s="146">
        <v>0.0</v>
      </c>
      <c r="K15" s="146">
        <v>0.0</v>
      </c>
      <c r="L15" s="264">
        <v>50000.0</v>
      </c>
      <c r="M15" s="146">
        <v>0.0</v>
      </c>
      <c r="N15" s="264">
        <v>10000.0</v>
      </c>
      <c r="O15" s="146">
        <v>0.0</v>
      </c>
      <c r="P15" s="264">
        <v>0.0</v>
      </c>
      <c r="Q15" s="146">
        <v>0.0</v>
      </c>
      <c r="R15" s="264">
        <v>0.0</v>
      </c>
      <c r="S15" s="146">
        <v>0.0</v>
      </c>
      <c r="T15" s="264">
        <v>0.0</v>
      </c>
      <c r="U15" s="146">
        <v>0.0</v>
      </c>
      <c r="V15" s="146">
        <v>0.0</v>
      </c>
      <c r="W15" s="146">
        <v>0.0</v>
      </c>
      <c r="X15" s="146">
        <v>0.0</v>
      </c>
      <c r="Y15" s="146">
        <v>0.0</v>
      </c>
      <c r="Z15" s="146">
        <v>0.0</v>
      </c>
      <c r="AA15" s="146">
        <v>0.0</v>
      </c>
      <c r="AB15" s="41">
        <f t="shared" si="1"/>
        <v>60000</v>
      </c>
      <c r="AC15" s="260"/>
      <c r="AD15" s="43"/>
    </row>
    <row r="16" ht="12.75" customHeight="1">
      <c r="A16" s="40"/>
      <c r="B16" s="40" t="s">
        <v>473</v>
      </c>
      <c r="C16" s="43" t="s">
        <v>474</v>
      </c>
      <c r="D16" s="146">
        <v>0.0</v>
      </c>
      <c r="E16" s="146">
        <v>0.0</v>
      </c>
      <c r="F16" s="146">
        <v>0.0</v>
      </c>
      <c r="G16" s="146">
        <v>0.0</v>
      </c>
      <c r="H16" s="146">
        <v>0.0</v>
      </c>
      <c r="I16" s="146">
        <v>0.0</v>
      </c>
      <c r="J16" s="146">
        <v>0.0</v>
      </c>
      <c r="K16" s="146">
        <v>0.0</v>
      </c>
      <c r="L16" s="146">
        <v>0.0</v>
      </c>
      <c r="M16" s="146">
        <v>0.0</v>
      </c>
      <c r="N16" s="146">
        <v>0.0</v>
      </c>
      <c r="O16" s="146">
        <v>0.0</v>
      </c>
      <c r="P16" s="146">
        <v>0.0</v>
      </c>
      <c r="Q16" s="146">
        <v>0.0</v>
      </c>
      <c r="R16" s="146">
        <v>0.0</v>
      </c>
      <c r="S16" s="146">
        <v>0.0</v>
      </c>
      <c r="T16" s="146">
        <v>0.0</v>
      </c>
      <c r="U16" s="146">
        <v>0.0</v>
      </c>
      <c r="V16" s="146">
        <v>0.0</v>
      </c>
      <c r="W16" s="146">
        <v>0.0</v>
      </c>
      <c r="X16" s="146">
        <v>0.0</v>
      </c>
      <c r="Y16" s="146">
        <v>0.0</v>
      </c>
      <c r="Z16" s="146">
        <v>0.0</v>
      </c>
      <c r="AA16" s="146">
        <v>0.0</v>
      </c>
      <c r="AB16" s="41">
        <f t="shared" si="1"/>
        <v>0</v>
      </c>
      <c r="AC16" s="260"/>
      <c r="AD16" s="43"/>
    </row>
    <row r="17" ht="12.75" customHeight="1">
      <c r="A17" s="40"/>
      <c r="B17" s="227"/>
      <c r="C17" s="227" t="s">
        <v>475</v>
      </c>
      <c r="D17" s="268">
        <f t="shared" ref="D17:AB17" si="2">SUM(D7:D16)</f>
        <v>0</v>
      </c>
      <c r="E17" s="268">
        <f t="shared" si="2"/>
        <v>0</v>
      </c>
      <c r="F17" s="268">
        <f t="shared" si="2"/>
        <v>0</v>
      </c>
      <c r="G17" s="268">
        <f t="shared" si="2"/>
        <v>0</v>
      </c>
      <c r="H17" s="268">
        <f t="shared" si="2"/>
        <v>400000</v>
      </c>
      <c r="I17" s="268">
        <f t="shared" si="2"/>
        <v>0</v>
      </c>
      <c r="J17" s="268">
        <f t="shared" si="2"/>
        <v>125000</v>
      </c>
      <c r="K17" s="268">
        <f t="shared" si="2"/>
        <v>0</v>
      </c>
      <c r="L17" s="268">
        <f t="shared" si="2"/>
        <v>500000</v>
      </c>
      <c r="M17" s="268">
        <f t="shared" si="2"/>
        <v>0</v>
      </c>
      <c r="N17" s="268">
        <f t="shared" si="2"/>
        <v>35000</v>
      </c>
      <c r="O17" s="268">
        <f t="shared" si="2"/>
        <v>0</v>
      </c>
      <c r="P17" s="268">
        <f t="shared" si="2"/>
        <v>0</v>
      </c>
      <c r="Q17" s="268">
        <f t="shared" si="2"/>
        <v>0</v>
      </c>
      <c r="R17" s="268">
        <f t="shared" si="2"/>
        <v>0</v>
      </c>
      <c r="S17" s="268">
        <f t="shared" si="2"/>
        <v>0</v>
      </c>
      <c r="T17" s="268">
        <f t="shared" si="2"/>
        <v>0</v>
      </c>
      <c r="U17" s="268">
        <f t="shared" si="2"/>
        <v>0</v>
      </c>
      <c r="V17" s="268">
        <f t="shared" si="2"/>
        <v>185000</v>
      </c>
      <c r="W17" s="268">
        <f t="shared" si="2"/>
        <v>0</v>
      </c>
      <c r="X17" s="268">
        <f t="shared" si="2"/>
        <v>190000</v>
      </c>
      <c r="Y17" s="268">
        <f t="shared" si="2"/>
        <v>0</v>
      </c>
      <c r="Z17" s="268">
        <f t="shared" si="2"/>
        <v>25000</v>
      </c>
      <c r="AA17" s="268">
        <f t="shared" si="2"/>
        <v>0</v>
      </c>
      <c r="AB17" s="269">
        <f t="shared" si="2"/>
        <v>1460000</v>
      </c>
      <c r="AC17" s="270"/>
      <c r="AD17" s="43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259"/>
      <c r="AD18" s="43"/>
    </row>
    <row r="19" ht="12.75" customHeight="1">
      <c r="A19" s="40"/>
      <c r="B19" s="40"/>
      <c r="C19" s="262" t="s">
        <v>51</v>
      </c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41"/>
      <c r="V19" s="146"/>
      <c r="W19" s="41"/>
      <c r="X19" s="41"/>
      <c r="Y19" s="41"/>
      <c r="Z19" s="146"/>
      <c r="AA19" s="146"/>
      <c r="AB19" s="41"/>
      <c r="AC19" s="259"/>
      <c r="AD19" s="43"/>
    </row>
    <row r="20" ht="12.75" customHeight="1">
      <c r="A20" s="40"/>
      <c r="B20" s="40" t="s">
        <v>476</v>
      </c>
      <c r="C20" s="43" t="s">
        <v>456</v>
      </c>
      <c r="D20" s="146">
        <v>0.0</v>
      </c>
      <c r="E20" s="146">
        <v>0.0</v>
      </c>
      <c r="F20" s="146">
        <v>0.0</v>
      </c>
      <c r="G20" s="146">
        <v>0.0</v>
      </c>
      <c r="H20" s="146">
        <f>55000*17+100000*2+75000</f>
        <v>1210000</v>
      </c>
      <c r="I20" s="146">
        <v>0.0</v>
      </c>
      <c r="J20" s="264">
        <v>100000.0</v>
      </c>
      <c r="K20" s="146">
        <v>0.0</v>
      </c>
      <c r="L20" s="264">
        <v>75000.0</v>
      </c>
      <c r="M20" s="146">
        <v>0.0</v>
      </c>
      <c r="N20" s="264">
        <v>0.0</v>
      </c>
      <c r="O20" s="146">
        <v>0.0</v>
      </c>
      <c r="P20" s="146">
        <v>0.0</v>
      </c>
      <c r="Q20" s="146">
        <v>0.0</v>
      </c>
      <c r="R20" s="146">
        <v>0.0</v>
      </c>
      <c r="S20" s="146">
        <v>0.0</v>
      </c>
      <c r="T20" s="146">
        <v>0.0</v>
      </c>
      <c r="U20" s="146">
        <v>0.0</v>
      </c>
      <c r="V20" s="146">
        <v>0.0</v>
      </c>
      <c r="W20" s="146">
        <v>0.0</v>
      </c>
      <c r="X20" s="146">
        <v>0.0</v>
      </c>
      <c r="Y20" s="146">
        <v>0.0</v>
      </c>
      <c r="Z20" s="146">
        <v>0.0</v>
      </c>
      <c r="AA20" s="146">
        <v>0.0</v>
      </c>
      <c r="AB20" s="41">
        <f t="shared" ref="AB20:AB33" si="3">D20+F20+H20+J20+L20+N20+P20+R20+T20+V20+X20+Z20</f>
        <v>1385000</v>
      </c>
      <c r="AC20" s="259"/>
      <c r="AD20" s="43"/>
    </row>
    <row r="21" ht="12.75" customHeight="1">
      <c r="A21" s="40"/>
      <c r="B21" s="40" t="s">
        <v>477</v>
      </c>
      <c r="C21" s="43" t="s">
        <v>458</v>
      </c>
      <c r="D21" s="146">
        <v>0.0</v>
      </c>
      <c r="E21" s="146">
        <v>0.0</v>
      </c>
      <c r="F21" s="146">
        <v>0.0</v>
      </c>
      <c r="G21" s="146">
        <v>0.0</v>
      </c>
      <c r="H21" s="146">
        <v>0.0</v>
      </c>
      <c r="I21" s="146">
        <v>0.0</v>
      </c>
      <c r="J21" s="146">
        <v>0.0</v>
      </c>
      <c r="K21" s="146">
        <v>0.0</v>
      </c>
      <c r="L21" s="146">
        <f>100000*15+150000*2</f>
        <v>1800000</v>
      </c>
      <c r="M21" s="41">
        <v>0.0</v>
      </c>
      <c r="N21" s="264">
        <v>150000.0</v>
      </c>
      <c r="O21" s="41">
        <v>0.0</v>
      </c>
      <c r="P21" s="264">
        <v>0.0</v>
      </c>
      <c r="Q21" s="41">
        <v>0.0</v>
      </c>
      <c r="R21" s="146">
        <v>0.0</v>
      </c>
      <c r="S21" s="41">
        <v>0.0</v>
      </c>
      <c r="T21" s="146">
        <v>0.0</v>
      </c>
      <c r="U21" s="41">
        <v>0.0</v>
      </c>
      <c r="V21" s="146">
        <v>0.0</v>
      </c>
      <c r="W21" s="41">
        <v>0.0</v>
      </c>
      <c r="X21" s="146">
        <v>0.0</v>
      </c>
      <c r="Y21" s="41">
        <v>0.0</v>
      </c>
      <c r="Z21" s="146">
        <v>0.0</v>
      </c>
      <c r="AA21" s="41">
        <v>0.0</v>
      </c>
      <c r="AB21" s="41">
        <f t="shared" si="3"/>
        <v>1950000</v>
      </c>
      <c r="AC21" s="259"/>
      <c r="AD21" s="43"/>
    </row>
    <row r="22" ht="12.75" customHeight="1">
      <c r="A22" s="40"/>
      <c r="B22" s="40" t="s">
        <v>478</v>
      </c>
      <c r="C22" s="265" t="s">
        <v>460</v>
      </c>
      <c r="D22" s="146">
        <v>0.0</v>
      </c>
      <c r="E22" s="146">
        <v>0.0</v>
      </c>
      <c r="F22" s="146">
        <v>0.0</v>
      </c>
      <c r="G22" s="146">
        <v>0.0</v>
      </c>
      <c r="H22" s="146">
        <v>0.0</v>
      </c>
      <c r="I22" s="146">
        <v>0.0</v>
      </c>
      <c r="J22" s="146">
        <v>0.0</v>
      </c>
      <c r="K22" s="146">
        <v>0.0</v>
      </c>
      <c r="L22" s="146">
        <v>0.0</v>
      </c>
      <c r="M22" s="41">
        <v>0.0</v>
      </c>
      <c r="N22" s="146">
        <v>0.0</v>
      </c>
      <c r="O22" s="146">
        <v>0.0</v>
      </c>
      <c r="P22" s="264">
        <v>0.0</v>
      </c>
      <c r="Q22" s="146">
        <v>0.0</v>
      </c>
      <c r="R22" s="146">
        <v>0.0</v>
      </c>
      <c r="S22" s="146">
        <v>0.0</v>
      </c>
      <c r="T22" s="264">
        <v>0.0</v>
      </c>
      <c r="U22" s="146">
        <v>0.0</v>
      </c>
      <c r="V22" s="146">
        <v>0.0</v>
      </c>
      <c r="W22" s="41">
        <v>0.0</v>
      </c>
      <c r="X22" s="146">
        <v>0.0</v>
      </c>
      <c r="Y22" s="146">
        <v>0.0</v>
      </c>
      <c r="Z22" s="146">
        <v>0.0</v>
      </c>
      <c r="AA22" s="146">
        <v>0.0</v>
      </c>
      <c r="AB22" s="41">
        <f t="shared" si="3"/>
        <v>0</v>
      </c>
      <c r="AC22" s="259"/>
      <c r="AD22" s="43"/>
    </row>
    <row r="23" ht="12.75" customHeight="1">
      <c r="A23" s="40"/>
      <c r="B23" s="40" t="s">
        <v>479</v>
      </c>
      <c r="C23" s="43" t="s">
        <v>462</v>
      </c>
      <c r="D23" s="146">
        <v>0.0</v>
      </c>
      <c r="E23" s="146">
        <v>0.0</v>
      </c>
      <c r="F23" s="146">
        <v>0.0</v>
      </c>
      <c r="G23" s="146">
        <v>0.0</v>
      </c>
      <c r="H23" s="146">
        <v>0.0</v>
      </c>
      <c r="I23" s="146">
        <v>0.0</v>
      </c>
      <c r="J23" s="146">
        <v>0.0</v>
      </c>
      <c r="K23" s="146">
        <v>0.0</v>
      </c>
      <c r="L23" s="146">
        <v>0.0</v>
      </c>
      <c r="M23" s="146">
        <v>0.0</v>
      </c>
      <c r="N23" s="146">
        <v>0.0</v>
      </c>
      <c r="O23" s="146">
        <v>0.0</v>
      </c>
      <c r="P23" s="146">
        <v>0.0</v>
      </c>
      <c r="Q23" s="146">
        <v>0.0</v>
      </c>
      <c r="R23" s="146">
        <v>0.0</v>
      </c>
      <c r="S23" s="146">
        <v>0.0</v>
      </c>
      <c r="T23" s="146">
        <v>0.0</v>
      </c>
      <c r="U23" s="146">
        <v>0.0</v>
      </c>
      <c r="V23" s="146">
        <f>60000*17+80000</f>
        <v>1100000</v>
      </c>
      <c r="W23" s="146">
        <v>0.0</v>
      </c>
      <c r="X23" s="264">
        <v>80000.0</v>
      </c>
      <c r="Y23" s="146">
        <v>0.0</v>
      </c>
      <c r="Z23" s="146">
        <v>0.0</v>
      </c>
      <c r="AA23" s="146">
        <v>0.0</v>
      </c>
      <c r="AB23" s="41">
        <f t="shared" si="3"/>
        <v>1180000</v>
      </c>
      <c r="AC23" s="259"/>
      <c r="AD23" s="43"/>
    </row>
    <row r="24" ht="12.75" customHeight="1">
      <c r="A24" s="40"/>
      <c r="B24" s="266" t="s">
        <v>480</v>
      </c>
      <c r="C24" s="265" t="s">
        <v>464</v>
      </c>
      <c r="D24" s="146">
        <v>0.0</v>
      </c>
      <c r="E24" s="146">
        <v>0.0</v>
      </c>
      <c r="F24" s="146">
        <v>0.0</v>
      </c>
      <c r="G24" s="146">
        <v>0.0</v>
      </c>
      <c r="H24" s="146">
        <v>0.0</v>
      </c>
      <c r="I24" s="146">
        <v>0.0</v>
      </c>
      <c r="J24" s="146">
        <v>0.0</v>
      </c>
      <c r="K24" s="146">
        <v>0.0</v>
      </c>
      <c r="L24" s="146">
        <v>0.0</v>
      </c>
      <c r="M24" s="146">
        <v>0.0</v>
      </c>
      <c r="N24" s="146">
        <v>0.0</v>
      </c>
      <c r="O24" s="146">
        <v>0.0</v>
      </c>
      <c r="P24" s="146">
        <v>0.0</v>
      </c>
      <c r="Q24" s="146">
        <v>0.0</v>
      </c>
      <c r="R24" s="146">
        <v>0.0</v>
      </c>
      <c r="S24" s="146">
        <v>0.0</v>
      </c>
      <c r="T24" s="146">
        <v>0.0</v>
      </c>
      <c r="U24" s="146">
        <v>0.0</v>
      </c>
      <c r="V24" s="146">
        <v>0.0</v>
      </c>
      <c r="W24" s="146">
        <v>0.0</v>
      </c>
      <c r="X24" s="264">
        <v>300000.0</v>
      </c>
      <c r="Y24" s="146">
        <v>0.0</v>
      </c>
      <c r="Z24" s="146">
        <v>0.0</v>
      </c>
      <c r="AA24" s="146">
        <v>0.0</v>
      </c>
      <c r="AB24" s="41">
        <f t="shared" si="3"/>
        <v>300000</v>
      </c>
      <c r="AC24" s="259"/>
      <c r="AD24" s="43"/>
    </row>
    <row r="25" ht="12.75" customHeight="1">
      <c r="A25" s="40"/>
      <c r="B25" s="266" t="s">
        <v>481</v>
      </c>
      <c r="C25" s="265" t="s">
        <v>466</v>
      </c>
      <c r="D25" s="146">
        <v>0.0</v>
      </c>
      <c r="E25" s="146">
        <v>0.0</v>
      </c>
      <c r="F25" s="264">
        <v>0.0</v>
      </c>
      <c r="G25" s="146">
        <v>0.0</v>
      </c>
      <c r="H25" s="264">
        <v>0.0</v>
      </c>
      <c r="I25" s="146">
        <v>0.0</v>
      </c>
      <c r="J25" s="264">
        <v>275000.0</v>
      </c>
      <c r="K25" s="146">
        <v>0.0</v>
      </c>
      <c r="L25" s="264">
        <v>0.0</v>
      </c>
      <c r="M25" s="146">
        <v>0.0</v>
      </c>
      <c r="N25" s="264">
        <v>0.0</v>
      </c>
      <c r="O25" s="146">
        <v>0.0</v>
      </c>
      <c r="P25" s="146">
        <v>0.0</v>
      </c>
      <c r="Q25" s="146">
        <v>0.0</v>
      </c>
      <c r="R25" s="146">
        <v>0.0</v>
      </c>
      <c r="S25" s="146">
        <v>0.0</v>
      </c>
      <c r="T25" s="146">
        <v>0.0</v>
      </c>
      <c r="U25" s="146">
        <v>0.0</v>
      </c>
      <c r="V25" s="264">
        <v>0.0</v>
      </c>
      <c r="W25" s="146">
        <v>0.0</v>
      </c>
      <c r="X25" s="146">
        <v>0.0</v>
      </c>
      <c r="Y25" s="146">
        <v>0.0</v>
      </c>
      <c r="Z25" s="146">
        <v>0.0</v>
      </c>
      <c r="AA25" s="146">
        <v>0.0</v>
      </c>
      <c r="AB25" s="41">
        <f t="shared" si="3"/>
        <v>275000</v>
      </c>
      <c r="AC25" s="259"/>
      <c r="AD25" s="43"/>
    </row>
    <row r="26" ht="12.75" customHeight="1">
      <c r="A26" s="40"/>
      <c r="B26" s="40" t="s">
        <v>482</v>
      </c>
      <c r="C26" s="43" t="s">
        <v>483</v>
      </c>
      <c r="D26" s="146">
        <v>0.0</v>
      </c>
      <c r="E26" s="146">
        <v>0.0</v>
      </c>
      <c r="F26" s="146">
        <v>0.0</v>
      </c>
      <c r="G26" s="146">
        <v>0.0</v>
      </c>
      <c r="H26" s="146">
        <v>0.0</v>
      </c>
      <c r="I26" s="146">
        <v>0.0</v>
      </c>
      <c r="J26" s="146">
        <v>0.0</v>
      </c>
      <c r="K26" s="146">
        <v>0.0</v>
      </c>
      <c r="L26" s="146">
        <v>0.0</v>
      </c>
      <c r="M26" s="146">
        <v>0.0</v>
      </c>
      <c r="N26" s="146">
        <v>0.0</v>
      </c>
      <c r="O26" s="146">
        <v>0.0</v>
      </c>
      <c r="P26" s="146">
        <v>0.0</v>
      </c>
      <c r="Q26" s="146">
        <v>0.0</v>
      </c>
      <c r="R26" s="146">
        <v>0.0</v>
      </c>
      <c r="S26" s="146">
        <v>0.0</v>
      </c>
      <c r="T26" s="146">
        <v>0.0</v>
      </c>
      <c r="U26" s="146">
        <v>0.0</v>
      </c>
      <c r="V26" s="146">
        <v>0.0</v>
      </c>
      <c r="W26" s="146">
        <v>0.0</v>
      </c>
      <c r="X26" s="146">
        <v>0.0</v>
      </c>
      <c r="Y26" s="146">
        <v>0.0</v>
      </c>
      <c r="Z26" s="146">
        <v>0.0</v>
      </c>
      <c r="AA26" s="146">
        <v>0.0</v>
      </c>
      <c r="AB26" s="41">
        <f t="shared" si="3"/>
        <v>0</v>
      </c>
      <c r="AC26" s="259"/>
      <c r="AD26" s="43"/>
    </row>
    <row r="27" ht="12.75" customHeight="1">
      <c r="A27" s="40"/>
      <c r="B27" s="40" t="s">
        <v>484</v>
      </c>
      <c r="C27" s="265" t="s">
        <v>470</v>
      </c>
      <c r="D27" s="146">
        <v>0.0</v>
      </c>
      <c r="E27" s="146">
        <v>0.0</v>
      </c>
      <c r="F27" s="264">
        <v>150000.0</v>
      </c>
      <c r="G27" s="146">
        <v>0.0</v>
      </c>
      <c r="H27" s="264">
        <v>0.0</v>
      </c>
      <c r="I27" s="146">
        <v>0.0</v>
      </c>
      <c r="J27" s="146">
        <v>0.0</v>
      </c>
      <c r="K27" s="146">
        <v>0.0</v>
      </c>
      <c r="L27" s="264">
        <v>0.0</v>
      </c>
      <c r="M27" s="146">
        <v>0.0</v>
      </c>
      <c r="N27" s="264">
        <v>150000.0</v>
      </c>
      <c r="O27" s="146">
        <v>0.0</v>
      </c>
      <c r="P27" s="264">
        <v>0.0</v>
      </c>
      <c r="Q27" s="146">
        <v>0.0</v>
      </c>
      <c r="R27" s="264">
        <v>0.0</v>
      </c>
      <c r="S27" s="146">
        <v>0.0</v>
      </c>
      <c r="T27" s="264">
        <v>0.0</v>
      </c>
      <c r="U27" s="146">
        <v>0.0</v>
      </c>
      <c r="V27" s="146">
        <v>0.0</v>
      </c>
      <c r="W27" s="146">
        <v>0.0</v>
      </c>
      <c r="X27" s="264">
        <v>0.0</v>
      </c>
      <c r="Y27" s="146">
        <v>0.0</v>
      </c>
      <c r="Z27" s="264">
        <v>285000.0</v>
      </c>
      <c r="AA27" s="146">
        <v>0.0</v>
      </c>
      <c r="AB27" s="41">
        <f t="shared" si="3"/>
        <v>585000</v>
      </c>
      <c r="AC27" s="259"/>
      <c r="AD27" s="43"/>
    </row>
    <row r="28" ht="12.75" customHeight="1">
      <c r="A28" s="40"/>
      <c r="B28" s="40" t="s">
        <v>485</v>
      </c>
      <c r="C28" s="43" t="s">
        <v>468</v>
      </c>
      <c r="D28" s="146">
        <v>0.0</v>
      </c>
      <c r="E28" s="146">
        <v>0.0</v>
      </c>
      <c r="F28" s="146">
        <v>0.0</v>
      </c>
      <c r="G28" s="146">
        <v>0.0</v>
      </c>
      <c r="H28" s="146">
        <v>0.0</v>
      </c>
      <c r="I28" s="146">
        <v>0.0</v>
      </c>
      <c r="J28" s="146">
        <v>0.0</v>
      </c>
      <c r="K28" s="146">
        <v>0.0</v>
      </c>
      <c r="L28" s="146">
        <v>0.0</v>
      </c>
      <c r="M28" s="146">
        <v>0.0</v>
      </c>
      <c r="N28" s="146">
        <v>0.0</v>
      </c>
      <c r="O28" s="146">
        <v>0.0</v>
      </c>
      <c r="P28" s="146">
        <v>0.0</v>
      </c>
      <c r="Q28" s="146">
        <v>0.0</v>
      </c>
      <c r="R28" s="146">
        <v>0.0</v>
      </c>
      <c r="S28" s="146">
        <v>0.0</v>
      </c>
      <c r="T28" s="146">
        <v>0.0</v>
      </c>
      <c r="U28" s="146">
        <v>0.0</v>
      </c>
      <c r="V28" s="146">
        <v>0.0</v>
      </c>
      <c r="W28" s="146">
        <v>0.0</v>
      </c>
      <c r="X28" s="146">
        <f>50000*15</f>
        <v>750000</v>
      </c>
      <c r="Y28" s="146">
        <v>0.0</v>
      </c>
      <c r="Z28" s="146">
        <f>50000*2</f>
        <v>100000</v>
      </c>
      <c r="AA28" s="146">
        <v>0.0</v>
      </c>
      <c r="AB28" s="41">
        <f t="shared" si="3"/>
        <v>850000</v>
      </c>
      <c r="AC28" s="259"/>
      <c r="AD28" s="43"/>
    </row>
    <row r="29" ht="12.75" customHeight="1">
      <c r="A29" s="40"/>
      <c r="B29" s="40" t="s">
        <v>486</v>
      </c>
      <c r="C29" s="265" t="s">
        <v>487</v>
      </c>
      <c r="D29" s="264">
        <f>45000+68750</f>
        <v>113750</v>
      </c>
      <c r="E29" s="146">
        <v>0.0</v>
      </c>
      <c r="F29" s="146">
        <v>0.0</v>
      </c>
      <c r="G29" s="146">
        <v>0.0</v>
      </c>
      <c r="H29" s="146">
        <v>0.0</v>
      </c>
      <c r="I29" s="146">
        <v>0.0</v>
      </c>
      <c r="J29" s="264">
        <f>35000+68750</f>
        <v>103750</v>
      </c>
      <c r="K29" s="146">
        <v>0.0</v>
      </c>
      <c r="L29" s="146">
        <v>0.0</v>
      </c>
      <c r="M29" s="146">
        <v>0.0</v>
      </c>
      <c r="N29" s="264">
        <f>35000+68750</f>
        <v>103750</v>
      </c>
      <c r="O29" s="146">
        <v>0.0</v>
      </c>
      <c r="P29" s="146">
        <v>0.0</v>
      </c>
      <c r="Q29" s="146">
        <v>0.0</v>
      </c>
      <c r="R29" s="146">
        <v>0.0</v>
      </c>
      <c r="S29" s="146">
        <v>0.0</v>
      </c>
      <c r="T29" s="264">
        <f>35000+68750</f>
        <v>103750</v>
      </c>
      <c r="U29" s="146">
        <v>0.0</v>
      </c>
      <c r="V29" s="264">
        <v>0.0</v>
      </c>
      <c r="W29" s="146">
        <v>0.0</v>
      </c>
      <c r="X29" s="264">
        <v>0.0</v>
      </c>
      <c r="Y29" s="146">
        <v>0.0</v>
      </c>
      <c r="Z29" s="264">
        <v>0.0</v>
      </c>
      <c r="AA29" s="146">
        <v>0.0</v>
      </c>
      <c r="AB29" s="41">
        <f t="shared" si="3"/>
        <v>425000</v>
      </c>
      <c r="AC29" s="259"/>
      <c r="AD29" s="43"/>
    </row>
    <row r="30" ht="12.75" customHeight="1">
      <c r="A30" s="40"/>
      <c r="B30" s="40" t="s">
        <v>488</v>
      </c>
      <c r="C30" s="40" t="s">
        <v>489</v>
      </c>
      <c r="D30" s="146">
        <v>0.0</v>
      </c>
      <c r="E30" s="146">
        <v>0.0</v>
      </c>
      <c r="F30" s="146">
        <v>0.0</v>
      </c>
      <c r="G30" s="146">
        <v>0.0</v>
      </c>
      <c r="H30" s="146">
        <v>0.0</v>
      </c>
      <c r="I30" s="146">
        <v>0.0</v>
      </c>
      <c r="J30" s="146">
        <v>0.0</v>
      </c>
      <c r="K30" s="146">
        <v>0.0</v>
      </c>
      <c r="L30" s="146">
        <v>0.0</v>
      </c>
      <c r="M30" s="146">
        <v>0.0</v>
      </c>
      <c r="N30" s="264">
        <v>0.0</v>
      </c>
      <c r="O30" s="41">
        <v>0.0</v>
      </c>
      <c r="P30" s="146">
        <v>0.0</v>
      </c>
      <c r="Q30" s="146">
        <v>0.0</v>
      </c>
      <c r="R30" s="146">
        <v>0.0</v>
      </c>
      <c r="S30" s="146">
        <v>0.0</v>
      </c>
      <c r="T30" s="146">
        <v>0.0</v>
      </c>
      <c r="U30" s="146">
        <v>0.0</v>
      </c>
      <c r="V30" s="146">
        <v>0.0</v>
      </c>
      <c r="W30" s="146">
        <v>0.0</v>
      </c>
      <c r="X30" s="146">
        <v>0.0</v>
      </c>
      <c r="Y30" s="146">
        <v>0.0</v>
      </c>
      <c r="Z30" s="146">
        <v>0.0</v>
      </c>
      <c r="AA30" s="146">
        <v>0.0</v>
      </c>
      <c r="AB30" s="41">
        <f t="shared" si="3"/>
        <v>0</v>
      </c>
      <c r="AC30" s="259"/>
      <c r="AD30" s="43"/>
    </row>
    <row r="31" ht="12.75" customHeight="1">
      <c r="A31" s="40"/>
      <c r="B31" s="40" t="s">
        <v>490</v>
      </c>
      <c r="C31" s="43" t="s">
        <v>472</v>
      </c>
      <c r="D31" s="146">
        <v>0.0</v>
      </c>
      <c r="E31" s="146">
        <v>0.0</v>
      </c>
      <c r="F31" s="146">
        <v>0.0</v>
      </c>
      <c r="G31" s="146">
        <v>0.0</v>
      </c>
      <c r="H31" s="146">
        <v>0.0</v>
      </c>
      <c r="I31" s="146">
        <v>0.0</v>
      </c>
      <c r="J31" s="146">
        <v>0.0</v>
      </c>
      <c r="K31" s="146">
        <v>0.0</v>
      </c>
      <c r="L31" s="146">
        <f>20000*5+50000*2+35000</f>
        <v>235000</v>
      </c>
      <c r="M31" s="146">
        <v>0.0</v>
      </c>
      <c r="N31" s="146">
        <f>20000+35000</f>
        <v>55000</v>
      </c>
      <c r="O31" s="146">
        <v>0.0</v>
      </c>
      <c r="P31" s="264">
        <v>0.0</v>
      </c>
      <c r="Q31" s="146">
        <v>0.0</v>
      </c>
      <c r="R31" s="146">
        <v>0.0</v>
      </c>
      <c r="S31" s="146">
        <v>0.0</v>
      </c>
      <c r="T31" s="264">
        <v>0.0</v>
      </c>
      <c r="U31" s="146">
        <v>0.0</v>
      </c>
      <c r="V31" s="146">
        <v>0.0</v>
      </c>
      <c r="W31" s="146">
        <v>0.0</v>
      </c>
      <c r="X31" s="146">
        <v>0.0</v>
      </c>
      <c r="Y31" s="146">
        <v>0.0</v>
      </c>
      <c r="Z31" s="146">
        <v>0.0</v>
      </c>
      <c r="AA31" s="146">
        <v>0.0</v>
      </c>
      <c r="AB31" s="41">
        <f t="shared" si="3"/>
        <v>290000</v>
      </c>
      <c r="AC31" s="259"/>
      <c r="AD31" s="43"/>
    </row>
    <row r="32" ht="12.75" customHeight="1">
      <c r="A32" s="40"/>
      <c r="B32" s="266" t="s">
        <v>491</v>
      </c>
      <c r="C32" s="40" t="s">
        <v>492</v>
      </c>
      <c r="D32" s="146">
        <v>0.0</v>
      </c>
      <c r="E32" s="146">
        <v>0.0</v>
      </c>
      <c r="F32" s="146">
        <v>0.0</v>
      </c>
      <c r="G32" s="146">
        <v>0.0</v>
      </c>
      <c r="H32" s="146">
        <v>0.0</v>
      </c>
      <c r="I32" s="146">
        <v>0.0</v>
      </c>
      <c r="J32" s="146">
        <v>0.0</v>
      </c>
      <c r="K32" s="146">
        <v>0.0</v>
      </c>
      <c r="L32" s="146">
        <v>0.0</v>
      </c>
      <c r="M32" s="146">
        <v>0.0</v>
      </c>
      <c r="N32" s="146">
        <v>0.0</v>
      </c>
      <c r="O32" s="146">
        <v>0.0</v>
      </c>
      <c r="P32" s="264">
        <v>150000.0</v>
      </c>
      <c r="Q32" s="146">
        <v>0.0</v>
      </c>
      <c r="R32" s="146">
        <v>0.0</v>
      </c>
      <c r="S32" s="146">
        <v>0.0</v>
      </c>
      <c r="T32" s="264">
        <v>15000.0</v>
      </c>
      <c r="U32" s="146">
        <v>0.0</v>
      </c>
      <c r="V32" s="264">
        <v>15000.0</v>
      </c>
      <c r="W32" s="146">
        <v>0.0</v>
      </c>
      <c r="X32" s="264">
        <v>15000.0</v>
      </c>
      <c r="Y32" s="146">
        <v>0.0</v>
      </c>
      <c r="Z32" s="264">
        <v>15000.0</v>
      </c>
      <c r="AA32" s="146">
        <v>0.0</v>
      </c>
      <c r="AB32" s="41">
        <f t="shared" si="3"/>
        <v>210000</v>
      </c>
      <c r="AC32" s="259"/>
      <c r="AD32" s="43"/>
    </row>
    <row r="33" ht="12.75" customHeight="1">
      <c r="A33" s="40"/>
      <c r="B33" s="40" t="s">
        <v>493</v>
      </c>
      <c r="C33" s="43" t="s">
        <v>474</v>
      </c>
      <c r="D33" s="146">
        <v>0.0</v>
      </c>
      <c r="E33" s="146">
        <v>0.0</v>
      </c>
      <c r="F33" s="146">
        <v>0.0</v>
      </c>
      <c r="G33" s="146">
        <v>0.0</v>
      </c>
      <c r="H33" s="146">
        <v>0.0</v>
      </c>
      <c r="I33" s="146">
        <v>0.0</v>
      </c>
      <c r="J33" s="146">
        <v>0.0</v>
      </c>
      <c r="K33" s="146">
        <v>0.0</v>
      </c>
      <c r="L33" s="146">
        <v>0.0</v>
      </c>
      <c r="M33" s="146">
        <v>0.0</v>
      </c>
      <c r="N33" s="146">
        <v>0.0</v>
      </c>
      <c r="O33" s="146">
        <v>0.0</v>
      </c>
      <c r="P33" s="264">
        <v>145000.0</v>
      </c>
      <c r="Q33" s="146">
        <v>0.0</v>
      </c>
      <c r="R33" s="146">
        <v>0.0</v>
      </c>
      <c r="S33" s="146">
        <v>0.0</v>
      </c>
      <c r="T33" s="264">
        <v>145000.0</v>
      </c>
      <c r="U33" s="146">
        <v>0.0</v>
      </c>
      <c r="V33" s="146">
        <v>0.0</v>
      </c>
      <c r="W33" s="146">
        <v>0.0</v>
      </c>
      <c r="X33" s="146">
        <v>0.0</v>
      </c>
      <c r="Y33" s="146">
        <v>0.0</v>
      </c>
      <c r="Z33" s="146">
        <v>0.0</v>
      </c>
      <c r="AA33" s="146">
        <v>0.0</v>
      </c>
      <c r="AB33" s="41">
        <f t="shared" si="3"/>
        <v>290000</v>
      </c>
      <c r="AC33" s="259"/>
      <c r="AD33" s="43"/>
    </row>
    <row r="34" ht="12.75" customHeight="1">
      <c r="A34" s="40"/>
      <c r="B34" s="40"/>
      <c r="C34" s="227" t="s">
        <v>494</v>
      </c>
      <c r="D34" s="268">
        <f t="shared" ref="D34:AB34" si="4">SUM(D20:D33)</f>
        <v>113750</v>
      </c>
      <c r="E34" s="268">
        <f t="shared" si="4"/>
        <v>0</v>
      </c>
      <c r="F34" s="268">
        <f t="shared" si="4"/>
        <v>150000</v>
      </c>
      <c r="G34" s="268">
        <f t="shared" si="4"/>
        <v>0</v>
      </c>
      <c r="H34" s="268">
        <f t="shared" si="4"/>
        <v>1210000</v>
      </c>
      <c r="I34" s="268">
        <f t="shared" si="4"/>
        <v>0</v>
      </c>
      <c r="J34" s="268">
        <f t="shared" si="4"/>
        <v>478750</v>
      </c>
      <c r="K34" s="268">
        <f t="shared" si="4"/>
        <v>0</v>
      </c>
      <c r="L34" s="268">
        <f t="shared" si="4"/>
        <v>2110000</v>
      </c>
      <c r="M34" s="268">
        <f t="shared" si="4"/>
        <v>0</v>
      </c>
      <c r="N34" s="268">
        <f t="shared" si="4"/>
        <v>458750</v>
      </c>
      <c r="O34" s="268">
        <f t="shared" si="4"/>
        <v>0</v>
      </c>
      <c r="P34" s="268">
        <f t="shared" si="4"/>
        <v>295000</v>
      </c>
      <c r="Q34" s="268">
        <f t="shared" si="4"/>
        <v>0</v>
      </c>
      <c r="R34" s="268">
        <f t="shared" si="4"/>
        <v>0</v>
      </c>
      <c r="S34" s="268">
        <f t="shared" si="4"/>
        <v>0</v>
      </c>
      <c r="T34" s="268">
        <f t="shared" si="4"/>
        <v>263750</v>
      </c>
      <c r="U34" s="268">
        <f t="shared" si="4"/>
        <v>0</v>
      </c>
      <c r="V34" s="268">
        <f t="shared" si="4"/>
        <v>1115000</v>
      </c>
      <c r="W34" s="268">
        <f t="shared" si="4"/>
        <v>0</v>
      </c>
      <c r="X34" s="268">
        <f t="shared" si="4"/>
        <v>1145000</v>
      </c>
      <c r="Y34" s="268">
        <f t="shared" si="4"/>
        <v>0</v>
      </c>
      <c r="Z34" s="268">
        <f t="shared" si="4"/>
        <v>400000</v>
      </c>
      <c r="AA34" s="268">
        <f t="shared" si="4"/>
        <v>0</v>
      </c>
      <c r="AB34" s="268">
        <f t="shared" si="4"/>
        <v>7740000</v>
      </c>
      <c r="AC34" s="271"/>
      <c r="AD34" s="43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259"/>
      <c r="AD35" s="43"/>
    </row>
    <row r="36" ht="12.75" customHeight="1">
      <c r="A36" s="227"/>
      <c r="B36" s="227"/>
      <c r="C36" s="211" t="s">
        <v>495</v>
      </c>
      <c r="D36" s="212">
        <f t="shared" ref="D36:AB36" si="5">D17+D34</f>
        <v>113750</v>
      </c>
      <c r="E36" s="212">
        <f t="shared" si="5"/>
        <v>0</v>
      </c>
      <c r="F36" s="212">
        <f t="shared" si="5"/>
        <v>150000</v>
      </c>
      <c r="G36" s="212">
        <f t="shared" si="5"/>
        <v>0</v>
      </c>
      <c r="H36" s="212">
        <f t="shared" si="5"/>
        <v>1610000</v>
      </c>
      <c r="I36" s="212">
        <f t="shared" si="5"/>
        <v>0</v>
      </c>
      <c r="J36" s="212">
        <f t="shared" si="5"/>
        <v>603750</v>
      </c>
      <c r="K36" s="212">
        <f t="shared" si="5"/>
        <v>0</v>
      </c>
      <c r="L36" s="212">
        <f t="shared" si="5"/>
        <v>2610000</v>
      </c>
      <c r="M36" s="212">
        <f t="shared" si="5"/>
        <v>0</v>
      </c>
      <c r="N36" s="212">
        <f t="shared" si="5"/>
        <v>493750</v>
      </c>
      <c r="O36" s="212">
        <f t="shared" si="5"/>
        <v>0</v>
      </c>
      <c r="P36" s="212">
        <f t="shared" si="5"/>
        <v>295000</v>
      </c>
      <c r="Q36" s="212">
        <f t="shared" si="5"/>
        <v>0</v>
      </c>
      <c r="R36" s="212">
        <f t="shared" si="5"/>
        <v>0</v>
      </c>
      <c r="S36" s="212">
        <f t="shared" si="5"/>
        <v>0</v>
      </c>
      <c r="T36" s="212">
        <f t="shared" si="5"/>
        <v>263750</v>
      </c>
      <c r="U36" s="212">
        <f t="shared" si="5"/>
        <v>0</v>
      </c>
      <c r="V36" s="212">
        <f t="shared" si="5"/>
        <v>1300000</v>
      </c>
      <c r="W36" s="212">
        <f t="shared" si="5"/>
        <v>0</v>
      </c>
      <c r="X36" s="212">
        <f t="shared" si="5"/>
        <v>1335000</v>
      </c>
      <c r="Y36" s="212">
        <f t="shared" si="5"/>
        <v>0</v>
      </c>
      <c r="Z36" s="212">
        <f t="shared" si="5"/>
        <v>425000</v>
      </c>
      <c r="AA36" s="212">
        <f t="shared" si="5"/>
        <v>0</v>
      </c>
      <c r="AB36" s="213">
        <f t="shared" si="5"/>
        <v>9200000</v>
      </c>
      <c r="AC36" s="260">
        <f>AB36+'Membresía'!AB11</f>
        <v>11511191.26</v>
      </c>
      <c r="AD36" s="227"/>
    </row>
    <row r="37" ht="12.75" customHeight="1">
      <c r="A37" s="40"/>
      <c r="B37" s="40"/>
      <c r="C37" s="40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272"/>
      <c r="AA37" s="272"/>
      <c r="AB37" s="51"/>
      <c r="AC37" s="259"/>
      <c r="AD37" s="43"/>
    </row>
    <row r="38" ht="12.75" customHeight="1">
      <c r="A38" s="40"/>
      <c r="B38" s="40"/>
      <c r="C38" s="262" t="s">
        <v>496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9"/>
      <c r="W38" s="49"/>
      <c r="X38" s="40"/>
      <c r="Y38" s="40"/>
      <c r="Z38" s="49"/>
      <c r="AA38" s="49"/>
      <c r="AB38" s="41"/>
      <c r="AC38" s="259"/>
      <c r="AD38" s="43"/>
    </row>
    <row r="39" ht="12.75" customHeight="1">
      <c r="A39" s="40"/>
      <c r="B39" s="40" t="s">
        <v>497</v>
      </c>
      <c r="C39" s="43" t="s">
        <v>456</v>
      </c>
      <c r="D39" s="146">
        <v>0.0</v>
      </c>
      <c r="E39" s="146">
        <v>0.0</v>
      </c>
      <c r="F39" s="146">
        <v>0.0</v>
      </c>
      <c r="G39" s="146">
        <v>0.0</v>
      </c>
      <c r="H39" s="264">
        <v>1150000.0</v>
      </c>
      <c r="I39" s="146">
        <v>0.0</v>
      </c>
      <c r="J39" s="264">
        <v>100000.0</v>
      </c>
      <c r="K39" s="146">
        <v>0.0</v>
      </c>
      <c r="L39" s="264">
        <v>0.0</v>
      </c>
      <c r="M39" s="146">
        <v>0.0</v>
      </c>
      <c r="N39" s="264">
        <v>0.0</v>
      </c>
      <c r="O39" s="146">
        <v>0.0</v>
      </c>
      <c r="P39" s="146">
        <v>0.0</v>
      </c>
      <c r="Q39" s="146">
        <v>0.0</v>
      </c>
      <c r="R39" s="146">
        <v>0.0</v>
      </c>
      <c r="S39" s="146">
        <v>0.0</v>
      </c>
      <c r="T39" s="146">
        <v>0.0</v>
      </c>
      <c r="U39" s="146">
        <v>0.0</v>
      </c>
      <c r="V39" s="146">
        <v>0.0</v>
      </c>
      <c r="W39" s="146">
        <v>0.0</v>
      </c>
      <c r="X39" s="146">
        <v>0.0</v>
      </c>
      <c r="Y39" s="146">
        <v>0.0</v>
      </c>
      <c r="Z39" s="146">
        <v>0.0</v>
      </c>
      <c r="AA39" s="146">
        <v>0.0</v>
      </c>
      <c r="AB39" s="41">
        <f t="shared" ref="AB39:AB52" si="6">D39+F39+H39+J39+L39+N39+P39+R39+T39+V39+X39+Z39</f>
        <v>1250000</v>
      </c>
      <c r="AC39" s="259"/>
      <c r="AD39" s="43"/>
    </row>
    <row r="40" ht="12.75" customHeight="1">
      <c r="A40" s="40"/>
      <c r="B40" s="40" t="s">
        <v>498</v>
      </c>
      <c r="C40" s="43" t="s">
        <v>458</v>
      </c>
      <c r="D40" s="146">
        <v>0.0</v>
      </c>
      <c r="E40" s="146">
        <v>0.0</v>
      </c>
      <c r="F40" s="146">
        <v>0.0</v>
      </c>
      <c r="G40" s="146">
        <v>0.0</v>
      </c>
      <c r="H40" s="146">
        <v>0.0</v>
      </c>
      <c r="I40" s="146">
        <v>0.0</v>
      </c>
      <c r="J40" s="264">
        <v>0.0</v>
      </c>
      <c r="K40" s="146">
        <v>0.0</v>
      </c>
      <c r="L40" s="264">
        <v>2050000.0</v>
      </c>
      <c r="M40" s="146">
        <v>0.0</v>
      </c>
      <c r="N40" s="264">
        <v>200000.0</v>
      </c>
      <c r="O40" s="146">
        <v>0.0</v>
      </c>
      <c r="P40" s="146">
        <v>0.0</v>
      </c>
      <c r="Q40" s="146">
        <v>0.0</v>
      </c>
      <c r="R40" s="146">
        <v>0.0</v>
      </c>
      <c r="S40" s="146">
        <v>0.0</v>
      </c>
      <c r="T40" s="146">
        <v>0.0</v>
      </c>
      <c r="U40" s="146">
        <v>0.0</v>
      </c>
      <c r="V40" s="146">
        <v>0.0</v>
      </c>
      <c r="W40" s="146">
        <v>0.0</v>
      </c>
      <c r="X40" s="146">
        <v>0.0</v>
      </c>
      <c r="Y40" s="146">
        <v>0.0</v>
      </c>
      <c r="Z40" s="146">
        <v>0.0</v>
      </c>
      <c r="AA40" s="146">
        <v>0.0</v>
      </c>
      <c r="AB40" s="41">
        <f t="shared" si="6"/>
        <v>2250000</v>
      </c>
      <c r="AC40" s="259"/>
      <c r="AD40" s="43"/>
    </row>
    <row r="41" ht="12.75" customHeight="1">
      <c r="A41" s="40"/>
      <c r="B41" s="40" t="s">
        <v>499</v>
      </c>
      <c r="C41" s="265" t="s">
        <v>460</v>
      </c>
      <c r="D41" s="146">
        <v>0.0</v>
      </c>
      <c r="E41" s="146">
        <v>0.0</v>
      </c>
      <c r="F41" s="146">
        <v>0.0</v>
      </c>
      <c r="G41" s="146">
        <v>0.0</v>
      </c>
      <c r="H41" s="146">
        <v>0.0</v>
      </c>
      <c r="I41" s="146">
        <v>0.0</v>
      </c>
      <c r="J41" s="146">
        <v>0.0</v>
      </c>
      <c r="K41" s="146">
        <v>0.0</v>
      </c>
      <c r="L41" s="146">
        <v>0.0</v>
      </c>
      <c r="M41" s="41">
        <v>0.0</v>
      </c>
      <c r="N41" s="146">
        <v>0.0</v>
      </c>
      <c r="O41" s="146">
        <v>0.0</v>
      </c>
      <c r="P41" s="264">
        <v>0.0</v>
      </c>
      <c r="Q41" s="146">
        <v>0.0</v>
      </c>
      <c r="R41" s="264">
        <v>0.0</v>
      </c>
      <c r="S41" s="146">
        <v>0.0</v>
      </c>
      <c r="T41" s="146">
        <v>0.0</v>
      </c>
      <c r="U41" s="146">
        <v>0.0</v>
      </c>
      <c r="V41" s="146">
        <v>0.0</v>
      </c>
      <c r="W41" s="146">
        <v>0.0</v>
      </c>
      <c r="X41" s="146">
        <v>0.0</v>
      </c>
      <c r="Y41" s="146">
        <v>0.0</v>
      </c>
      <c r="Z41" s="146">
        <v>0.0</v>
      </c>
      <c r="AA41" s="146">
        <v>0.0</v>
      </c>
      <c r="AB41" s="41">
        <f t="shared" si="6"/>
        <v>0</v>
      </c>
      <c r="AC41" s="259"/>
      <c r="AD41" s="43"/>
    </row>
    <row r="42" ht="12.75" customHeight="1">
      <c r="A42" s="40"/>
      <c r="B42" s="40" t="s">
        <v>500</v>
      </c>
      <c r="C42" s="43" t="s">
        <v>462</v>
      </c>
      <c r="D42" s="146">
        <v>0.0</v>
      </c>
      <c r="E42" s="146">
        <v>0.0</v>
      </c>
      <c r="F42" s="146">
        <v>0.0</v>
      </c>
      <c r="G42" s="146">
        <v>0.0</v>
      </c>
      <c r="H42" s="146">
        <v>0.0</v>
      </c>
      <c r="I42" s="146">
        <v>0.0</v>
      </c>
      <c r="J42" s="146">
        <v>0.0</v>
      </c>
      <c r="K42" s="146">
        <v>0.0</v>
      </c>
      <c r="L42" s="146">
        <v>0.0</v>
      </c>
      <c r="M42" s="146">
        <v>0.0</v>
      </c>
      <c r="N42" s="146">
        <v>0.0</v>
      </c>
      <c r="O42" s="146">
        <v>0.0</v>
      </c>
      <c r="P42" s="146">
        <v>0.0</v>
      </c>
      <c r="Q42" s="146">
        <v>0.0</v>
      </c>
      <c r="R42" s="146">
        <v>0.0</v>
      </c>
      <c r="S42" s="146">
        <v>0.0</v>
      </c>
      <c r="T42" s="264">
        <v>0.0</v>
      </c>
      <c r="U42" s="146">
        <v>0.0</v>
      </c>
      <c r="V42" s="264">
        <v>1150000.0</v>
      </c>
      <c r="W42" s="146">
        <v>0.0</v>
      </c>
      <c r="X42" s="264">
        <v>50000.0</v>
      </c>
      <c r="Y42" s="146">
        <v>0.0</v>
      </c>
      <c r="Z42" s="146">
        <v>0.0</v>
      </c>
      <c r="AA42" s="146">
        <v>0.0</v>
      </c>
      <c r="AB42" s="41">
        <f t="shared" si="6"/>
        <v>1200000</v>
      </c>
      <c r="AC42" s="259"/>
      <c r="AD42" s="43"/>
    </row>
    <row r="43" ht="12.75" customHeight="1">
      <c r="A43" s="40"/>
      <c r="B43" s="267" t="s">
        <v>501</v>
      </c>
      <c r="C43" s="265" t="s">
        <v>464</v>
      </c>
      <c r="D43" s="264">
        <v>0.0</v>
      </c>
      <c r="E43" s="146">
        <v>0.0</v>
      </c>
      <c r="F43" s="264">
        <v>0.0</v>
      </c>
      <c r="G43" s="146">
        <v>0.0</v>
      </c>
      <c r="H43" s="264">
        <v>0.0</v>
      </c>
      <c r="I43" s="146">
        <v>0.0</v>
      </c>
      <c r="J43" s="146">
        <v>0.0</v>
      </c>
      <c r="K43" s="146">
        <v>0.0</v>
      </c>
      <c r="L43" s="146">
        <v>0.0</v>
      </c>
      <c r="M43" s="146">
        <v>0.0</v>
      </c>
      <c r="N43" s="146">
        <v>0.0</v>
      </c>
      <c r="O43" s="146">
        <v>0.0</v>
      </c>
      <c r="P43" s="146">
        <v>0.0</v>
      </c>
      <c r="Q43" s="146">
        <v>0.0</v>
      </c>
      <c r="R43" s="146">
        <v>0.0</v>
      </c>
      <c r="S43" s="146">
        <v>0.0</v>
      </c>
      <c r="T43" s="146">
        <v>0.0</v>
      </c>
      <c r="U43" s="146">
        <v>0.0</v>
      </c>
      <c r="V43" s="264">
        <v>0.0</v>
      </c>
      <c r="W43" s="146">
        <v>0.0</v>
      </c>
      <c r="X43" s="264">
        <v>200000.0</v>
      </c>
      <c r="Y43" s="146">
        <v>0.0</v>
      </c>
      <c r="Z43" s="146">
        <v>0.0</v>
      </c>
      <c r="AA43" s="146">
        <v>0.0</v>
      </c>
      <c r="AB43" s="41">
        <f t="shared" si="6"/>
        <v>200000</v>
      </c>
      <c r="AC43" s="259"/>
      <c r="AD43" s="43"/>
    </row>
    <row r="44" ht="12.75" customHeight="1">
      <c r="A44" s="40"/>
      <c r="B44" s="267" t="s">
        <v>502</v>
      </c>
      <c r="C44" s="265" t="s">
        <v>466</v>
      </c>
      <c r="D44" s="264">
        <v>0.0</v>
      </c>
      <c r="E44" s="146">
        <v>0.0</v>
      </c>
      <c r="F44" s="264">
        <v>0.0</v>
      </c>
      <c r="G44" s="146">
        <v>0.0</v>
      </c>
      <c r="H44" s="264">
        <v>0.0</v>
      </c>
      <c r="I44" s="146">
        <v>0.0</v>
      </c>
      <c r="J44" s="264">
        <v>200000.0</v>
      </c>
      <c r="K44" s="146">
        <v>0.0</v>
      </c>
      <c r="L44" s="146">
        <v>0.0</v>
      </c>
      <c r="M44" s="146">
        <v>0.0</v>
      </c>
      <c r="N44" s="146">
        <v>0.0</v>
      </c>
      <c r="O44" s="146">
        <v>0.0</v>
      </c>
      <c r="P44" s="146">
        <v>0.0</v>
      </c>
      <c r="Q44" s="146">
        <v>0.0</v>
      </c>
      <c r="R44" s="146">
        <v>0.0</v>
      </c>
      <c r="S44" s="146">
        <v>0.0</v>
      </c>
      <c r="T44" s="146">
        <v>0.0</v>
      </c>
      <c r="U44" s="146">
        <v>0.0</v>
      </c>
      <c r="V44" s="264">
        <v>0.0</v>
      </c>
      <c r="W44" s="146">
        <v>0.0</v>
      </c>
      <c r="X44" s="146">
        <v>0.0</v>
      </c>
      <c r="Y44" s="146">
        <v>0.0</v>
      </c>
      <c r="Z44" s="146">
        <v>0.0</v>
      </c>
      <c r="AA44" s="146">
        <v>0.0</v>
      </c>
      <c r="AB44" s="41">
        <f t="shared" si="6"/>
        <v>200000</v>
      </c>
      <c r="AC44" s="259"/>
      <c r="AD44" s="43"/>
    </row>
    <row r="45" ht="12.75" customHeight="1">
      <c r="A45" s="40"/>
      <c r="B45" s="40" t="s">
        <v>503</v>
      </c>
      <c r="C45" s="265" t="s">
        <v>470</v>
      </c>
      <c r="D45" s="146">
        <v>0.0</v>
      </c>
      <c r="E45" s="146">
        <v>0.0</v>
      </c>
      <c r="F45" s="264">
        <v>80000.0</v>
      </c>
      <c r="G45" s="146">
        <v>0.0</v>
      </c>
      <c r="H45" s="264">
        <v>0.0</v>
      </c>
      <c r="I45" s="146">
        <v>0.0</v>
      </c>
      <c r="J45" s="264">
        <v>0.0</v>
      </c>
      <c r="K45" s="146">
        <v>0.0</v>
      </c>
      <c r="L45" s="264">
        <v>0.0</v>
      </c>
      <c r="M45" s="146">
        <v>0.0</v>
      </c>
      <c r="N45" s="264">
        <v>80000.0</v>
      </c>
      <c r="O45" s="146">
        <v>0.0</v>
      </c>
      <c r="P45" s="146">
        <v>0.0</v>
      </c>
      <c r="Q45" s="146">
        <v>0.0</v>
      </c>
      <c r="R45" s="264">
        <v>0.0</v>
      </c>
      <c r="S45" s="146">
        <v>0.0</v>
      </c>
      <c r="T45" s="146">
        <v>0.0</v>
      </c>
      <c r="U45" s="146">
        <v>0.0</v>
      </c>
      <c r="V45" s="146">
        <v>0.0</v>
      </c>
      <c r="W45" s="41">
        <v>0.0</v>
      </c>
      <c r="X45" s="146">
        <v>0.0</v>
      </c>
      <c r="Y45" s="146">
        <v>0.0</v>
      </c>
      <c r="Z45" s="264">
        <v>80000.0</v>
      </c>
      <c r="AA45" s="146">
        <v>0.0</v>
      </c>
      <c r="AB45" s="41">
        <f t="shared" si="6"/>
        <v>240000</v>
      </c>
      <c r="AC45" s="259"/>
      <c r="AD45" s="43"/>
    </row>
    <row r="46" ht="12.75" customHeight="1">
      <c r="A46" s="40"/>
      <c r="B46" s="40" t="s">
        <v>504</v>
      </c>
      <c r="C46" s="43" t="s">
        <v>468</v>
      </c>
      <c r="D46" s="146">
        <v>0.0</v>
      </c>
      <c r="E46" s="146">
        <v>0.0</v>
      </c>
      <c r="F46" s="146">
        <v>0.0</v>
      </c>
      <c r="G46" s="146">
        <v>0.0</v>
      </c>
      <c r="H46" s="146">
        <v>0.0</v>
      </c>
      <c r="I46" s="146">
        <v>0.0</v>
      </c>
      <c r="J46" s="146">
        <v>0.0</v>
      </c>
      <c r="K46" s="146">
        <v>0.0</v>
      </c>
      <c r="L46" s="146">
        <v>0.0</v>
      </c>
      <c r="M46" s="146">
        <v>0.0</v>
      </c>
      <c r="N46" s="146">
        <v>0.0</v>
      </c>
      <c r="O46" s="146">
        <v>0.0</v>
      </c>
      <c r="P46" s="146">
        <v>0.0</v>
      </c>
      <c r="Q46" s="146">
        <v>0.0</v>
      </c>
      <c r="R46" s="146">
        <v>0.0</v>
      </c>
      <c r="S46" s="146">
        <v>0.0</v>
      </c>
      <c r="T46" s="146">
        <v>0.0</v>
      </c>
      <c r="U46" s="146">
        <v>0.0</v>
      </c>
      <c r="V46" s="146">
        <v>0.0</v>
      </c>
      <c r="W46" s="146">
        <v>0.0</v>
      </c>
      <c r="X46" s="264">
        <v>600000.0</v>
      </c>
      <c r="Y46" s="146">
        <v>0.0</v>
      </c>
      <c r="Z46" s="264">
        <v>50000.0</v>
      </c>
      <c r="AA46" s="146">
        <v>0.0</v>
      </c>
      <c r="AB46" s="41">
        <f t="shared" si="6"/>
        <v>650000</v>
      </c>
      <c r="AC46" s="259"/>
      <c r="AD46" s="43"/>
    </row>
    <row r="47" ht="12.75" customHeight="1">
      <c r="A47" s="40"/>
      <c r="B47" s="40" t="s">
        <v>505</v>
      </c>
      <c r="C47" s="265" t="s">
        <v>487</v>
      </c>
      <c r="D47" s="264">
        <v>40000.0</v>
      </c>
      <c r="E47" s="146">
        <v>0.0</v>
      </c>
      <c r="F47" s="264">
        <v>0.0</v>
      </c>
      <c r="G47" s="146">
        <v>0.0</v>
      </c>
      <c r="H47" s="264">
        <v>0.0</v>
      </c>
      <c r="I47" s="146">
        <v>0.0</v>
      </c>
      <c r="J47" s="264">
        <v>25000.0</v>
      </c>
      <c r="K47" s="146">
        <v>0.0</v>
      </c>
      <c r="L47" s="146">
        <v>0.0</v>
      </c>
      <c r="M47" s="146">
        <v>0.0</v>
      </c>
      <c r="N47" s="264">
        <v>25000.0</v>
      </c>
      <c r="O47" s="146">
        <v>0.0</v>
      </c>
      <c r="P47" s="146">
        <v>0.0</v>
      </c>
      <c r="Q47" s="146">
        <v>0.0</v>
      </c>
      <c r="R47" s="146">
        <v>0.0</v>
      </c>
      <c r="S47" s="146">
        <v>0.0</v>
      </c>
      <c r="T47" s="264">
        <v>25000.0</v>
      </c>
      <c r="U47" s="146">
        <v>0.0</v>
      </c>
      <c r="V47" s="264">
        <v>0.0</v>
      </c>
      <c r="W47" s="146">
        <v>0.0</v>
      </c>
      <c r="X47" s="264">
        <v>0.0</v>
      </c>
      <c r="Y47" s="146">
        <v>0.0</v>
      </c>
      <c r="Z47" s="264">
        <v>0.0</v>
      </c>
      <c r="AA47" s="146">
        <v>0.0</v>
      </c>
      <c r="AB47" s="41">
        <f t="shared" si="6"/>
        <v>115000</v>
      </c>
      <c r="AC47" s="259"/>
      <c r="AD47" s="43"/>
    </row>
    <row r="48" ht="12.75" customHeight="1">
      <c r="A48" s="40"/>
      <c r="B48" s="40" t="s">
        <v>506</v>
      </c>
      <c r="C48" s="40" t="s">
        <v>489</v>
      </c>
      <c r="D48" s="146">
        <v>0.0</v>
      </c>
      <c r="E48" s="41">
        <v>0.0</v>
      </c>
      <c r="F48" s="264">
        <v>0.0</v>
      </c>
      <c r="G48" s="146">
        <v>0.0</v>
      </c>
      <c r="H48" s="146">
        <v>0.0</v>
      </c>
      <c r="I48" s="146">
        <v>0.0</v>
      </c>
      <c r="J48" s="146">
        <v>0.0</v>
      </c>
      <c r="K48" s="146">
        <v>0.0</v>
      </c>
      <c r="L48" s="146">
        <v>0.0</v>
      </c>
      <c r="M48" s="146">
        <v>0.0</v>
      </c>
      <c r="N48" s="264">
        <v>0.0</v>
      </c>
      <c r="O48" s="146">
        <v>0.0</v>
      </c>
      <c r="P48" s="146">
        <v>0.0</v>
      </c>
      <c r="Q48" s="146">
        <v>0.0</v>
      </c>
      <c r="R48" s="146">
        <v>0.0</v>
      </c>
      <c r="S48" s="146">
        <v>0.0</v>
      </c>
      <c r="T48" s="146">
        <v>0.0</v>
      </c>
      <c r="U48" s="146">
        <v>0.0</v>
      </c>
      <c r="V48" s="146">
        <v>0.0</v>
      </c>
      <c r="W48" s="146">
        <v>0.0</v>
      </c>
      <c r="X48" s="146">
        <v>0.0</v>
      </c>
      <c r="Y48" s="146">
        <v>0.0</v>
      </c>
      <c r="Z48" s="146">
        <v>0.0</v>
      </c>
      <c r="AA48" s="146">
        <v>0.0</v>
      </c>
      <c r="AB48" s="41">
        <f t="shared" si="6"/>
        <v>0</v>
      </c>
      <c r="AC48" s="259"/>
      <c r="AD48" s="43"/>
    </row>
    <row r="49" ht="12.75" customHeight="1">
      <c r="A49" s="40"/>
      <c r="B49" s="40" t="s">
        <v>507</v>
      </c>
      <c r="C49" s="43" t="s">
        <v>472</v>
      </c>
      <c r="D49" s="146">
        <v>0.0</v>
      </c>
      <c r="E49" s="146">
        <v>0.0</v>
      </c>
      <c r="F49" s="146">
        <v>0.0</v>
      </c>
      <c r="G49" s="146">
        <v>0.0</v>
      </c>
      <c r="H49" s="146">
        <v>0.0</v>
      </c>
      <c r="I49" s="146">
        <v>0.0</v>
      </c>
      <c r="J49" s="146">
        <v>0.0</v>
      </c>
      <c r="K49" s="146">
        <v>0.0</v>
      </c>
      <c r="L49" s="264">
        <v>220000.0</v>
      </c>
      <c r="M49" s="146">
        <v>0.0</v>
      </c>
      <c r="N49" s="264">
        <v>30000.0</v>
      </c>
      <c r="O49" s="146">
        <v>0.0</v>
      </c>
      <c r="P49" s="264">
        <v>0.0</v>
      </c>
      <c r="Q49" s="146">
        <v>0.0</v>
      </c>
      <c r="R49" s="264">
        <v>0.0</v>
      </c>
      <c r="S49" s="146">
        <v>0.0</v>
      </c>
      <c r="T49" s="264">
        <v>0.0</v>
      </c>
      <c r="U49" s="146">
        <v>0.0</v>
      </c>
      <c r="V49" s="146">
        <v>0.0</v>
      </c>
      <c r="W49" s="146">
        <v>0.0</v>
      </c>
      <c r="X49" s="146">
        <v>0.0</v>
      </c>
      <c r="Y49" s="146">
        <v>0.0</v>
      </c>
      <c r="Z49" s="146">
        <v>0.0</v>
      </c>
      <c r="AA49" s="146">
        <v>0.0</v>
      </c>
      <c r="AB49" s="41">
        <f t="shared" si="6"/>
        <v>250000</v>
      </c>
      <c r="AC49" s="259"/>
      <c r="AD49" s="43"/>
    </row>
    <row r="50" ht="12.75" customHeight="1">
      <c r="A50" s="40"/>
      <c r="B50" s="40" t="s">
        <v>508</v>
      </c>
      <c r="C50" s="43" t="s">
        <v>474</v>
      </c>
      <c r="D50" s="146">
        <v>0.0</v>
      </c>
      <c r="E50" s="146">
        <v>0.0</v>
      </c>
      <c r="F50" s="146">
        <v>0.0</v>
      </c>
      <c r="G50" s="146">
        <v>0.0</v>
      </c>
      <c r="H50" s="146">
        <v>0.0</v>
      </c>
      <c r="I50" s="146">
        <v>0.0</v>
      </c>
      <c r="J50" s="146">
        <v>0.0</v>
      </c>
      <c r="K50" s="146">
        <v>0.0</v>
      </c>
      <c r="L50" s="146">
        <v>0.0</v>
      </c>
      <c r="M50" s="146">
        <v>0.0</v>
      </c>
      <c r="N50" s="146">
        <v>0.0</v>
      </c>
      <c r="O50" s="146">
        <v>0.0</v>
      </c>
      <c r="P50" s="264">
        <v>60000.0</v>
      </c>
      <c r="Q50" s="146">
        <v>0.0</v>
      </c>
      <c r="R50" s="146">
        <v>0.0</v>
      </c>
      <c r="S50" s="146">
        <v>0.0</v>
      </c>
      <c r="T50" s="264">
        <v>60000.0</v>
      </c>
      <c r="U50" s="146">
        <v>0.0</v>
      </c>
      <c r="V50" s="146">
        <v>0.0</v>
      </c>
      <c r="W50" s="146">
        <v>0.0</v>
      </c>
      <c r="X50" s="146">
        <v>0.0</v>
      </c>
      <c r="Y50" s="146">
        <v>0.0</v>
      </c>
      <c r="Z50" s="146">
        <v>0.0</v>
      </c>
      <c r="AA50" s="146">
        <v>0.0</v>
      </c>
      <c r="AB50" s="41">
        <f t="shared" si="6"/>
        <v>120000</v>
      </c>
      <c r="AC50" s="259"/>
      <c r="AD50" s="43"/>
    </row>
    <row r="51" ht="12.75" customHeight="1">
      <c r="A51" s="40"/>
      <c r="B51" s="266" t="s">
        <v>509</v>
      </c>
      <c r="C51" s="273" t="s">
        <v>492</v>
      </c>
      <c r="D51" s="146">
        <v>0.0</v>
      </c>
      <c r="E51" s="146">
        <v>0.0</v>
      </c>
      <c r="F51" s="146">
        <v>0.0</v>
      </c>
      <c r="G51" s="146">
        <v>0.0</v>
      </c>
      <c r="H51" s="146">
        <v>0.0</v>
      </c>
      <c r="I51" s="146">
        <v>0.0</v>
      </c>
      <c r="J51" s="146">
        <v>0.0</v>
      </c>
      <c r="K51" s="146">
        <v>0.0</v>
      </c>
      <c r="L51" s="146">
        <v>0.0</v>
      </c>
      <c r="M51" s="146">
        <v>0.0</v>
      </c>
      <c r="N51" s="146">
        <v>0.0</v>
      </c>
      <c r="O51" s="146">
        <v>0.0</v>
      </c>
      <c r="P51" s="264">
        <v>120000.0</v>
      </c>
      <c r="Q51" s="146">
        <v>0.0</v>
      </c>
      <c r="R51" s="146">
        <v>0.0</v>
      </c>
      <c r="S51" s="146">
        <v>0.0</v>
      </c>
      <c r="T51" s="264">
        <v>10000.0</v>
      </c>
      <c r="U51" s="146">
        <v>0.0</v>
      </c>
      <c r="V51" s="264">
        <v>10000.0</v>
      </c>
      <c r="W51" s="264">
        <v>0.0</v>
      </c>
      <c r="X51" s="264">
        <v>10000.0</v>
      </c>
      <c r="Y51" s="264">
        <v>0.0</v>
      </c>
      <c r="Z51" s="264">
        <v>10000.0</v>
      </c>
      <c r="AA51" s="146">
        <v>0.0</v>
      </c>
      <c r="AB51" s="41">
        <f t="shared" si="6"/>
        <v>160000</v>
      </c>
      <c r="AC51" s="259"/>
      <c r="AD51" s="43"/>
    </row>
    <row r="52" ht="12.75" customHeight="1">
      <c r="A52" s="40"/>
      <c r="B52" s="40" t="s">
        <v>510</v>
      </c>
      <c r="C52" s="40" t="s">
        <v>511</v>
      </c>
      <c r="D52" s="146">
        <v>12301.794489999998</v>
      </c>
      <c r="E52" s="41">
        <v>0.0</v>
      </c>
      <c r="F52" s="146">
        <v>3466.1650200000004</v>
      </c>
      <c r="G52" s="41">
        <v>0.0</v>
      </c>
      <c r="H52" s="146">
        <v>13872.715020000001</v>
      </c>
      <c r="I52" s="41">
        <v>0.0</v>
      </c>
      <c r="J52" s="146">
        <v>4890.28562</v>
      </c>
      <c r="K52" s="41">
        <v>0.0</v>
      </c>
      <c r="L52" s="146">
        <v>3466.1650200000004</v>
      </c>
      <c r="M52" s="41">
        <v>0.0</v>
      </c>
      <c r="N52" s="146">
        <v>3466.1650200000004</v>
      </c>
      <c r="O52" s="41">
        <v>0.0</v>
      </c>
      <c r="P52" s="146">
        <v>5045.66307</v>
      </c>
      <c r="Q52" s="41">
        <v>0.0</v>
      </c>
      <c r="R52" s="146">
        <v>6974.0913900000005</v>
      </c>
      <c r="S52" s="41">
        <v>0.0</v>
      </c>
      <c r="T52" s="146">
        <v>4766.29</v>
      </c>
      <c r="U52" s="41">
        <v>0.0</v>
      </c>
      <c r="V52" s="146">
        <v>11262.5</v>
      </c>
      <c r="W52" s="41">
        <v>0.0</v>
      </c>
      <c r="X52" s="146">
        <v>11262.5</v>
      </c>
      <c r="Y52" s="41">
        <v>0.0</v>
      </c>
      <c r="Z52" s="146">
        <v>11262.5</v>
      </c>
      <c r="AA52" s="41">
        <v>0.0</v>
      </c>
      <c r="AB52" s="41">
        <f t="shared" si="6"/>
        <v>92036.83465</v>
      </c>
      <c r="AC52" s="259"/>
      <c r="AD52" s="43"/>
    </row>
    <row r="53" ht="12.75" customHeight="1">
      <c r="A53" s="227"/>
      <c r="B53" s="227"/>
      <c r="C53" s="211" t="s">
        <v>512</v>
      </c>
      <c r="D53" s="212">
        <f t="shared" ref="D53:AB53" si="7">SUM(D39:D52)</f>
        <v>52301.79449</v>
      </c>
      <c r="E53" s="212">
        <f t="shared" si="7"/>
        <v>0</v>
      </c>
      <c r="F53" s="212">
        <f t="shared" si="7"/>
        <v>83466.16502</v>
      </c>
      <c r="G53" s="212">
        <f t="shared" si="7"/>
        <v>0</v>
      </c>
      <c r="H53" s="212">
        <f t="shared" si="7"/>
        <v>1163872.715</v>
      </c>
      <c r="I53" s="212">
        <f t="shared" si="7"/>
        <v>0</v>
      </c>
      <c r="J53" s="212">
        <f t="shared" si="7"/>
        <v>329890.2856</v>
      </c>
      <c r="K53" s="212">
        <f t="shared" si="7"/>
        <v>0</v>
      </c>
      <c r="L53" s="212">
        <f t="shared" si="7"/>
        <v>2273466.165</v>
      </c>
      <c r="M53" s="212">
        <f t="shared" si="7"/>
        <v>0</v>
      </c>
      <c r="N53" s="212">
        <f t="shared" si="7"/>
        <v>338466.165</v>
      </c>
      <c r="O53" s="212">
        <f t="shared" si="7"/>
        <v>0</v>
      </c>
      <c r="P53" s="212">
        <f t="shared" si="7"/>
        <v>185045.6631</v>
      </c>
      <c r="Q53" s="212">
        <f t="shared" si="7"/>
        <v>0</v>
      </c>
      <c r="R53" s="212">
        <f t="shared" si="7"/>
        <v>6974.09139</v>
      </c>
      <c r="S53" s="212">
        <f t="shared" si="7"/>
        <v>0</v>
      </c>
      <c r="T53" s="212">
        <f t="shared" si="7"/>
        <v>99766.29</v>
      </c>
      <c r="U53" s="212">
        <f t="shared" si="7"/>
        <v>0</v>
      </c>
      <c r="V53" s="212">
        <f t="shared" si="7"/>
        <v>1171262.5</v>
      </c>
      <c r="W53" s="212">
        <f t="shared" si="7"/>
        <v>0</v>
      </c>
      <c r="X53" s="212">
        <f t="shared" si="7"/>
        <v>871262.5</v>
      </c>
      <c r="Y53" s="212">
        <f t="shared" si="7"/>
        <v>0</v>
      </c>
      <c r="Z53" s="212">
        <f t="shared" si="7"/>
        <v>151262.5</v>
      </c>
      <c r="AA53" s="212">
        <f t="shared" si="7"/>
        <v>0</v>
      </c>
      <c r="AB53" s="213">
        <f t="shared" si="7"/>
        <v>6727036.835</v>
      </c>
      <c r="AC53" s="259"/>
      <c r="AD53" s="227"/>
    </row>
    <row r="54" ht="12.75" customHeight="1">
      <c r="A54" s="40"/>
      <c r="B54" s="40"/>
      <c r="C54" s="40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59"/>
      <c r="AD54" s="43"/>
    </row>
    <row r="55" ht="12.75" customHeight="1">
      <c r="A55" s="40"/>
      <c r="B55" s="40"/>
      <c r="C55" s="40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275"/>
      <c r="AC55" s="259"/>
      <c r="AD55" s="43"/>
    </row>
    <row r="56" ht="12.75" customHeight="1">
      <c r="A56" s="227"/>
      <c r="B56" s="227"/>
      <c r="C56" s="276" t="s">
        <v>513</v>
      </c>
      <c r="D56" s="277">
        <f t="shared" ref="D56:AB56" si="8">D36-D53</f>
        <v>61448.20551</v>
      </c>
      <c r="E56" s="277">
        <f t="shared" si="8"/>
        <v>0</v>
      </c>
      <c r="F56" s="277">
        <f t="shared" si="8"/>
        <v>66533.83498</v>
      </c>
      <c r="G56" s="277">
        <f t="shared" si="8"/>
        <v>0</v>
      </c>
      <c r="H56" s="277">
        <f t="shared" si="8"/>
        <v>446127.285</v>
      </c>
      <c r="I56" s="277">
        <f t="shared" si="8"/>
        <v>0</v>
      </c>
      <c r="J56" s="277">
        <f t="shared" si="8"/>
        <v>273859.7144</v>
      </c>
      <c r="K56" s="277">
        <f t="shared" si="8"/>
        <v>0</v>
      </c>
      <c r="L56" s="277">
        <f t="shared" si="8"/>
        <v>336533.835</v>
      </c>
      <c r="M56" s="277">
        <f t="shared" si="8"/>
        <v>0</v>
      </c>
      <c r="N56" s="277">
        <f t="shared" si="8"/>
        <v>155283.835</v>
      </c>
      <c r="O56" s="277">
        <f t="shared" si="8"/>
        <v>0</v>
      </c>
      <c r="P56" s="277">
        <f t="shared" si="8"/>
        <v>109954.3369</v>
      </c>
      <c r="Q56" s="277">
        <f t="shared" si="8"/>
        <v>0</v>
      </c>
      <c r="R56" s="277">
        <f t="shared" si="8"/>
        <v>-6974.09139</v>
      </c>
      <c r="S56" s="277">
        <f t="shared" si="8"/>
        <v>0</v>
      </c>
      <c r="T56" s="277">
        <f t="shared" si="8"/>
        <v>163983.71</v>
      </c>
      <c r="U56" s="277">
        <f t="shared" si="8"/>
        <v>0</v>
      </c>
      <c r="V56" s="277">
        <f t="shared" si="8"/>
        <v>128737.5</v>
      </c>
      <c r="W56" s="277">
        <f t="shared" si="8"/>
        <v>0</v>
      </c>
      <c r="X56" s="277">
        <f t="shared" si="8"/>
        <v>463737.5</v>
      </c>
      <c r="Y56" s="277">
        <f t="shared" si="8"/>
        <v>0</v>
      </c>
      <c r="Z56" s="277">
        <f t="shared" si="8"/>
        <v>273737.5</v>
      </c>
      <c r="AA56" s="277">
        <f t="shared" si="8"/>
        <v>0</v>
      </c>
      <c r="AB56" s="278">
        <f t="shared" si="8"/>
        <v>2472963.165</v>
      </c>
      <c r="AC56" s="259"/>
      <c r="AD56" s="227"/>
    </row>
    <row r="57" ht="12.75" customHeight="1">
      <c r="A57" s="40"/>
      <c r="B57" s="40"/>
      <c r="C57" s="40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  <c r="AA57" s="279"/>
      <c r="AB57" s="280"/>
      <c r="AC57" s="259"/>
      <c r="AD57" s="43"/>
    </row>
    <row r="58" ht="12.75" customHeight="1">
      <c r="A58" s="40"/>
      <c r="B58" s="40"/>
      <c r="C58" s="209" t="s">
        <v>91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1"/>
      <c r="AC58" s="259"/>
      <c r="AD58" s="43"/>
    </row>
    <row r="59" ht="12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259"/>
      <c r="AD59" s="43"/>
    </row>
    <row r="60" ht="12.75" customHeight="1">
      <c r="A60" s="40"/>
      <c r="B60" s="40" t="s">
        <v>514</v>
      </c>
      <c r="C60" s="224" t="s">
        <v>406</v>
      </c>
      <c r="D60" s="216">
        <f>800*4+350</f>
        <v>3550</v>
      </c>
      <c r="E60" s="216">
        <v>0.0</v>
      </c>
      <c r="F60" s="216">
        <f>800*4+350</f>
        <v>3550</v>
      </c>
      <c r="G60" s="216">
        <v>0.0</v>
      </c>
      <c r="H60" s="216">
        <f>800*4+350</f>
        <v>3550</v>
      </c>
      <c r="I60" s="216">
        <v>0.0</v>
      </c>
      <c r="J60" s="216">
        <f>800*4+350</f>
        <v>3550</v>
      </c>
      <c r="K60" s="216">
        <v>0.0</v>
      </c>
      <c r="L60" s="216">
        <f>800*4+350</f>
        <v>3550</v>
      </c>
      <c r="M60" s="216">
        <v>0.0</v>
      </c>
      <c r="N60" s="216">
        <f>800*4+350</f>
        <v>3550</v>
      </c>
      <c r="O60" s="216">
        <v>0.0</v>
      </c>
      <c r="P60" s="216">
        <f>800*4+350</f>
        <v>3550</v>
      </c>
      <c r="Q60" s="216">
        <v>0.0</v>
      </c>
      <c r="R60" s="216">
        <f>800*4+350</f>
        <v>3550</v>
      </c>
      <c r="S60" s="216">
        <v>0.0</v>
      </c>
      <c r="T60" s="216">
        <f>800*4+350</f>
        <v>3550</v>
      </c>
      <c r="U60" s="216">
        <v>0.0</v>
      </c>
      <c r="V60" s="216">
        <f>800*4+350</f>
        <v>3550</v>
      </c>
      <c r="W60" s="216">
        <v>0.0</v>
      </c>
      <c r="X60" s="216">
        <f>800*4+350</f>
        <v>3550</v>
      </c>
      <c r="Y60" s="216">
        <v>0.0</v>
      </c>
      <c r="Z60" s="216">
        <f>800*4+350</f>
        <v>3550</v>
      </c>
      <c r="AA60" s="216">
        <v>0.0</v>
      </c>
      <c r="AB60" s="216">
        <f t="shared" ref="AB60:AB69" si="9">D60+F60+H60+J60+L60+N60+P60+R60+T60+V60+X60+Z60</f>
        <v>42600</v>
      </c>
      <c r="AC60" s="259"/>
      <c r="AD60" s="43"/>
    </row>
    <row r="61" ht="12.75" customHeight="1">
      <c r="A61" s="40"/>
      <c r="B61" s="40" t="s">
        <v>515</v>
      </c>
      <c r="C61" s="224" t="s">
        <v>410</v>
      </c>
      <c r="D61" s="216">
        <f>2700*4</f>
        <v>10800</v>
      </c>
      <c r="E61" s="216">
        <v>0.0</v>
      </c>
      <c r="F61" s="216">
        <f>2700*4</f>
        <v>10800</v>
      </c>
      <c r="G61" s="216">
        <v>0.0</v>
      </c>
      <c r="H61" s="216">
        <f>2700*4</f>
        <v>10800</v>
      </c>
      <c r="I61" s="216">
        <v>0.0</v>
      </c>
      <c r="J61" s="216">
        <f>2700*4</f>
        <v>10800</v>
      </c>
      <c r="K61" s="216">
        <v>0.0</v>
      </c>
      <c r="L61" s="216">
        <f>2700*4</f>
        <v>10800</v>
      </c>
      <c r="M61" s="216">
        <v>0.0</v>
      </c>
      <c r="N61" s="216">
        <f>2700*4</f>
        <v>10800</v>
      </c>
      <c r="O61" s="216">
        <v>0.0</v>
      </c>
      <c r="P61" s="216">
        <f>2700*4</f>
        <v>10800</v>
      </c>
      <c r="Q61" s="216">
        <v>0.0</v>
      </c>
      <c r="R61" s="216">
        <f>2700*4</f>
        <v>10800</v>
      </c>
      <c r="S61" s="216">
        <v>0.0</v>
      </c>
      <c r="T61" s="216">
        <f>2700*4</f>
        <v>10800</v>
      </c>
      <c r="U61" s="216">
        <v>0.0</v>
      </c>
      <c r="V61" s="216">
        <f>2700*4</f>
        <v>10800</v>
      </c>
      <c r="W61" s="216">
        <v>0.0</v>
      </c>
      <c r="X61" s="216">
        <f>2700*4</f>
        <v>10800</v>
      </c>
      <c r="Y61" s="216">
        <v>0.0</v>
      </c>
      <c r="Z61" s="216">
        <f>2700*4</f>
        <v>10800</v>
      </c>
      <c r="AA61" s="216">
        <v>0.0</v>
      </c>
      <c r="AB61" s="216">
        <f t="shared" si="9"/>
        <v>129600</v>
      </c>
      <c r="AC61" s="259"/>
      <c r="AD61" s="43"/>
    </row>
    <row r="62" ht="12.75" customHeight="1">
      <c r="A62" s="40"/>
      <c r="B62" s="40" t="s">
        <v>516</v>
      </c>
      <c r="C62" s="224" t="s">
        <v>517</v>
      </c>
      <c r="D62" s="216">
        <v>0.0</v>
      </c>
      <c r="E62" s="216">
        <v>0.0</v>
      </c>
      <c r="F62" s="216">
        <v>0.0</v>
      </c>
      <c r="G62" s="216">
        <v>0.0</v>
      </c>
      <c r="H62" s="216">
        <v>7200.0</v>
      </c>
      <c r="I62" s="216">
        <v>0.0</v>
      </c>
      <c r="J62" s="216">
        <v>0.0</v>
      </c>
      <c r="K62" s="216">
        <v>0.0</v>
      </c>
      <c r="L62" s="216">
        <v>0.0</v>
      </c>
      <c r="M62" s="216">
        <v>0.0</v>
      </c>
      <c r="N62" s="216">
        <v>0.0</v>
      </c>
      <c r="O62" s="216">
        <v>0.0</v>
      </c>
      <c r="P62" s="216">
        <v>0.0</v>
      </c>
      <c r="Q62" s="216">
        <v>0.0</v>
      </c>
      <c r="R62" s="216">
        <v>0.0</v>
      </c>
      <c r="S62" s="216">
        <v>0.0</v>
      </c>
      <c r="T62" s="216">
        <v>7200.0</v>
      </c>
      <c r="U62" s="216">
        <v>0.0</v>
      </c>
      <c r="V62" s="216">
        <v>0.0</v>
      </c>
      <c r="W62" s="216">
        <v>0.0</v>
      </c>
      <c r="X62" s="216">
        <v>0.0</v>
      </c>
      <c r="Y62" s="216">
        <v>0.0</v>
      </c>
      <c r="Z62" s="216">
        <v>0.0</v>
      </c>
      <c r="AA62" s="216">
        <v>0.0</v>
      </c>
      <c r="AB62" s="216">
        <f t="shared" si="9"/>
        <v>14400</v>
      </c>
      <c r="AC62" s="259"/>
      <c r="AD62" s="43"/>
    </row>
    <row r="63" ht="12.75" customHeight="1">
      <c r="A63" s="40"/>
      <c r="B63" s="40" t="s">
        <v>518</v>
      </c>
      <c r="C63" s="225" t="s">
        <v>301</v>
      </c>
      <c r="D63" s="41">
        <v>0.0</v>
      </c>
      <c r="E63" s="41">
        <v>0.0</v>
      </c>
      <c r="F63" s="67">
        <v>15000.0</v>
      </c>
      <c r="G63" s="41">
        <v>0.0</v>
      </c>
      <c r="H63" s="41">
        <v>0.0</v>
      </c>
      <c r="I63" s="41">
        <v>0.0</v>
      </c>
      <c r="J63" s="67">
        <v>15000.0</v>
      </c>
      <c r="K63" s="41">
        <v>0.0</v>
      </c>
      <c r="L63" s="67">
        <v>35000.0</v>
      </c>
      <c r="M63" s="41">
        <v>0.0</v>
      </c>
      <c r="N63" s="41">
        <v>0.0</v>
      </c>
      <c r="O63" s="41">
        <v>0.0</v>
      </c>
      <c r="P63" s="41">
        <v>0.0</v>
      </c>
      <c r="Q63" s="41">
        <v>0.0</v>
      </c>
      <c r="R63" s="41">
        <v>0.0</v>
      </c>
      <c r="S63" s="41">
        <v>0.0</v>
      </c>
      <c r="T63" s="41">
        <v>0.0</v>
      </c>
      <c r="U63" s="41">
        <v>0.0</v>
      </c>
      <c r="V63" s="67">
        <v>15000.0</v>
      </c>
      <c r="W63" s="41">
        <v>0.0</v>
      </c>
      <c r="X63" s="67">
        <v>35000.0</v>
      </c>
      <c r="Y63" s="41">
        <v>0.0</v>
      </c>
      <c r="Z63" s="67"/>
      <c r="AA63" s="41">
        <v>0.0</v>
      </c>
      <c r="AB63" s="41">
        <f t="shared" si="9"/>
        <v>115000</v>
      </c>
      <c r="AC63" s="259"/>
      <c r="AD63" s="43"/>
    </row>
    <row r="64" ht="12.75" customHeight="1">
      <c r="A64" s="40"/>
      <c r="B64" s="40" t="s">
        <v>519</v>
      </c>
      <c r="C64" s="225" t="s">
        <v>520</v>
      </c>
      <c r="D64" s="67">
        <v>0.0</v>
      </c>
      <c r="E64" s="41">
        <v>0.0</v>
      </c>
      <c r="F64" s="41">
        <v>0.0</v>
      </c>
      <c r="G64" s="41">
        <v>0.0</v>
      </c>
      <c r="H64" s="67">
        <v>363.0</v>
      </c>
      <c r="I64" s="41">
        <v>0.0</v>
      </c>
      <c r="J64" s="41">
        <v>0.0</v>
      </c>
      <c r="K64" s="41">
        <v>0.0</v>
      </c>
      <c r="L64" s="41">
        <v>1536.9258000000002</v>
      </c>
      <c r="M64" s="41">
        <v>0.0</v>
      </c>
      <c r="N64" s="41">
        <v>0.0</v>
      </c>
      <c r="O64" s="41">
        <v>0.0</v>
      </c>
      <c r="P64" s="41">
        <v>0.0</v>
      </c>
      <c r="Q64" s="41">
        <v>0.0</v>
      </c>
      <c r="R64" s="41">
        <v>1229.8332</v>
      </c>
      <c r="S64" s="41">
        <v>0.0</v>
      </c>
      <c r="T64" s="41">
        <v>472.1664</v>
      </c>
      <c r="U64" s="41">
        <v>0.0</v>
      </c>
      <c r="V64" s="41">
        <v>530.0</v>
      </c>
      <c r="W64" s="41">
        <v>0.0</v>
      </c>
      <c r="X64" s="41">
        <v>530.0</v>
      </c>
      <c r="Y64" s="41">
        <v>0.0</v>
      </c>
      <c r="Z64" s="41">
        <v>530.0</v>
      </c>
      <c r="AA64" s="41">
        <v>0.0</v>
      </c>
      <c r="AB64" s="41">
        <f t="shared" si="9"/>
        <v>5191.9254</v>
      </c>
      <c r="AC64" s="259"/>
      <c r="AD64" s="43"/>
    </row>
    <row r="65" ht="12.75" customHeight="1">
      <c r="A65" s="40"/>
      <c r="B65" s="40" t="s">
        <v>521</v>
      </c>
      <c r="C65" s="225" t="s">
        <v>522</v>
      </c>
      <c r="D65" s="41">
        <v>1855.0</v>
      </c>
      <c r="E65" s="41">
        <v>0.0</v>
      </c>
      <c r="F65" s="41">
        <v>2901.7818</v>
      </c>
      <c r="G65" s="41">
        <v>0.0</v>
      </c>
      <c r="H65" s="41">
        <v>4187.0</v>
      </c>
      <c r="I65" s="41">
        <v>0.0</v>
      </c>
      <c r="J65" s="41">
        <v>31588.0</v>
      </c>
      <c r="K65" s="41">
        <v>0.0</v>
      </c>
      <c r="L65" s="41">
        <v>-26977.0</v>
      </c>
      <c r="M65" s="41">
        <v>0.0</v>
      </c>
      <c r="N65" s="41">
        <v>1855.0</v>
      </c>
      <c r="O65" s="41">
        <v>0.0</v>
      </c>
      <c r="P65" s="41">
        <v>4408.593000000001</v>
      </c>
      <c r="Q65" s="41">
        <v>0.0</v>
      </c>
      <c r="R65" s="41">
        <v>1855.0</v>
      </c>
      <c r="S65" s="41">
        <v>0.0</v>
      </c>
      <c r="T65" s="41">
        <v>1855.0</v>
      </c>
      <c r="U65" s="41">
        <v>0.0</v>
      </c>
      <c r="V65" s="41">
        <v>3604.0</v>
      </c>
      <c r="W65" s="41">
        <v>0.0</v>
      </c>
      <c r="X65" s="41">
        <v>3604.0</v>
      </c>
      <c r="Y65" s="41">
        <v>0.0</v>
      </c>
      <c r="Z65" s="41">
        <v>3604.0</v>
      </c>
      <c r="AA65" s="41">
        <v>0.0</v>
      </c>
      <c r="AB65" s="41">
        <f t="shared" si="9"/>
        <v>34340.3748</v>
      </c>
      <c r="AC65" s="259"/>
      <c r="AD65" s="43"/>
    </row>
    <row r="66" ht="12.75" customHeight="1">
      <c r="A66" s="40"/>
      <c r="B66" s="40" t="s">
        <v>523</v>
      </c>
      <c r="C66" s="225" t="s">
        <v>524</v>
      </c>
      <c r="D66" s="41">
        <v>0.0</v>
      </c>
      <c r="E66" s="41">
        <v>0.0</v>
      </c>
      <c r="F66" s="41">
        <v>0.0</v>
      </c>
      <c r="G66" s="41">
        <v>0.0</v>
      </c>
      <c r="H66" s="41">
        <v>0.0</v>
      </c>
      <c r="I66" s="41">
        <v>0.0</v>
      </c>
      <c r="J66" s="41">
        <v>0.0</v>
      </c>
      <c r="K66" s="41">
        <v>0.0</v>
      </c>
      <c r="L66" s="41">
        <v>0.0</v>
      </c>
      <c r="M66" s="41">
        <v>0.0</v>
      </c>
      <c r="N66" s="41">
        <v>0.0</v>
      </c>
      <c r="O66" s="41">
        <v>0.0</v>
      </c>
      <c r="P66" s="41">
        <v>0.0</v>
      </c>
      <c r="Q66" s="41">
        <v>0.0</v>
      </c>
      <c r="R66" s="41">
        <v>0.0</v>
      </c>
      <c r="S66" s="41">
        <v>0.0</v>
      </c>
      <c r="T66" s="41">
        <v>0.0</v>
      </c>
      <c r="U66" s="41">
        <v>0.0</v>
      </c>
      <c r="V66" s="41">
        <v>0.0</v>
      </c>
      <c r="W66" s="41">
        <v>0.0</v>
      </c>
      <c r="X66" s="41">
        <v>0.0</v>
      </c>
      <c r="Y66" s="41">
        <v>0.0</v>
      </c>
      <c r="Z66" s="41">
        <v>0.0</v>
      </c>
      <c r="AA66" s="41">
        <v>0.0</v>
      </c>
      <c r="AB66" s="41">
        <f t="shared" si="9"/>
        <v>0</v>
      </c>
      <c r="AC66" s="259"/>
      <c r="AD66" s="43"/>
    </row>
    <row r="67" ht="12.75" customHeight="1">
      <c r="A67" s="40"/>
      <c r="B67" s="40" t="s">
        <v>525</v>
      </c>
      <c r="C67" s="225" t="s">
        <v>526</v>
      </c>
      <c r="D67" s="67">
        <v>15000.0</v>
      </c>
      <c r="E67" s="41">
        <v>0.0</v>
      </c>
      <c r="F67" s="67">
        <v>15000.0</v>
      </c>
      <c r="G67" s="67">
        <v>15000.0</v>
      </c>
      <c r="H67" s="67">
        <v>15000.0</v>
      </c>
      <c r="I67" s="67">
        <v>15000.0</v>
      </c>
      <c r="J67" s="67">
        <v>15000.0</v>
      </c>
      <c r="K67" s="67">
        <v>15000.0</v>
      </c>
      <c r="L67" s="67">
        <v>15000.0</v>
      </c>
      <c r="M67" s="67">
        <v>15000.0</v>
      </c>
      <c r="N67" s="67">
        <v>15000.0</v>
      </c>
      <c r="O67" s="67">
        <v>15000.0</v>
      </c>
      <c r="P67" s="67">
        <v>15000.0</v>
      </c>
      <c r="Q67" s="67">
        <v>15000.0</v>
      </c>
      <c r="R67" s="67">
        <v>15000.0</v>
      </c>
      <c r="S67" s="67">
        <v>15000.0</v>
      </c>
      <c r="T67" s="67">
        <v>15000.0</v>
      </c>
      <c r="U67" s="67">
        <v>15000.0</v>
      </c>
      <c r="V67" s="67">
        <v>15000.0</v>
      </c>
      <c r="W67" s="67">
        <v>15000.0</v>
      </c>
      <c r="X67" s="67">
        <v>15000.0</v>
      </c>
      <c r="Y67" s="67">
        <v>15000.0</v>
      </c>
      <c r="Z67" s="67">
        <v>15000.0</v>
      </c>
      <c r="AA67" s="41">
        <v>0.0</v>
      </c>
      <c r="AB67" s="41">
        <f t="shared" si="9"/>
        <v>180000</v>
      </c>
      <c r="AC67" s="259"/>
      <c r="AD67" s="43"/>
    </row>
    <row r="68" ht="12.75" customHeight="1">
      <c r="A68" s="40"/>
      <c r="B68" s="40" t="s">
        <v>527</v>
      </c>
      <c r="C68" s="225" t="s">
        <v>305</v>
      </c>
      <c r="D68" s="41">
        <v>0.0</v>
      </c>
      <c r="E68" s="41">
        <v>0.0</v>
      </c>
      <c r="F68" s="41">
        <v>0.0</v>
      </c>
      <c r="G68" s="41">
        <v>0.0</v>
      </c>
      <c r="H68" s="41">
        <v>0.0</v>
      </c>
      <c r="I68" s="41">
        <v>0.0</v>
      </c>
      <c r="J68" s="41">
        <v>0.0</v>
      </c>
      <c r="K68" s="41">
        <v>0.0</v>
      </c>
      <c r="L68" s="41">
        <v>2812.8796</v>
      </c>
      <c r="M68" s="41">
        <v>0.0</v>
      </c>
      <c r="N68" s="41">
        <v>0.0</v>
      </c>
      <c r="O68" s="41">
        <v>0.0</v>
      </c>
      <c r="P68" s="41">
        <v>0.0</v>
      </c>
      <c r="Q68" s="41">
        <v>0.0</v>
      </c>
      <c r="R68" s="41">
        <v>0.0</v>
      </c>
      <c r="S68" s="41">
        <v>0.0</v>
      </c>
      <c r="T68" s="41">
        <v>0.0</v>
      </c>
      <c r="U68" s="41">
        <v>0.0</v>
      </c>
      <c r="V68" s="41">
        <v>0.0</v>
      </c>
      <c r="W68" s="41">
        <v>0.0</v>
      </c>
      <c r="X68" s="41">
        <v>0.0</v>
      </c>
      <c r="Y68" s="41">
        <v>0.0</v>
      </c>
      <c r="Z68" s="41">
        <v>0.0</v>
      </c>
      <c r="AA68" s="41">
        <v>0.0</v>
      </c>
      <c r="AB68" s="41">
        <f t="shared" si="9"/>
        <v>2812.8796</v>
      </c>
      <c r="AC68" s="259"/>
      <c r="AD68" s="43"/>
    </row>
    <row r="69" ht="12.75" customHeight="1">
      <c r="A69" s="40"/>
      <c r="B69" s="40" t="s">
        <v>528</v>
      </c>
      <c r="C69" s="224" t="s">
        <v>313</v>
      </c>
      <c r="D69" s="216">
        <f>850*10</f>
        <v>8500</v>
      </c>
      <c r="E69" s="216">
        <v>0.0</v>
      </c>
      <c r="F69" s="216">
        <f>850*10</f>
        <v>8500</v>
      </c>
      <c r="G69" s="216">
        <v>0.0</v>
      </c>
      <c r="H69" s="216">
        <f>850*10</f>
        <v>8500</v>
      </c>
      <c r="I69" s="216">
        <v>0.0</v>
      </c>
      <c r="J69" s="216">
        <f>850*10</f>
        <v>8500</v>
      </c>
      <c r="K69" s="216">
        <v>0.0</v>
      </c>
      <c r="L69" s="216">
        <f>850*10</f>
        <v>8500</v>
      </c>
      <c r="M69" s="216">
        <v>0.0</v>
      </c>
      <c r="N69" s="216">
        <f>850*10</f>
        <v>8500</v>
      </c>
      <c r="O69" s="216">
        <v>0.0</v>
      </c>
      <c r="P69" s="216">
        <f>850*10</f>
        <v>8500</v>
      </c>
      <c r="Q69" s="216">
        <v>0.0</v>
      </c>
      <c r="R69" s="216">
        <f>850*10</f>
        <v>8500</v>
      </c>
      <c r="S69" s="216">
        <v>0.0</v>
      </c>
      <c r="T69" s="216">
        <f>850*10</f>
        <v>8500</v>
      </c>
      <c r="U69" s="216">
        <v>0.0</v>
      </c>
      <c r="V69" s="216">
        <f>850*10</f>
        <v>8500</v>
      </c>
      <c r="W69" s="216">
        <v>0.0</v>
      </c>
      <c r="X69" s="216">
        <f>850*10</f>
        <v>8500</v>
      </c>
      <c r="Y69" s="216">
        <v>0.0</v>
      </c>
      <c r="Z69" s="216">
        <f>850*10</f>
        <v>8500</v>
      </c>
      <c r="AA69" s="216">
        <v>0.0</v>
      </c>
      <c r="AB69" s="216">
        <f t="shared" si="9"/>
        <v>102000</v>
      </c>
      <c r="AC69" s="259"/>
      <c r="AD69" s="43"/>
    </row>
    <row r="70" ht="12.75" customHeight="1">
      <c r="A70" s="227"/>
      <c r="B70" s="227"/>
      <c r="C70" s="211" t="s">
        <v>314</v>
      </c>
      <c r="D70" s="212">
        <f t="shared" ref="D70:AB70" si="10">SUM(D60:D69)</f>
        <v>39705</v>
      </c>
      <c r="E70" s="212">
        <f t="shared" si="10"/>
        <v>0</v>
      </c>
      <c r="F70" s="212">
        <f t="shared" si="10"/>
        <v>55751.7818</v>
      </c>
      <c r="G70" s="212">
        <f t="shared" si="10"/>
        <v>15000</v>
      </c>
      <c r="H70" s="212">
        <f t="shared" si="10"/>
        <v>49600</v>
      </c>
      <c r="I70" s="212">
        <f t="shared" si="10"/>
        <v>15000</v>
      </c>
      <c r="J70" s="212">
        <f t="shared" si="10"/>
        <v>84438</v>
      </c>
      <c r="K70" s="212">
        <f t="shared" si="10"/>
        <v>15000</v>
      </c>
      <c r="L70" s="212">
        <f t="shared" si="10"/>
        <v>50222.8054</v>
      </c>
      <c r="M70" s="212">
        <f t="shared" si="10"/>
        <v>15000</v>
      </c>
      <c r="N70" s="212">
        <f t="shared" si="10"/>
        <v>39705</v>
      </c>
      <c r="O70" s="212">
        <f t="shared" si="10"/>
        <v>15000</v>
      </c>
      <c r="P70" s="212">
        <f t="shared" si="10"/>
        <v>42258.593</v>
      </c>
      <c r="Q70" s="212">
        <f t="shared" si="10"/>
        <v>15000</v>
      </c>
      <c r="R70" s="212">
        <f t="shared" si="10"/>
        <v>40934.8332</v>
      </c>
      <c r="S70" s="212">
        <f t="shared" si="10"/>
        <v>15000</v>
      </c>
      <c r="T70" s="212">
        <f t="shared" si="10"/>
        <v>47377.1664</v>
      </c>
      <c r="U70" s="212">
        <f t="shared" si="10"/>
        <v>15000</v>
      </c>
      <c r="V70" s="212">
        <f t="shared" si="10"/>
        <v>56984</v>
      </c>
      <c r="W70" s="212">
        <f t="shared" si="10"/>
        <v>15000</v>
      </c>
      <c r="X70" s="212">
        <f t="shared" si="10"/>
        <v>76984</v>
      </c>
      <c r="Y70" s="212">
        <f t="shared" si="10"/>
        <v>15000</v>
      </c>
      <c r="Z70" s="212">
        <f t="shared" si="10"/>
        <v>41984</v>
      </c>
      <c r="AA70" s="212">
        <f t="shared" si="10"/>
        <v>0</v>
      </c>
      <c r="AB70" s="213">
        <f t="shared" si="10"/>
        <v>625945.1798</v>
      </c>
      <c r="AC70" s="259"/>
      <c r="AD70" s="227"/>
    </row>
    <row r="7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259"/>
      <c r="AD71" s="43"/>
    </row>
    <row r="72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259"/>
      <c r="AD72" s="43"/>
    </row>
    <row r="73" ht="12.75" customHeight="1">
      <c r="A73" s="227"/>
      <c r="B73" s="227"/>
      <c r="C73" s="218" t="s">
        <v>529</v>
      </c>
      <c r="D73" s="212">
        <f t="shared" ref="D73:AB73" si="11">+D56-D70</f>
        <v>21743.20551</v>
      </c>
      <c r="E73" s="212">
        <f t="shared" si="11"/>
        <v>0</v>
      </c>
      <c r="F73" s="212">
        <f t="shared" si="11"/>
        <v>10782.05318</v>
      </c>
      <c r="G73" s="212">
        <f t="shared" si="11"/>
        <v>-15000</v>
      </c>
      <c r="H73" s="212">
        <f t="shared" si="11"/>
        <v>396527.285</v>
      </c>
      <c r="I73" s="212">
        <f t="shared" si="11"/>
        <v>-15000</v>
      </c>
      <c r="J73" s="212">
        <f t="shared" si="11"/>
        <v>189421.7144</v>
      </c>
      <c r="K73" s="212">
        <f t="shared" si="11"/>
        <v>-15000</v>
      </c>
      <c r="L73" s="212">
        <f t="shared" si="11"/>
        <v>286311.0296</v>
      </c>
      <c r="M73" s="212">
        <f t="shared" si="11"/>
        <v>-15000</v>
      </c>
      <c r="N73" s="212">
        <f t="shared" si="11"/>
        <v>115578.835</v>
      </c>
      <c r="O73" s="212">
        <f t="shared" si="11"/>
        <v>-15000</v>
      </c>
      <c r="P73" s="212">
        <f t="shared" si="11"/>
        <v>67695.74393</v>
      </c>
      <c r="Q73" s="212">
        <f t="shared" si="11"/>
        <v>-15000</v>
      </c>
      <c r="R73" s="212">
        <f t="shared" si="11"/>
        <v>-47908.92459</v>
      </c>
      <c r="S73" s="212">
        <f t="shared" si="11"/>
        <v>-15000</v>
      </c>
      <c r="T73" s="212">
        <f t="shared" si="11"/>
        <v>116606.5436</v>
      </c>
      <c r="U73" s="212">
        <f t="shared" si="11"/>
        <v>-15000</v>
      </c>
      <c r="V73" s="212">
        <f t="shared" si="11"/>
        <v>71753.5</v>
      </c>
      <c r="W73" s="212">
        <f t="shared" si="11"/>
        <v>-15000</v>
      </c>
      <c r="X73" s="212">
        <f t="shared" si="11"/>
        <v>386753.5</v>
      </c>
      <c r="Y73" s="212">
        <f t="shared" si="11"/>
        <v>-15000</v>
      </c>
      <c r="Z73" s="212">
        <f t="shared" si="11"/>
        <v>231753.5</v>
      </c>
      <c r="AA73" s="212">
        <f t="shared" si="11"/>
        <v>0</v>
      </c>
      <c r="AB73" s="213">
        <f t="shared" si="11"/>
        <v>1847017.986</v>
      </c>
      <c r="AC73" s="259"/>
      <c r="AD73" s="227"/>
    </row>
    <row r="74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259"/>
      <c r="AD74" s="43"/>
    </row>
    <row r="75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259"/>
      <c r="AD75" s="43"/>
    </row>
    <row r="76" ht="12.75" customHeight="1">
      <c r="A76" s="40"/>
      <c r="B76" s="40"/>
      <c r="C76" s="230" t="s">
        <v>316</v>
      </c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259"/>
      <c r="AD76" s="43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259"/>
      <c r="AD77" s="43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259"/>
      <c r="AD78" s="43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259"/>
      <c r="AD79" s="43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259"/>
      <c r="AD80" s="43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259"/>
      <c r="AD81" s="43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259"/>
      <c r="AD82" s="43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259"/>
      <c r="AD83" s="43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259"/>
      <c r="AD84" s="43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259"/>
      <c r="AD85" s="43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259"/>
      <c r="AD86" s="43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259"/>
      <c r="AD87" s="43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259"/>
      <c r="AD88" s="43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259"/>
      <c r="AD89" s="43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259"/>
      <c r="AD90" s="43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259"/>
      <c r="AD91" s="43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259"/>
      <c r="AD92" s="43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259"/>
      <c r="AD93" s="43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259"/>
      <c r="AD94" s="43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259"/>
      <c r="AD95" s="43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259"/>
      <c r="AD96" s="43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259"/>
      <c r="AD97" s="43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259"/>
      <c r="AD98" s="43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259"/>
      <c r="AD99" s="43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259"/>
      <c r="AD100" s="43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259"/>
      <c r="AD101" s="43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259"/>
      <c r="AD102" s="43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259"/>
      <c r="AD103" s="43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259"/>
      <c r="AD104" s="43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259"/>
      <c r="AD105" s="43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259"/>
      <c r="AD106" s="43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259"/>
      <c r="AD107" s="43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259"/>
      <c r="AD108" s="43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259"/>
      <c r="AD109" s="43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259"/>
      <c r="AD110" s="43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259"/>
      <c r="AD111" s="43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259"/>
      <c r="AD112" s="43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259"/>
      <c r="AD113" s="43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259"/>
      <c r="AD114" s="43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259"/>
      <c r="AD115" s="43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259"/>
      <c r="AD116" s="43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259"/>
      <c r="AD117" s="43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259"/>
      <c r="AD118" s="43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259"/>
      <c r="AD119" s="43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259"/>
      <c r="AD120" s="43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259"/>
      <c r="AD121" s="43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259"/>
      <c r="AD122" s="43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259"/>
      <c r="AD123" s="43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259"/>
      <c r="AD124" s="43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259"/>
      <c r="AD125" s="43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259"/>
      <c r="AD126" s="43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259"/>
      <c r="AD127" s="43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259"/>
      <c r="AD128" s="43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259"/>
      <c r="AD129" s="43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259"/>
      <c r="AD130" s="43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259"/>
      <c r="AD131" s="43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259"/>
      <c r="AD132" s="43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259"/>
      <c r="AD133" s="43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259"/>
      <c r="AD134" s="43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259"/>
      <c r="AD135" s="43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259"/>
      <c r="AD136" s="43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259"/>
      <c r="AD137" s="43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259"/>
      <c r="AD138" s="43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259"/>
      <c r="AD139" s="43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259"/>
      <c r="AD140" s="43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259"/>
      <c r="AD141" s="43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259"/>
      <c r="AD142" s="43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259"/>
      <c r="AD143" s="43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259"/>
      <c r="AD144" s="43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259"/>
      <c r="AD145" s="43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259"/>
      <c r="AD146" s="43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259"/>
      <c r="AD147" s="43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259"/>
      <c r="AD148" s="43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259"/>
      <c r="AD149" s="43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259"/>
      <c r="AD150" s="43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259"/>
      <c r="AD151" s="43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259"/>
      <c r="AD152" s="43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259"/>
      <c r="AD153" s="43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259"/>
      <c r="AD154" s="43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259"/>
      <c r="AD155" s="43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259"/>
      <c r="AD156" s="43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259"/>
      <c r="AD157" s="43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259"/>
      <c r="AD158" s="43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259"/>
      <c r="AD159" s="43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259"/>
      <c r="AD160" s="43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259"/>
      <c r="AD161" s="43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259"/>
      <c r="AD162" s="43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259"/>
      <c r="AD163" s="43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259"/>
      <c r="AD164" s="43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259"/>
      <c r="AD165" s="43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259"/>
      <c r="AD166" s="43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259"/>
      <c r="AD167" s="43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259"/>
      <c r="AD168" s="43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259"/>
      <c r="AD169" s="43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259"/>
      <c r="AD170" s="43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259"/>
      <c r="AD171" s="43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259"/>
      <c r="AD172" s="43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259"/>
      <c r="AD173" s="43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259"/>
      <c r="AD174" s="43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259"/>
      <c r="AD175" s="43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259"/>
      <c r="AD176" s="43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259"/>
      <c r="AD177" s="43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259"/>
      <c r="AD178" s="43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259"/>
      <c r="AD179" s="43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259"/>
      <c r="AD180" s="43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259"/>
      <c r="AD181" s="43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259"/>
      <c r="AD182" s="43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259"/>
      <c r="AD183" s="43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259"/>
      <c r="AD184" s="43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259"/>
      <c r="AD185" s="43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259"/>
      <c r="AD186" s="43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259"/>
      <c r="AD187" s="43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259"/>
      <c r="AD188" s="43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259"/>
      <c r="AD189" s="43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259"/>
      <c r="AD190" s="43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259"/>
      <c r="AD191" s="43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259"/>
      <c r="AD192" s="43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259"/>
      <c r="AD193" s="43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259"/>
      <c r="AD194" s="43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259"/>
      <c r="AD195" s="43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259"/>
      <c r="AD196" s="43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259"/>
      <c r="AD197" s="43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259"/>
      <c r="AD198" s="43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259"/>
      <c r="AD199" s="43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259"/>
      <c r="AD200" s="43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259"/>
      <c r="AD201" s="43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259"/>
      <c r="AD202" s="43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259"/>
      <c r="AD203" s="43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259"/>
      <c r="AD204" s="43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259"/>
      <c r="AD205" s="43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259"/>
      <c r="AD206" s="43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259"/>
      <c r="AD207" s="43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259"/>
      <c r="AD208" s="43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259"/>
      <c r="AD209" s="43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259"/>
      <c r="AD210" s="43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259"/>
      <c r="AD211" s="43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259"/>
      <c r="AD212" s="43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259"/>
      <c r="AD213" s="43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259"/>
      <c r="AD214" s="43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259"/>
      <c r="AD215" s="43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259"/>
      <c r="AD216" s="43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259"/>
      <c r="AD217" s="43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259"/>
      <c r="AD218" s="43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259"/>
      <c r="AD219" s="43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259"/>
      <c r="AD220" s="43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259"/>
      <c r="AD221" s="43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259"/>
      <c r="AD222" s="43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259"/>
      <c r="AD223" s="43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259"/>
      <c r="AD224" s="43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259"/>
      <c r="AD225" s="43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259"/>
      <c r="AD226" s="43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259"/>
      <c r="AD227" s="43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259"/>
      <c r="AD228" s="43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259"/>
      <c r="AD229" s="43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259"/>
      <c r="AD230" s="43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259"/>
      <c r="AD231" s="43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259"/>
      <c r="AD232" s="43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259"/>
      <c r="AD233" s="43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259"/>
      <c r="AD234" s="43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259"/>
      <c r="AD235" s="43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259"/>
      <c r="AD236" s="43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259"/>
      <c r="AD237" s="43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259"/>
      <c r="AD238" s="43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259"/>
      <c r="AD239" s="43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259"/>
      <c r="AD240" s="43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259"/>
      <c r="AD241" s="43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259"/>
      <c r="AD242" s="43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259"/>
      <c r="AD243" s="43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259"/>
      <c r="AD244" s="43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259"/>
      <c r="AD245" s="43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259"/>
      <c r="AD246" s="43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259"/>
      <c r="AD247" s="43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259"/>
      <c r="AD248" s="43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259"/>
      <c r="AD249" s="43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259"/>
      <c r="AD250" s="43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259"/>
      <c r="AD251" s="43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259"/>
      <c r="AD252" s="43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259"/>
      <c r="AD253" s="43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259"/>
      <c r="AD254" s="43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259"/>
      <c r="AD255" s="43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259"/>
      <c r="AD256" s="43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259"/>
      <c r="AD257" s="43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259"/>
      <c r="AD258" s="43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259"/>
      <c r="AD259" s="43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259"/>
      <c r="AD260" s="43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259"/>
      <c r="AD261" s="43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259"/>
      <c r="AD262" s="43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259"/>
      <c r="AD263" s="43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259"/>
      <c r="AD264" s="43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259"/>
      <c r="AD265" s="43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259"/>
      <c r="AD266" s="43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259"/>
      <c r="AD267" s="43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259"/>
      <c r="AD268" s="43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259"/>
      <c r="AD269" s="43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259"/>
      <c r="AD270" s="43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259"/>
      <c r="AD271" s="43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259"/>
      <c r="AD272" s="43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259"/>
      <c r="AD273" s="43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259"/>
      <c r="AD274" s="43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259"/>
      <c r="AD275" s="43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259"/>
      <c r="AD276" s="43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259"/>
      <c r="AD277" s="43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259"/>
      <c r="AD278" s="43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259"/>
      <c r="AD279" s="43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259"/>
      <c r="AD280" s="43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259"/>
      <c r="AD281" s="43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259"/>
      <c r="AD282" s="43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259"/>
      <c r="AD283" s="43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259"/>
      <c r="AD284" s="43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259"/>
      <c r="AD285" s="43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259"/>
      <c r="AD286" s="43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259"/>
      <c r="AD287" s="43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259"/>
      <c r="AD288" s="43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259"/>
      <c r="AD289" s="43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259"/>
      <c r="AD290" s="43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259"/>
      <c r="AD291" s="43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259"/>
      <c r="AD292" s="43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259"/>
      <c r="AD293" s="43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259"/>
      <c r="AD294" s="43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259"/>
      <c r="AD295" s="43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259"/>
      <c r="AD296" s="43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259"/>
      <c r="AD297" s="43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259"/>
      <c r="AD298" s="43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259"/>
      <c r="AD299" s="43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259"/>
      <c r="AD300" s="43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259"/>
      <c r="AD301" s="43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259"/>
      <c r="AD302" s="43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259"/>
      <c r="AD303" s="43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259"/>
      <c r="AD304" s="43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259"/>
      <c r="AD305" s="43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259"/>
      <c r="AD306" s="43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259"/>
      <c r="AD307" s="43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259"/>
      <c r="AD308" s="43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259"/>
      <c r="AD309" s="43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259"/>
      <c r="AD310" s="43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259"/>
      <c r="AD311" s="43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259"/>
      <c r="AD312" s="43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259"/>
      <c r="AD313" s="43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259"/>
      <c r="AD314" s="43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259"/>
      <c r="AD315" s="43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259"/>
      <c r="AD316" s="43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259"/>
      <c r="AD317" s="43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259"/>
      <c r="AD318" s="43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259"/>
      <c r="AD319" s="43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259"/>
      <c r="AD320" s="43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259"/>
      <c r="AD321" s="43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259"/>
      <c r="AD322" s="43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259"/>
      <c r="AD323" s="43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259"/>
      <c r="AD324" s="43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259"/>
      <c r="AD325" s="43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259"/>
      <c r="AD326" s="43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259"/>
      <c r="AD327" s="43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259"/>
      <c r="AD328" s="43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259"/>
      <c r="AD329" s="43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259"/>
      <c r="AD330" s="43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259"/>
      <c r="AD331" s="43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259"/>
      <c r="AD332" s="43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259"/>
      <c r="AD333" s="43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259"/>
      <c r="AD334" s="43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259"/>
      <c r="AD335" s="43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259"/>
      <c r="AD336" s="43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259"/>
      <c r="AD337" s="43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259"/>
      <c r="AD338" s="43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259"/>
      <c r="AD339" s="43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259"/>
      <c r="AD340" s="43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259"/>
      <c r="AD341" s="43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259"/>
      <c r="AD342" s="43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259"/>
      <c r="AD343" s="43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259"/>
      <c r="AD344" s="43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259"/>
      <c r="AD345" s="43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259"/>
      <c r="AD346" s="43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259"/>
      <c r="AD347" s="43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259"/>
      <c r="AD348" s="43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259"/>
      <c r="AD349" s="43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259"/>
      <c r="AD350" s="43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259"/>
      <c r="AD351" s="43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259"/>
      <c r="AD352" s="43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259"/>
      <c r="AD353" s="43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259"/>
      <c r="AD354" s="43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259"/>
      <c r="AD355" s="43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259"/>
      <c r="AD356" s="43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259"/>
      <c r="AD357" s="43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259"/>
      <c r="AD358" s="43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259"/>
      <c r="AD359" s="43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259"/>
      <c r="AD360" s="43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259"/>
      <c r="AD361" s="43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259"/>
      <c r="AD362" s="43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259"/>
      <c r="AD363" s="43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259"/>
      <c r="AD364" s="43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259"/>
      <c r="AD365" s="43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259"/>
      <c r="AD366" s="43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259"/>
      <c r="AD367" s="43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259"/>
      <c r="AD368" s="43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259"/>
      <c r="AD369" s="43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259"/>
      <c r="AD370" s="43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259"/>
      <c r="AD371" s="43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259"/>
      <c r="AD372" s="43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259"/>
      <c r="AD373" s="43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259"/>
      <c r="AD374" s="43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259"/>
      <c r="AD375" s="43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259"/>
      <c r="AD376" s="43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259"/>
      <c r="AD377" s="43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259"/>
      <c r="AD378" s="43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259"/>
      <c r="AD379" s="43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259"/>
      <c r="AD380" s="43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259"/>
      <c r="AD381" s="43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259"/>
      <c r="AD382" s="43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259"/>
      <c r="AD383" s="43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259"/>
      <c r="AD384" s="43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259"/>
      <c r="AD385" s="43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259"/>
      <c r="AD386" s="43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259"/>
      <c r="AD387" s="43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259"/>
      <c r="AD388" s="43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259"/>
      <c r="AD389" s="43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259"/>
      <c r="AD390" s="43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259"/>
      <c r="AD391" s="43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259"/>
      <c r="AD392" s="43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259"/>
      <c r="AD393" s="43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259"/>
      <c r="AD394" s="43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259"/>
      <c r="AD395" s="43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259"/>
      <c r="AD396" s="43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259"/>
      <c r="AD397" s="43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259"/>
      <c r="AD398" s="43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259"/>
      <c r="AD399" s="43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259"/>
      <c r="AD400" s="43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259"/>
      <c r="AD401" s="43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259"/>
      <c r="AD402" s="43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259"/>
      <c r="AD403" s="43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259"/>
      <c r="AD404" s="43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259"/>
      <c r="AD405" s="43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259"/>
      <c r="AD406" s="43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259"/>
      <c r="AD407" s="43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259"/>
      <c r="AD408" s="43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259"/>
      <c r="AD409" s="43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259"/>
      <c r="AD410" s="43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259"/>
      <c r="AD411" s="43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259"/>
      <c r="AD412" s="43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259"/>
      <c r="AD413" s="43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259"/>
      <c r="AD414" s="43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259"/>
      <c r="AD415" s="43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259"/>
      <c r="AD416" s="43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259"/>
      <c r="AD417" s="43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259"/>
      <c r="AD418" s="43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259"/>
      <c r="AD419" s="43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259"/>
      <c r="AD420" s="43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259"/>
      <c r="AD421" s="43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259"/>
      <c r="AD422" s="43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259"/>
      <c r="AD423" s="43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259"/>
      <c r="AD424" s="43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259"/>
      <c r="AD425" s="43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259"/>
      <c r="AD426" s="43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259"/>
      <c r="AD427" s="43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259"/>
      <c r="AD428" s="43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259"/>
      <c r="AD429" s="43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259"/>
      <c r="AD430" s="43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259"/>
      <c r="AD431" s="43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259"/>
      <c r="AD432" s="43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259"/>
      <c r="AD433" s="43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259"/>
      <c r="AD434" s="43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259"/>
      <c r="AD435" s="43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259"/>
      <c r="AD436" s="43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259"/>
      <c r="AD437" s="43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259"/>
      <c r="AD438" s="43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259"/>
      <c r="AD439" s="43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259"/>
      <c r="AD440" s="43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259"/>
      <c r="AD441" s="43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259"/>
      <c r="AD442" s="43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259"/>
      <c r="AD443" s="43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259"/>
      <c r="AD444" s="43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259"/>
      <c r="AD445" s="43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259"/>
      <c r="AD446" s="43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259"/>
      <c r="AD447" s="43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259"/>
      <c r="AD448" s="43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259"/>
      <c r="AD449" s="43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259"/>
      <c r="AD450" s="43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259"/>
      <c r="AD451" s="43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259"/>
      <c r="AD452" s="43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259"/>
      <c r="AD453" s="43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259"/>
      <c r="AD454" s="43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259"/>
      <c r="AD455" s="43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259"/>
      <c r="AD456" s="43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259"/>
      <c r="AD457" s="43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259"/>
      <c r="AD458" s="43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259"/>
      <c r="AD459" s="43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259"/>
      <c r="AD460" s="43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259"/>
      <c r="AD461" s="43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259"/>
      <c r="AD462" s="43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259"/>
      <c r="AD463" s="43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259"/>
      <c r="AD464" s="43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259"/>
      <c r="AD465" s="43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259"/>
      <c r="AD466" s="43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259"/>
      <c r="AD467" s="43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259"/>
      <c r="AD468" s="43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259"/>
      <c r="AD469" s="43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259"/>
      <c r="AD470" s="43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259"/>
      <c r="AD471" s="43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259"/>
      <c r="AD472" s="43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259"/>
      <c r="AD473" s="43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259"/>
      <c r="AD474" s="43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259"/>
      <c r="AD475" s="43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259"/>
      <c r="AD476" s="43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259"/>
      <c r="AD477" s="43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259"/>
      <c r="AD478" s="43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259"/>
      <c r="AD479" s="43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259"/>
      <c r="AD480" s="43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259"/>
      <c r="AD481" s="43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259"/>
      <c r="AD482" s="43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259"/>
      <c r="AD483" s="43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259"/>
      <c r="AD484" s="43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259"/>
      <c r="AD485" s="43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259"/>
      <c r="AD486" s="43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259"/>
      <c r="AD487" s="43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259"/>
      <c r="AD488" s="43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259"/>
      <c r="AD489" s="43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259"/>
      <c r="AD490" s="43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259"/>
      <c r="AD491" s="43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259"/>
      <c r="AD492" s="43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259"/>
      <c r="AD493" s="43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259"/>
      <c r="AD494" s="43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259"/>
      <c r="AD495" s="43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259"/>
      <c r="AD496" s="43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259"/>
      <c r="AD497" s="43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259"/>
      <c r="AD498" s="43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259"/>
      <c r="AD499" s="43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259"/>
      <c r="AD500" s="43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259"/>
      <c r="AD501" s="43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259"/>
      <c r="AD502" s="43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259"/>
      <c r="AD503" s="43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259"/>
      <c r="AD504" s="43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259"/>
      <c r="AD505" s="43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259"/>
      <c r="AD506" s="43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259"/>
      <c r="AD507" s="43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259"/>
      <c r="AD508" s="43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259"/>
      <c r="AD509" s="43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259"/>
      <c r="AD510" s="43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259"/>
      <c r="AD511" s="43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259"/>
      <c r="AD512" s="43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259"/>
      <c r="AD513" s="43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259"/>
      <c r="AD514" s="43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259"/>
      <c r="AD515" s="43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259"/>
      <c r="AD516" s="43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259"/>
      <c r="AD517" s="43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259"/>
      <c r="AD518" s="43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259"/>
      <c r="AD519" s="43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259"/>
      <c r="AD520" s="43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259"/>
      <c r="AD521" s="43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259"/>
      <c r="AD522" s="43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259"/>
      <c r="AD523" s="43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259"/>
      <c r="AD524" s="43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259"/>
      <c r="AD525" s="43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259"/>
      <c r="AD526" s="43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259"/>
      <c r="AD527" s="43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259"/>
      <c r="AD528" s="43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259"/>
      <c r="AD529" s="43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259"/>
      <c r="AD530" s="43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259"/>
      <c r="AD531" s="43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259"/>
      <c r="AD532" s="43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259"/>
      <c r="AD533" s="43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259"/>
      <c r="AD534" s="43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259"/>
      <c r="AD535" s="43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259"/>
      <c r="AD536" s="43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259"/>
      <c r="AD537" s="43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259"/>
      <c r="AD538" s="43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259"/>
      <c r="AD539" s="43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259"/>
      <c r="AD540" s="43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259"/>
      <c r="AD541" s="43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259"/>
      <c r="AD542" s="43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259"/>
      <c r="AD543" s="43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259"/>
      <c r="AD544" s="43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259"/>
      <c r="AD545" s="43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259"/>
      <c r="AD546" s="43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259"/>
      <c r="AD547" s="43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259"/>
      <c r="AD548" s="43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259"/>
      <c r="AD549" s="43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259"/>
      <c r="AD550" s="43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259"/>
      <c r="AD551" s="43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259"/>
      <c r="AD552" s="43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259"/>
      <c r="AD553" s="43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259"/>
      <c r="AD554" s="43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259"/>
      <c r="AD555" s="43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259"/>
      <c r="AD556" s="43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259"/>
      <c r="AD557" s="43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259"/>
      <c r="AD558" s="43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259"/>
      <c r="AD559" s="43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259"/>
      <c r="AD560" s="43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259"/>
      <c r="AD561" s="43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259"/>
      <c r="AD562" s="43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259"/>
      <c r="AD563" s="43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259"/>
      <c r="AD564" s="43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259"/>
      <c r="AD565" s="43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259"/>
      <c r="AD566" s="43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259"/>
      <c r="AD567" s="43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259"/>
      <c r="AD568" s="43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259"/>
      <c r="AD569" s="43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259"/>
      <c r="AD570" s="43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259"/>
      <c r="AD571" s="43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259"/>
      <c r="AD572" s="43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259"/>
      <c r="AD573" s="43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259"/>
      <c r="AD574" s="43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259"/>
      <c r="AD575" s="43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259"/>
      <c r="AD576" s="43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259"/>
      <c r="AD577" s="43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259"/>
      <c r="AD578" s="43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259"/>
      <c r="AD579" s="43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259"/>
      <c r="AD580" s="43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259"/>
      <c r="AD581" s="43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259"/>
      <c r="AD582" s="43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259"/>
      <c r="AD583" s="43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259"/>
      <c r="AD584" s="43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259"/>
      <c r="AD585" s="43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259"/>
      <c r="AD586" s="43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259"/>
      <c r="AD587" s="43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259"/>
      <c r="AD588" s="43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259"/>
      <c r="AD589" s="43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259"/>
      <c r="AD590" s="43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259"/>
      <c r="AD591" s="43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259"/>
      <c r="AD592" s="43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259"/>
      <c r="AD593" s="43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259"/>
      <c r="AD594" s="43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259"/>
      <c r="AD595" s="43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259"/>
      <c r="AD596" s="43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259"/>
      <c r="AD597" s="43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259"/>
      <c r="AD598" s="43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259"/>
      <c r="AD599" s="43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259"/>
      <c r="AD600" s="43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259"/>
      <c r="AD601" s="43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259"/>
      <c r="AD602" s="43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259"/>
      <c r="AD603" s="43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259"/>
      <c r="AD604" s="43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259"/>
      <c r="AD605" s="43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259"/>
      <c r="AD606" s="43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259"/>
      <c r="AD607" s="43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259"/>
      <c r="AD608" s="43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259"/>
      <c r="AD609" s="43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259"/>
      <c r="AD610" s="43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259"/>
      <c r="AD611" s="43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259"/>
      <c r="AD612" s="43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259"/>
      <c r="AD613" s="43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259"/>
      <c r="AD614" s="43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259"/>
      <c r="AD615" s="43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259"/>
      <c r="AD616" s="43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259"/>
      <c r="AD617" s="43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259"/>
      <c r="AD618" s="43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259"/>
      <c r="AD619" s="43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259"/>
      <c r="AD620" s="43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259"/>
      <c r="AD621" s="43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259"/>
      <c r="AD622" s="43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259"/>
      <c r="AD623" s="43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259"/>
      <c r="AD624" s="43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259"/>
      <c r="AD625" s="43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259"/>
      <c r="AD626" s="43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259"/>
      <c r="AD627" s="43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259"/>
      <c r="AD628" s="43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259"/>
      <c r="AD629" s="43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259"/>
      <c r="AD630" s="43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259"/>
      <c r="AD631" s="43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259"/>
      <c r="AD632" s="43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259"/>
      <c r="AD633" s="43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259"/>
      <c r="AD634" s="43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259"/>
      <c r="AD635" s="43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259"/>
      <c r="AD636" s="43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259"/>
      <c r="AD637" s="43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259"/>
      <c r="AD638" s="43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259"/>
      <c r="AD639" s="43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259"/>
      <c r="AD640" s="43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259"/>
      <c r="AD641" s="43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259"/>
      <c r="AD642" s="43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259"/>
      <c r="AD643" s="43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259"/>
      <c r="AD644" s="43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259"/>
      <c r="AD645" s="43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259"/>
      <c r="AD646" s="43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259"/>
      <c r="AD647" s="43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259"/>
      <c r="AD648" s="43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259"/>
      <c r="AD649" s="43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259"/>
      <c r="AD650" s="43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259"/>
      <c r="AD651" s="43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259"/>
      <c r="AD652" s="43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259"/>
      <c r="AD653" s="43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259"/>
      <c r="AD654" s="43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259"/>
      <c r="AD655" s="43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259"/>
      <c r="AD656" s="43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259"/>
      <c r="AD657" s="43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259"/>
      <c r="AD658" s="43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259"/>
      <c r="AD659" s="43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259"/>
      <c r="AD660" s="43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259"/>
      <c r="AD661" s="43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259"/>
      <c r="AD662" s="43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259"/>
      <c r="AD663" s="43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259"/>
      <c r="AD664" s="43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259"/>
      <c r="AD665" s="43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259"/>
      <c r="AD666" s="43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259"/>
      <c r="AD667" s="43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259"/>
      <c r="AD668" s="43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259"/>
      <c r="AD669" s="43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259"/>
      <c r="AD670" s="43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259"/>
      <c r="AD671" s="43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259"/>
      <c r="AD672" s="43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259"/>
      <c r="AD673" s="43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259"/>
      <c r="AD674" s="43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259"/>
      <c r="AD675" s="43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259"/>
      <c r="AD676" s="43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259"/>
      <c r="AD677" s="43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259"/>
      <c r="AD678" s="43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259"/>
      <c r="AD679" s="43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259"/>
      <c r="AD680" s="43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259"/>
      <c r="AD681" s="43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259"/>
      <c r="AD682" s="43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259"/>
      <c r="AD683" s="43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259"/>
      <c r="AD684" s="43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259"/>
      <c r="AD685" s="43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259"/>
      <c r="AD686" s="43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259"/>
      <c r="AD687" s="43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259"/>
      <c r="AD688" s="43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259"/>
      <c r="AD689" s="43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259"/>
      <c r="AD690" s="43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259"/>
      <c r="AD691" s="43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259"/>
      <c r="AD692" s="43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259"/>
      <c r="AD693" s="43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259"/>
      <c r="AD694" s="43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259"/>
      <c r="AD695" s="43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259"/>
      <c r="AD696" s="43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259"/>
      <c r="AD697" s="43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259"/>
      <c r="AD698" s="43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259"/>
      <c r="AD699" s="43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259"/>
      <c r="AD700" s="43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259"/>
      <c r="AD701" s="43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259"/>
      <c r="AD702" s="43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259"/>
      <c r="AD703" s="43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259"/>
      <c r="AD704" s="43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259"/>
      <c r="AD705" s="43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259"/>
      <c r="AD706" s="43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259"/>
      <c r="AD707" s="43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259"/>
      <c r="AD708" s="43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259"/>
      <c r="AD709" s="43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259"/>
      <c r="AD710" s="43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259"/>
      <c r="AD711" s="43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259"/>
      <c r="AD712" s="43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259"/>
      <c r="AD713" s="43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259"/>
      <c r="AD714" s="43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259"/>
      <c r="AD715" s="43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259"/>
      <c r="AD716" s="43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259"/>
      <c r="AD717" s="43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259"/>
      <c r="AD718" s="43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259"/>
      <c r="AD719" s="43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259"/>
      <c r="AD720" s="43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259"/>
      <c r="AD721" s="43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259"/>
      <c r="AD722" s="43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259"/>
      <c r="AD723" s="43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259"/>
      <c r="AD724" s="43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259"/>
      <c r="AD725" s="43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259"/>
      <c r="AD726" s="43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259"/>
      <c r="AD727" s="43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259"/>
      <c r="AD728" s="43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259"/>
      <c r="AD729" s="43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259"/>
      <c r="AD730" s="43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259"/>
      <c r="AD731" s="43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259"/>
      <c r="AD732" s="43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259"/>
      <c r="AD733" s="43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259"/>
      <c r="AD734" s="43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259"/>
      <c r="AD735" s="43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259"/>
      <c r="AD736" s="43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259"/>
      <c r="AD737" s="43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259"/>
      <c r="AD738" s="43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259"/>
      <c r="AD739" s="43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259"/>
      <c r="AD740" s="43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259"/>
      <c r="AD741" s="43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259"/>
      <c r="AD742" s="43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259"/>
      <c r="AD743" s="43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259"/>
      <c r="AD744" s="43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259"/>
      <c r="AD745" s="43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259"/>
      <c r="AD746" s="43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259"/>
      <c r="AD747" s="43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259"/>
      <c r="AD748" s="43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259"/>
      <c r="AD749" s="43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259"/>
      <c r="AD750" s="43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259"/>
      <c r="AD751" s="43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259"/>
      <c r="AD752" s="43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259"/>
      <c r="AD753" s="43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259"/>
      <c r="AD754" s="43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259"/>
      <c r="AD755" s="43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259"/>
      <c r="AD756" s="43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259"/>
      <c r="AD757" s="43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259"/>
      <c r="AD758" s="43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259"/>
      <c r="AD759" s="43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259"/>
      <c r="AD760" s="43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259"/>
      <c r="AD761" s="43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259"/>
      <c r="AD762" s="43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259"/>
      <c r="AD763" s="43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259"/>
      <c r="AD764" s="43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259"/>
      <c r="AD765" s="43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259"/>
      <c r="AD766" s="43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259"/>
      <c r="AD767" s="43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259"/>
      <c r="AD768" s="43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259"/>
      <c r="AD769" s="43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259"/>
      <c r="AD770" s="43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259"/>
      <c r="AD771" s="43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259"/>
      <c r="AD772" s="43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259"/>
      <c r="AD773" s="43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259"/>
      <c r="AD774" s="43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259"/>
      <c r="AD775" s="43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259"/>
      <c r="AD776" s="43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259"/>
      <c r="AD777" s="43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259"/>
      <c r="AD778" s="43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259"/>
      <c r="AD779" s="43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259"/>
      <c r="AD780" s="43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259"/>
      <c r="AD781" s="43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259"/>
      <c r="AD782" s="43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259"/>
      <c r="AD783" s="43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259"/>
      <c r="AD784" s="43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259"/>
      <c r="AD785" s="43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259"/>
      <c r="AD786" s="43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259"/>
      <c r="AD787" s="43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259"/>
      <c r="AD788" s="43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259"/>
      <c r="AD789" s="43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259"/>
      <c r="AD790" s="43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259"/>
      <c r="AD791" s="43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259"/>
      <c r="AD792" s="43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259"/>
      <c r="AD793" s="43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259"/>
      <c r="AD794" s="43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259"/>
      <c r="AD795" s="43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259"/>
      <c r="AD796" s="43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259"/>
      <c r="AD797" s="43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259"/>
      <c r="AD798" s="43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259"/>
      <c r="AD799" s="43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259"/>
      <c r="AD800" s="43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259"/>
      <c r="AD801" s="43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259"/>
      <c r="AD802" s="43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259"/>
      <c r="AD803" s="43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259"/>
      <c r="AD804" s="43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259"/>
      <c r="AD805" s="43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259"/>
      <c r="AD806" s="43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259"/>
      <c r="AD807" s="43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259"/>
      <c r="AD808" s="43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259"/>
      <c r="AD809" s="43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259"/>
      <c r="AD810" s="43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259"/>
      <c r="AD811" s="43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259"/>
      <c r="AD812" s="43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259"/>
      <c r="AD813" s="43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259"/>
      <c r="AD814" s="43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259"/>
      <c r="AD815" s="43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259"/>
      <c r="AD816" s="43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259"/>
      <c r="AD817" s="43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259"/>
      <c r="AD818" s="43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259"/>
      <c r="AD819" s="43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259"/>
      <c r="AD820" s="43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259"/>
      <c r="AD821" s="43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259"/>
      <c r="AD822" s="43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259"/>
      <c r="AD823" s="43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259"/>
      <c r="AD824" s="43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259"/>
      <c r="AD825" s="43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259"/>
      <c r="AD826" s="43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259"/>
      <c r="AD827" s="43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259"/>
      <c r="AD828" s="43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259"/>
      <c r="AD829" s="43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259"/>
      <c r="AD830" s="43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259"/>
      <c r="AD831" s="43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259"/>
      <c r="AD832" s="43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259"/>
      <c r="AD833" s="43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259"/>
      <c r="AD834" s="43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259"/>
      <c r="AD835" s="43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259"/>
      <c r="AD836" s="43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259"/>
      <c r="AD837" s="43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259"/>
      <c r="AD838" s="43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259"/>
      <c r="AD839" s="43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259"/>
      <c r="AD840" s="43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259"/>
      <c r="AD841" s="43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259"/>
      <c r="AD842" s="43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259"/>
      <c r="AD843" s="43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259"/>
      <c r="AD844" s="43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259"/>
      <c r="AD845" s="43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259"/>
      <c r="AD846" s="43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259"/>
      <c r="AD847" s="43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259"/>
      <c r="AD848" s="43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259"/>
      <c r="AD849" s="43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259"/>
      <c r="AD850" s="43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259"/>
      <c r="AD851" s="43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259"/>
      <c r="AD852" s="43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259"/>
      <c r="AD853" s="43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259"/>
      <c r="AD854" s="43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259"/>
      <c r="AD855" s="43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259"/>
      <c r="AD856" s="43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259"/>
      <c r="AD857" s="43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259"/>
      <c r="AD858" s="43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259"/>
      <c r="AD859" s="43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259"/>
      <c r="AD860" s="43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259"/>
      <c r="AD861" s="43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259"/>
      <c r="AD862" s="43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259"/>
      <c r="AD863" s="43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259"/>
      <c r="AD864" s="43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259"/>
      <c r="AD865" s="43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259"/>
      <c r="AD866" s="43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259"/>
      <c r="AD867" s="43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259"/>
      <c r="AD868" s="43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259"/>
      <c r="AD869" s="43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259"/>
      <c r="AD870" s="43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259"/>
      <c r="AD871" s="43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259"/>
      <c r="AD872" s="43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259"/>
      <c r="AD873" s="43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259"/>
      <c r="AD874" s="43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259"/>
      <c r="AD875" s="43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259"/>
      <c r="AD876" s="43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259"/>
      <c r="AD877" s="43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259"/>
      <c r="AD878" s="43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259"/>
      <c r="AD879" s="43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259"/>
      <c r="AD880" s="43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259"/>
      <c r="AD881" s="43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259"/>
      <c r="AD882" s="43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259"/>
      <c r="AD883" s="43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259"/>
      <c r="AD884" s="43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259"/>
      <c r="AD885" s="43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259"/>
      <c r="AD886" s="43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259"/>
      <c r="AD887" s="43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259"/>
      <c r="AD888" s="43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259"/>
      <c r="AD889" s="43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259"/>
      <c r="AD890" s="43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259"/>
      <c r="AD891" s="43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259"/>
      <c r="AD892" s="43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259"/>
      <c r="AD893" s="43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259"/>
      <c r="AD894" s="43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259"/>
      <c r="AD895" s="43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259"/>
      <c r="AD896" s="43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259"/>
      <c r="AD897" s="43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259"/>
      <c r="AD898" s="43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259"/>
      <c r="AD899" s="43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259"/>
      <c r="AD900" s="43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259"/>
      <c r="AD901" s="43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259"/>
      <c r="AD902" s="43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259"/>
      <c r="AD903" s="43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259"/>
      <c r="AD904" s="43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259"/>
      <c r="AD905" s="43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259"/>
      <c r="AD906" s="43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259"/>
      <c r="AD907" s="43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259"/>
      <c r="AD908" s="43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259"/>
      <c r="AD909" s="43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259"/>
      <c r="AD910" s="43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259"/>
      <c r="AD911" s="43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259"/>
      <c r="AD912" s="43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259"/>
      <c r="AD913" s="43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259"/>
      <c r="AD914" s="43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259"/>
      <c r="AD915" s="43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259"/>
      <c r="AD916" s="43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259"/>
      <c r="AD917" s="43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259"/>
      <c r="AD918" s="43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259"/>
      <c r="AD919" s="43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259"/>
      <c r="AD920" s="43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259"/>
      <c r="AD921" s="43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259"/>
      <c r="AD922" s="43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259"/>
      <c r="AD923" s="43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259"/>
      <c r="AD924" s="43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259"/>
      <c r="AD925" s="43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259"/>
      <c r="AD926" s="43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259"/>
      <c r="AD927" s="43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259"/>
      <c r="AD928" s="43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259"/>
      <c r="AD929" s="43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259"/>
      <c r="AD930" s="43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259"/>
      <c r="AD931" s="43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259"/>
      <c r="AD932" s="43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259"/>
      <c r="AD933" s="43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259"/>
      <c r="AD934" s="43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259"/>
      <c r="AD935" s="43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259"/>
      <c r="AD936" s="43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259"/>
      <c r="AD937" s="43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259"/>
      <c r="AD938" s="43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259"/>
      <c r="AD939" s="43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259"/>
      <c r="AD940" s="43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259"/>
      <c r="AD941" s="43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259"/>
      <c r="AD942" s="43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259"/>
      <c r="AD943" s="43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259"/>
      <c r="AD944" s="43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259"/>
      <c r="AD945" s="43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259"/>
      <c r="AD946" s="43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259"/>
      <c r="AD947" s="43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259"/>
      <c r="AD948" s="43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259"/>
      <c r="AD949" s="43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259"/>
      <c r="AD950" s="43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259"/>
      <c r="AD951" s="43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259"/>
      <c r="AD952" s="43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259"/>
      <c r="AD953" s="43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259"/>
      <c r="AD954" s="43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259"/>
      <c r="AD955" s="43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259"/>
      <c r="AD956" s="43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259"/>
      <c r="AD957" s="43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259"/>
      <c r="AD958" s="43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259"/>
      <c r="AD959" s="43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259"/>
      <c r="AD960" s="43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259"/>
      <c r="AD961" s="43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259"/>
      <c r="AD962" s="43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259"/>
      <c r="AD963" s="43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259"/>
      <c r="AD964" s="43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259"/>
      <c r="AD965" s="43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259"/>
      <c r="AD966" s="43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259"/>
      <c r="AD967" s="43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259"/>
      <c r="AD968" s="43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259"/>
      <c r="AD969" s="43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259"/>
      <c r="AD970" s="43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259"/>
      <c r="AD971" s="43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259"/>
      <c r="AD972" s="43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259"/>
      <c r="AD973" s="43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259"/>
      <c r="AD974" s="43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259"/>
      <c r="AD975" s="43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259"/>
      <c r="AD976" s="43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259"/>
      <c r="AD977" s="43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259"/>
      <c r="AD978" s="43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259"/>
      <c r="AD979" s="43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259"/>
      <c r="AD980" s="43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259"/>
      <c r="AD981" s="43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259"/>
      <c r="AD982" s="43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259"/>
      <c r="AD983" s="43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259"/>
      <c r="AD984" s="43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259"/>
      <c r="AD985" s="43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259"/>
      <c r="AD986" s="43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259"/>
      <c r="AD987" s="43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259"/>
      <c r="AD988" s="43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259"/>
      <c r="AD989" s="43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259"/>
      <c r="AD990" s="43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259"/>
      <c r="AD991" s="43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259"/>
      <c r="AD992" s="43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259"/>
      <c r="AD993" s="43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259"/>
      <c r="AD994" s="43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259"/>
      <c r="AD995" s="43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259"/>
      <c r="AD996" s="43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259"/>
      <c r="AD997" s="43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259"/>
      <c r="AD998" s="43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259"/>
      <c r="AD999" s="43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259"/>
      <c r="AD1000" s="43"/>
    </row>
  </sheetData>
  <printOptions/>
  <pageMargins bottom="0.7480314960629921" footer="0.0" header="0.0" left="0.0" right="0.7086614173228347" top="0.7480314960629921"/>
  <pageSetup scale="7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63"/>
    <col customWidth="1" hidden="1" min="2" max="2" width="13.63"/>
    <col customWidth="1" min="3" max="3" width="33.0"/>
    <col customWidth="1" min="4" max="4" width="8.63"/>
    <col customWidth="1" hidden="1" min="5" max="5" width="9.5"/>
    <col customWidth="1" min="6" max="6" width="8.63"/>
    <col customWidth="1" hidden="1" min="7" max="7" width="9.5"/>
    <col customWidth="1" min="8" max="8" width="10.38"/>
    <col customWidth="1" hidden="1" min="9" max="9" width="9.5"/>
    <col customWidth="1" min="10" max="10" width="8.63"/>
    <col customWidth="1" hidden="1" min="11" max="11" width="9.5"/>
    <col customWidth="1" min="12" max="12" width="10.38"/>
    <col customWidth="1" hidden="1" min="13" max="13" width="9.5"/>
    <col customWidth="1" min="14" max="14" width="8.63"/>
    <col customWidth="1" hidden="1" min="15" max="15" width="9.5"/>
    <col customWidth="1" min="16" max="16" width="10.38"/>
    <col customWidth="1" hidden="1" min="17" max="17" width="9.5"/>
    <col customWidth="1" min="18" max="18" width="8.63"/>
    <col customWidth="1" hidden="1" min="19" max="19" width="7.0"/>
    <col customWidth="1" min="20" max="20" width="8.63"/>
    <col customWidth="1" hidden="1" min="21" max="21" width="6.63"/>
    <col customWidth="1" min="22" max="22" width="10.38"/>
    <col customWidth="1" hidden="1" min="23" max="23" width="6.38"/>
    <col customWidth="1" min="24" max="24" width="10.38"/>
    <col customWidth="1" hidden="1" min="25" max="25" width="6.88"/>
    <col customWidth="1" min="26" max="26" width="7.63"/>
    <col customWidth="1" hidden="1" min="27" max="27" width="6.38"/>
    <col customWidth="1" min="28" max="28" width="11.38"/>
    <col customWidth="1" min="29" max="29" width="10.38"/>
  </cols>
  <sheetData>
    <row r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ht="12.75" customHeight="1">
      <c r="A2" s="40"/>
      <c r="B2" s="40"/>
      <c r="C2" s="20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1"/>
    </row>
    <row r="3" ht="12.75" customHeight="1">
      <c r="A3" s="40"/>
      <c r="B3" s="40"/>
      <c r="C3" s="261" t="s">
        <v>530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41"/>
    </row>
    <row r="4" ht="12.75" customHeight="1">
      <c r="A4" s="40"/>
      <c r="B4" s="40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1"/>
    </row>
    <row r="5" ht="12.75" customHeight="1">
      <c r="A5" s="40"/>
      <c r="B5" s="40"/>
      <c r="C5" s="262" t="s">
        <v>531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0"/>
    </row>
    <row r="6" ht="12.75" customHeight="1">
      <c r="A6" s="40"/>
      <c r="B6" s="40" t="s">
        <v>61</v>
      </c>
      <c r="C6" s="41" t="s">
        <v>532</v>
      </c>
      <c r="D6" s="41">
        <v>198975.0</v>
      </c>
      <c r="E6" s="41">
        <v>0.0</v>
      </c>
      <c r="F6" s="41">
        <v>137550.0</v>
      </c>
      <c r="G6" s="41">
        <v>0.0</v>
      </c>
      <c r="H6" s="41">
        <v>82530.0</v>
      </c>
      <c r="I6" s="41">
        <v>0.0</v>
      </c>
      <c r="J6" s="41">
        <v>55020.0</v>
      </c>
      <c r="K6" s="41">
        <v>0.0</v>
      </c>
      <c r="L6" s="41">
        <v>82530.0</v>
      </c>
      <c r="M6" s="41">
        <v>0.0</v>
      </c>
      <c r="N6" s="41">
        <v>27510.0</v>
      </c>
      <c r="O6" s="41">
        <v>0.0</v>
      </c>
      <c r="P6" s="41">
        <v>0.0</v>
      </c>
      <c r="Q6" s="41">
        <v>0.0</v>
      </c>
      <c r="R6" s="41">
        <v>160230.0</v>
      </c>
      <c r="S6" s="41">
        <v>0.0</v>
      </c>
      <c r="T6" s="41">
        <v>267750.0</v>
      </c>
      <c r="U6" s="41">
        <v>0.0</v>
      </c>
      <c r="V6" s="41">
        <v>73500.0</v>
      </c>
      <c r="W6" s="41">
        <v>0.0</v>
      </c>
      <c r="X6" s="41">
        <v>73500.0</v>
      </c>
      <c r="Y6" s="41">
        <v>0.0</v>
      </c>
      <c r="Z6" s="41">
        <v>73500.0</v>
      </c>
      <c r="AA6" s="41">
        <v>0.0</v>
      </c>
      <c r="AB6" s="41">
        <f t="shared" ref="AB6:AB7" si="1">D6+F6+H6+J6+L6+N6+P6+R6+T6+V6+X6+Z6</f>
        <v>1232595</v>
      </c>
      <c r="AC6" s="40"/>
    </row>
    <row r="7" ht="12.75" customHeight="1">
      <c r="A7" s="40"/>
      <c r="B7" s="40" t="s">
        <v>63</v>
      </c>
      <c r="C7" s="41" t="s">
        <v>64</v>
      </c>
      <c r="D7" s="41">
        <v>0.0</v>
      </c>
      <c r="E7" s="146">
        <v>0.0</v>
      </c>
      <c r="F7" s="41">
        <v>0.0</v>
      </c>
      <c r="G7" s="146">
        <v>0.0</v>
      </c>
      <c r="H7" s="41">
        <v>360150.0</v>
      </c>
      <c r="I7" s="146">
        <v>0.0</v>
      </c>
      <c r="J7" s="41">
        <v>275100.0</v>
      </c>
      <c r="K7" s="146">
        <v>0.0</v>
      </c>
      <c r="L7" s="41">
        <v>575400.0</v>
      </c>
      <c r="M7" s="146">
        <v>0.0</v>
      </c>
      <c r="N7" s="67">
        <v>121000.0</v>
      </c>
      <c r="O7" s="146">
        <v>0.0</v>
      </c>
      <c r="P7" s="41">
        <v>0.0</v>
      </c>
      <c r="Q7" s="146">
        <v>0.0</v>
      </c>
      <c r="R7" s="67">
        <v>121000.0</v>
      </c>
      <c r="S7" s="146">
        <v>0.0</v>
      </c>
      <c r="T7" s="41">
        <v>0.0</v>
      </c>
      <c r="U7" s="146">
        <v>0.0</v>
      </c>
      <c r="V7" s="41">
        <v>0.0</v>
      </c>
      <c r="W7" s="146">
        <v>0.0</v>
      </c>
      <c r="X7" s="41">
        <v>0.0</v>
      </c>
      <c r="Y7" s="146">
        <v>0.0</v>
      </c>
      <c r="Z7" s="41">
        <v>0.0</v>
      </c>
      <c r="AA7" s="146">
        <v>0.0</v>
      </c>
      <c r="AB7" s="41">
        <f t="shared" si="1"/>
        <v>1452650</v>
      </c>
      <c r="AC7" s="40"/>
    </row>
    <row r="8" ht="12.75" customHeight="1">
      <c r="A8" s="227"/>
      <c r="B8" s="227"/>
      <c r="C8" s="211" t="s">
        <v>533</v>
      </c>
      <c r="D8" s="212">
        <f t="shared" ref="D8:AB8" si="2">SUM(D6:D7)</f>
        <v>198975</v>
      </c>
      <c r="E8" s="212">
        <f t="shared" si="2"/>
        <v>0</v>
      </c>
      <c r="F8" s="212">
        <f t="shared" si="2"/>
        <v>137550</v>
      </c>
      <c r="G8" s="212">
        <f t="shared" si="2"/>
        <v>0</v>
      </c>
      <c r="H8" s="212">
        <f t="shared" si="2"/>
        <v>442680</v>
      </c>
      <c r="I8" s="212">
        <f t="shared" si="2"/>
        <v>0</v>
      </c>
      <c r="J8" s="212">
        <f t="shared" si="2"/>
        <v>330120</v>
      </c>
      <c r="K8" s="212">
        <f t="shared" si="2"/>
        <v>0</v>
      </c>
      <c r="L8" s="212">
        <f t="shared" si="2"/>
        <v>657930</v>
      </c>
      <c r="M8" s="212">
        <f t="shared" si="2"/>
        <v>0</v>
      </c>
      <c r="N8" s="212">
        <f t="shared" si="2"/>
        <v>148510</v>
      </c>
      <c r="O8" s="212">
        <f t="shared" si="2"/>
        <v>0</v>
      </c>
      <c r="P8" s="212">
        <f t="shared" si="2"/>
        <v>0</v>
      </c>
      <c r="Q8" s="212">
        <f t="shared" si="2"/>
        <v>0</v>
      </c>
      <c r="R8" s="212">
        <f t="shared" si="2"/>
        <v>281230</v>
      </c>
      <c r="S8" s="212">
        <f t="shared" si="2"/>
        <v>0</v>
      </c>
      <c r="T8" s="212">
        <f t="shared" si="2"/>
        <v>267750</v>
      </c>
      <c r="U8" s="212">
        <f t="shared" si="2"/>
        <v>0</v>
      </c>
      <c r="V8" s="212">
        <f t="shared" si="2"/>
        <v>73500</v>
      </c>
      <c r="W8" s="212">
        <f t="shared" si="2"/>
        <v>0</v>
      </c>
      <c r="X8" s="212">
        <f t="shared" si="2"/>
        <v>73500</v>
      </c>
      <c r="Y8" s="212">
        <f t="shared" si="2"/>
        <v>0</v>
      </c>
      <c r="Z8" s="212">
        <f t="shared" si="2"/>
        <v>73500</v>
      </c>
      <c r="AA8" s="212">
        <f t="shared" si="2"/>
        <v>0</v>
      </c>
      <c r="AB8" s="213">
        <f t="shared" si="2"/>
        <v>2685245</v>
      </c>
      <c r="AC8" s="40"/>
    </row>
    <row r="9" ht="12.75" customHeight="1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0"/>
    </row>
    <row r="10" ht="12.75" customHeight="1">
      <c r="A10" s="40"/>
      <c r="B10" s="40"/>
      <c r="C10" s="281" t="s">
        <v>534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0"/>
      <c r="AC10" s="40"/>
    </row>
    <row r="11" ht="12.75" customHeight="1">
      <c r="A11" s="43"/>
      <c r="B11" s="40" t="s">
        <v>87</v>
      </c>
      <c r="C11" s="40" t="s">
        <v>532</v>
      </c>
      <c r="D11" s="41">
        <f t="shared" ref="D11:Z11" si="3">D6*0.44</f>
        <v>87549</v>
      </c>
      <c r="E11" s="41">
        <f t="shared" si="3"/>
        <v>0</v>
      </c>
      <c r="F11" s="41">
        <f t="shared" si="3"/>
        <v>60522</v>
      </c>
      <c r="G11" s="41">
        <f t="shared" si="3"/>
        <v>0</v>
      </c>
      <c r="H11" s="41">
        <f t="shared" si="3"/>
        <v>36313.2</v>
      </c>
      <c r="I11" s="41">
        <f t="shared" si="3"/>
        <v>0</v>
      </c>
      <c r="J11" s="41">
        <f t="shared" si="3"/>
        <v>24208.8</v>
      </c>
      <c r="K11" s="41">
        <f t="shared" si="3"/>
        <v>0</v>
      </c>
      <c r="L11" s="41">
        <f t="shared" si="3"/>
        <v>36313.2</v>
      </c>
      <c r="M11" s="41">
        <f t="shared" si="3"/>
        <v>0</v>
      </c>
      <c r="N11" s="41">
        <f t="shared" si="3"/>
        <v>12104.4</v>
      </c>
      <c r="O11" s="41">
        <f t="shared" si="3"/>
        <v>0</v>
      </c>
      <c r="P11" s="41">
        <f t="shared" si="3"/>
        <v>0</v>
      </c>
      <c r="Q11" s="41">
        <f t="shared" si="3"/>
        <v>0</v>
      </c>
      <c r="R11" s="41">
        <f t="shared" si="3"/>
        <v>70501.2</v>
      </c>
      <c r="S11" s="41">
        <f t="shared" si="3"/>
        <v>0</v>
      </c>
      <c r="T11" s="41">
        <f t="shared" si="3"/>
        <v>117810</v>
      </c>
      <c r="U11" s="41">
        <f t="shared" si="3"/>
        <v>0</v>
      </c>
      <c r="V11" s="41">
        <f t="shared" si="3"/>
        <v>32340</v>
      </c>
      <c r="W11" s="41">
        <f t="shared" si="3"/>
        <v>0</v>
      </c>
      <c r="X11" s="41">
        <f t="shared" si="3"/>
        <v>32340</v>
      </c>
      <c r="Y11" s="41">
        <f t="shared" si="3"/>
        <v>0</v>
      </c>
      <c r="Z11" s="41">
        <f t="shared" si="3"/>
        <v>32340</v>
      </c>
      <c r="AA11" s="41">
        <v>0.0</v>
      </c>
      <c r="AB11" s="41">
        <f t="shared" ref="AB11:AB12" si="5">D11+F11+H11+J11+L11+N11+P11+R11+T11+V11+X11+Z11</f>
        <v>542341.8</v>
      </c>
      <c r="AC11" s="40"/>
    </row>
    <row r="12" ht="12.75" customHeight="1">
      <c r="A12" s="43"/>
      <c r="B12" s="40" t="s">
        <v>89</v>
      </c>
      <c r="C12" s="40" t="s">
        <v>64</v>
      </c>
      <c r="D12" s="41">
        <v>0.0</v>
      </c>
      <c r="E12" s="146">
        <v>0.0</v>
      </c>
      <c r="F12" s="41">
        <v>0.0</v>
      </c>
      <c r="G12" s="146">
        <v>0.0</v>
      </c>
      <c r="H12" s="41">
        <f t="shared" ref="H12:Z12" si="4">H7*0.5</f>
        <v>180075</v>
      </c>
      <c r="I12" s="41">
        <f t="shared" si="4"/>
        <v>0</v>
      </c>
      <c r="J12" s="41">
        <f t="shared" si="4"/>
        <v>137550</v>
      </c>
      <c r="K12" s="41">
        <f t="shared" si="4"/>
        <v>0</v>
      </c>
      <c r="L12" s="41">
        <f t="shared" si="4"/>
        <v>287700</v>
      </c>
      <c r="M12" s="41">
        <f t="shared" si="4"/>
        <v>0</v>
      </c>
      <c r="N12" s="41">
        <f t="shared" si="4"/>
        <v>60500</v>
      </c>
      <c r="O12" s="41">
        <f t="shared" si="4"/>
        <v>0</v>
      </c>
      <c r="P12" s="41">
        <f t="shared" si="4"/>
        <v>0</v>
      </c>
      <c r="Q12" s="41">
        <f t="shared" si="4"/>
        <v>0</v>
      </c>
      <c r="R12" s="41">
        <f t="shared" si="4"/>
        <v>60500</v>
      </c>
      <c r="S12" s="41">
        <f t="shared" si="4"/>
        <v>0</v>
      </c>
      <c r="T12" s="41">
        <f t="shared" si="4"/>
        <v>0</v>
      </c>
      <c r="U12" s="41">
        <f t="shared" si="4"/>
        <v>0</v>
      </c>
      <c r="V12" s="41">
        <f t="shared" si="4"/>
        <v>0</v>
      </c>
      <c r="W12" s="41">
        <f t="shared" si="4"/>
        <v>0</v>
      </c>
      <c r="X12" s="41">
        <f t="shared" si="4"/>
        <v>0</v>
      </c>
      <c r="Y12" s="41">
        <f t="shared" si="4"/>
        <v>0</v>
      </c>
      <c r="Z12" s="41">
        <f t="shared" si="4"/>
        <v>0</v>
      </c>
      <c r="AA12" s="146">
        <v>0.0</v>
      </c>
      <c r="AB12" s="41">
        <f t="shared" si="5"/>
        <v>726325</v>
      </c>
      <c r="AC12" s="40"/>
    </row>
    <row r="13" ht="12.75" customHeight="1">
      <c r="A13" s="227"/>
      <c r="B13" s="227"/>
      <c r="C13" s="282" t="s">
        <v>535</v>
      </c>
      <c r="D13" s="212">
        <f t="shared" ref="D13:AB13" si="6">SUM(D11:D12)</f>
        <v>87549</v>
      </c>
      <c r="E13" s="212">
        <f t="shared" si="6"/>
        <v>0</v>
      </c>
      <c r="F13" s="212">
        <f t="shared" si="6"/>
        <v>60522</v>
      </c>
      <c r="G13" s="212">
        <f t="shared" si="6"/>
        <v>0</v>
      </c>
      <c r="H13" s="212">
        <f t="shared" si="6"/>
        <v>216388.2</v>
      </c>
      <c r="I13" s="212">
        <f t="shared" si="6"/>
        <v>0</v>
      </c>
      <c r="J13" s="212">
        <f t="shared" si="6"/>
        <v>161758.8</v>
      </c>
      <c r="K13" s="212">
        <f t="shared" si="6"/>
        <v>0</v>
      </c>
      <c r="L13" s="212">
        <f t="shared" si="6"/>
        <v>324013.2</v>
      </c>
      <c r="M13" s="212">
        <f t="shared" si="6"/>
        <v>0</v>
      </c>
      <c r="N13" s="212">
        <f t="shared" si="6"/>
        <v>72604.4</v>
      </c>
      <c r="O13" s="212">
        <f t="shared" si="6"/>
        <v>0</v>
      </c>
      <c r="P13" s="212">
        <f t="shared" si="6"/>
        <v>0</v>
      </c>
      <c r="Q13" s="212">
        <f t="shared" si="6"/>
        <v>0</v>
      </c>
      <c r="R13" s="212">
        <f t="shared" si="6"/>
        <v>131001.2</v>
      </c>
      <c r="S13" s="212">
        <f t="shared" si="6"/>
        <v>0</v>
      </c>
      <c r="T13" s="212">
        <f t="shared" si="6"/>
        <v>117810</v>
      </c>
      <c r="U13" s="212">
        <f t="shared" si="6"/>
        <v>0</v>
      </c>
      <c r="V13" s="212">
        <f t="shared" si="6"/>
        <v>32340</v>
      </c>
      <c r="W13" s="212">
        <f t="shared" si="6"/>
        <v>0</v>
      </c>
      <c r="X13" s="212">
        <f t="shared" si="6"/>
        <v>32340</v>
      </c>
      <c r="Y13" s="212">
        <f t="shared" si="6"/>
        <v>0</v>
      </c>
      <c r="Z13" s="212">
        <f t="shared" si="6"/>
        <v>32340</v>
      </c>
      <c r="AA13" s="212">
        <f t="shared" si="6"/>
        <v>0</v>
      </c>
      <c r="AB13" s="213">
        <f t="shared" si="6"/>
        <v>1268666.8</v>
      </c>
      <c r="AC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 t="str">
        <f>AA11/AA6</f>
        <v>#DIV/0!</v>
      </c>
      <c r="AB15" s="40"/>
      <c r="AC15" s="40"/>
    </row>
    <row r="16" ht="12.75" customHeight="1">
      <c r="A16" s="227"/>
      <c r="B16" s="227"/>
      <c r="C16" s="283" t="s">
        <v>536</v>
      </c>
      <c r="D16" s="212">
        <f t="shared" ref="D16:AB16" si="7">D8-D13</f>
        <v>111426</v>
      </c>
      <c r="E16" s="212">
        <f t="shared" si="7"/>
        <v>0</v>
      </c>
      <c r="F16" s="212">
        <f t="shared" si="7"/>
        <v>77028</v>
      </c>
      <c r="G16" s="212">
        <f t="shared" si="7"/>
        <v>0</v>
      </c>
      <c r="H16" s="212">
        <f t="shared" si="7"/>
        <v>226291.8</v>
      </c>
      <c r="I16" s="212">
        <f t="shared" si="7"/>
        <v>0</v>
      </c>
      <c r="J16" s="212">
        <f t="shared" si="7"/>
        <v>168361.2</v>
      </c>
      <c r="K16" s="212">
        <f t="shared" si="7"/>
        <v>0</v>
      </c>
      <c r="L16" s="212">
        <f t="shared" si="7"/>
        <v>333916.8</v>
      </c>
      <c r="M16" s="212">
        <f t="shared" si="7"/>
        <v>0</v>
      </c>
      <c r="N16" s="212">
        <f t="shared" si="7"/>
        <v>75905.6</v>
      </c>
      <c r="O16" s="212">
        <f t="shared" si="7"/>
        <v>0</v>
      </c>
      <c r="P16" s="212">
        <f t="shared" si="7"/>
        <v>0</v>
      </c>
      <c r="Q16" s="212">
        <f t="shared" si="7"/>
        <v>0</v>
      </c>
      <c r="R16" s="212">
        <f t="shared" si="7"/>
        <v>150228.8</v>
      </c>
      <c r="S16" s="212">
        <f t="shared" si="7"/>
        <v>0</v>
      </c>
      <c r="T16" s="212">
        <f t="shared" si="7"/>
        <v>149940</v>
      </c>
      <c r="U16" s="212">
        <f t="shared" si="7"/>
        <v>0</v>
      </c>
      <c r="V16" s="212">
        <f t="shared" si="7"/>
        <v>41160</v>
      </c>
      <c r="W16" s="212">
        <f t="shared" si="7"/>
        <v>0</v>
      </c>
      <c r="X16" s="212">
        <f t="shared" si="7"/>
        <v>41160</v>
      </c>
      <c r="Y16" s="212">
        <f t="shared" si="7"/>
        <v>0</v>
      </c>
      <c r="Z16" s="212">
        <f t="shared" si="7"/>
        <v>41160</v>
      </c>
      <c r="AA16" s="212">
        <f t="shared" si="7"/>
        <v>0</v>
      </c>
      <c r="AB16" s="213">
        <f t="shared" si="7"/>
        <v>1416578.2</v>
      </c>
      <c r="AC16" s="40"/>
    </row>
    <row r="17" ht="12.75" customHeight="1">
      <c r="A17" s="43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1"/>
      <c r="AC17" s="40"/>
    </row>
    <row r="18" ht="12.75" customHeight="1">
      <c r="A18" s="43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  <c r="AC18" s="40"/>
    </row>
    <row r="19" ht="12.75" customHeight="1">
      <c r="A19" s="43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1"/>
      <c r="AC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</sheetData>
  <printOptions/>
  <pageMargins bottom="0.7480314960629921" footer="0.0" header="0.0" left="0.0" right="0.7086614173228347" top="0.7480314960629921"/>
  <pageSetup scale="7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38"/>
    <col customWidth="1" hidden="1" min="2" max="2" width="13.63"/>
    <col customWidth="1" min="3" max="3" width="33.5"/>
    <col customWidth="1" min="4" max="4" width="8.63"/>
    <col customWidth="1" hidden="1" min="5" max="5" width="7.0"/>
    <col customWidth="1" min="6" max="6" width="8.63"/>
    <col customWidth="1" hidden="1" min="7" max="7" width="6.5"/>
    <col customWidth="1" min="8" max="8" width="8.63"/>
    <col customWidth="1" hidden="1" min="9" max="9" width="7.13"/>
    <col customWidth="1" min="10" max="10" width="8.63"/>
    <col customWidth="1" hidden="1" min="11" max="11" width="6.5"/>
    <col customWidth="1" min="12" max="12" width="8.63"/>
    <col customWidth="1" hidden="1" min="13" max="13" width="7.5"/>
    <col customWidth="1" min="14" max="14" width="8.63"/>
    <col customWidth="1" hidden="1" min="15" max="15" width="6.5"/>
    <col customWidth="1" min="16" max="16" width="8.63"/>
    <col customWidth="1" hidden="1" min="17" max="17" width="5.88"/>
    <col customWidth="1" min="18" max="18" width="8.63"/>
    <col customWidth="1" hidden="1" min="19" max="19" width="7.0"/>
    <col customWidth="1" min="20" max="20" width="8.63"/>
    <col customWidth="1" hidden="1" min="21" max="21" width="6.63"/>
    <col customWidth="1" min="22" max="22" width="8.63"/>
    <col customWidth="1" hidden="1" min="23" max="23" width="6.38"/>
    <col customWidth="1" min="24" max="24" width="8.63"/>
    <col customWidth="1" hidden="1" min="25" max="25" width="6.88"/>
    <col customWidth="1" min="26" max="26" width="8.63"/>
    <col customWidth="1" hidden="1" min="27" max="27" width="6.38"/>
    <col customWidth="1" min="28" max="28" width="10.38"/>
    <col customWidth="1" min="29" max="29" width="7.0"/>
    <col customWidth="1" hidden="1" min="30" max="34" width="14.5"/>
  </cols>
  <sheetData>
    <row r="1" ht="12.75" customHeight="1">
      <c r="A1" s="40"/>
      <c r="B1" s="40"/>
      <c r="C1" s="204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0"/>
      <c r="AD1" s="40"/>
      <c r="AE1" s="40"/>
      <c r="AF1" s="40"/>
      <c r="AG1" s="40"/>
      <c r="AH1" s="40"/>
    </row>
    <row r="2" ht="12.75" customHeight="1">
      <c r="A2" s="40"/>
      <c r="B2" s="40"/>
      <c r="C2" s="204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0"/>
      <c r="AD2" s="40"/>
      <c r="AE2" s="40"/>
      <c r="AF2" s="40"/>
      <c r="AG2" s="40"/>
      <c r="AH2" s="40"/>
    </row>
    <row r="3" ht="12.75" customHeight="1">
      <c r="A3" s="40"/>
      <c r="B3" s="40"/>
      <c r="C3" s="205" t="s">
        <v>537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40"/>
      <c r="AD3" s="40"/>
      <c r="AE3" s="40"/>
      <c r="AF3" s="40"/>
      <c r="AG3" s="40"/>
      <c r="AH3" s="40"/>
    </row>
    <row r="4" ht="12.75" customHeight="1">
      <c r="A4" s="40"/>
      <c r="B4" s="40"/>
      <c r="C4" s="43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0"/>
      <c r="AD4" s="40"/>
      <c r="AE4" s="40"/>
      <c r="AF4" s="40"/>
      <c r="AG4" s="40"/>
      <c r="AH4" s="40"/>
    </row>
    <row r="5" ht="12.0" customHeight="1">
      <c r="A5" s="40"/>
      <c r="B5" s="40"/>
      <c r="C5" s="40"/>
      <c r="D5" s="41"/>
      <c r="E5" s="41"/>
      <c r="F5" s="41"/>
      <c r="G5" s="41"/>
      <c r="H5" s="41"/>
      <c r="I5" s="41"/>
      <c r="J5" s="51"/>
      <c r="K5" s="5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0"/>
      <c r="AD5" s="40"/>
      <c r="AE5" s="40"/>
      <c r="AF5" s="40"/>
      <c r="AG5" s="40"/>
      <c r="AH5" s="40"/>
    </row>
    <row r="6" ht="12.75" customHeight="1">
      <c r="A6" s="40"/>
      <c r="B6" s="40"/>
      <c r="C6" s="209" t="s">
        <v>538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0"/>
      <c r="AD6" s="40"/>
      <c r="AE6" s="40"/>
      <c r="AF6" s="40"/>
      <c r="AG6" s="40"/>
      <c r="AH6" s="40"/>
    </row>
    <row r="7" ht="12.75" customHeight="1">
      <c r="A7" s="40"/>
      <c r="B7" s="40"/>
      <c r="C7" s="41" t="s">
        <v>208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0"/>
      <c r="AD7" s="40"/>
      <c r="AE7" s="40"/>
      <c r="AF7" s="40"/>
      <c r="AG7" s="40"/>
      <c r="AH7" s="40"/>
    </row>
    <row r="8" ht="12.75" customHeight="1">
      <c r="A8" s="227"/>
      <c r="B8" s="227"/>
      <c r="C8" s="211" t="s">
        <v>539</v>
      </c>
      <c r="D8" s="212">
        <v>0.0</v>
      </c>
      <c r="E8" s="212">
        <v>0.0</v>
      </c>
      <c r="F8" s="212">
        <v>0.0</v>
      </c>
      <c r="G8" s="212">
        <v>0.0</v>
      </c>
      <c r="H8" s="212">
        <v>0.0</v>
      </c>
      <c r="I8" s="212">
        <v>0.0</v>
      </c>
      <c r="J8" s="212">
        <v>0.0</v>
      </c>
      <c r="K8" s="212">
        <v>0.0</v>
      </c>
      <c r="L8" s="212">
        <v>0.0</v>
      </c>
      <c r="M8" s="212">
        <v>0.0</v>
      </c>
      <c r="N8" s="212">
        <v>0.0</v>
      </c>
      <c r="O8" s="212">
        <v>0.0</v>
      </c>
      <c r="P8" s="212">
        <v>0.0</v>
      </c>
      <c r="Q8" s="212">
        <v>0.0</v>
      </c>
      <c r="R8" s="212">
        <v>0.0</v>
      </c>
      <c r="S8" s="212">
        <v>0.0</v>
      </c>
      <c r="T8" s="212">
        <v>0.0</v>
      </c>
      <c r="U8" s="212">
        <v>0.0</v>
      </c>
      <c r="V8" s="212">
        <v>0.0</v>
      </c>
      <c r="W8" s="212">
        <v>0.0</v>
      </c>
      <c r="X8" s="212">
        <v>0.0</v>
      </c>
      <c r="Y8" s="212">
        <v>0.0</v>
      </c>
      <c r="Z8" s="212">
        <v>0.0</v>
      </c>
      <c r="AA8" s="212">
        <v>0.0</v>
      </c>
      <c r="AB8" s="213">
        <f>SUM(D8:AA8)</f>
        <v>0</v>
      </c>
      <c r="AC8" s="227"/>
      <c r="AD8" s="227"/>
      <c r="AE8" s="227"/>
      <c r="AF8" s="227"/>
      <c r="AG8" s="227"/>
      <c r="AH8" s="227"/>
    </row>
    <row r="9" ht="12.75" customHeight="1">
      <c r="A9" s="40"/>
      <c r="B9" s="40"/>
      <c r="C9" s="43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0"/>
      <c r="AD9" s="40"/>
      <c r="AE9" s="40"/>
      <c r="AF9" s="40"/>
      <c r="AG9" s="40"/>
      <c r="AH9" s="40"/>
    </row>
    <row r="10" ht="12.75" customHeight="1">
      <c r="A10" s="40"/>
      <c r="B10" s="40"/>
      <c r="C10" s="209" t="s">
        <v>540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0"/>
      <c r="AD10" s="173">
        <v>0.56</v>
      </c>
      <c r="AE10" s="173">
        <v>0.12</v>
      </c>
      <c r="AF10" s="173">
        <v>0.28</v>
      </c>
      <c r="AG10" s="173">
        <v>0.04</v>
      </c>
      <c r="AH10" s="40"/>
    </row>
    <row r="11" ht="12.75" customHeight="1">
      <c r="A11" s="40"/>
      <c r="B11" s="40" t="s">
        <v>541</v>
      </c>
      <c r="C11" s="40" t="s">
        <v>542</v>
      </c>
      <c r="D11" s="284">
        <f>((100000+8269+1400)*1.06)*0.56</f>
        <v>65099.5184</v>
      </c>
      <c r="E11" s="284">
        <v>0.0</v>
      </c>
      <c r="F11" s="284">
        <f>((100000+8269+1400)*1.06)*0.56</f>
        <v>65099.5184</v>
      </c>
      <c r="G11" s="284">
        <v>0.0</v>
      </c>
      <c r="H11" s="284">
        <f>((100000+8269+1400)*1.06)*0.56</f>
        <v>65099.5184</v>
      </c>
      <c r="I11" s="284">
        <v>0.0</v>
      </c>
      <c r="J11" s="284">
        <f>((100000+8269+1400)*1.06)*0.56</f>
        <v>65099.5184</v>
      </c>
      <c r="K11" s="284">
        <v>0.0</v>
      </c>
      <c r="L11" s="284">
        <f>((100000+8269+1400)*1.06)*0.56</f>
        <v>65099.5184</v>
      </c>
      <c r="M11" s="284">
        <v>0.0</v>
      </c>
      <c r="N11" s="284">
        <f>((100000+8269+1400)*1.06)*0.56</f>
        <v>65099.5184</v>
      </c>
      <c r="O11" s="284">
        <v>0.0</v>
      </c>
      <c r="P11" s="284">
        <f>((100000+8269+1400)*1.06)*0.56</f>
        <v>65099.5184</v>
      </c>
      <c r="Q11" s="284">
        <v>0.0</v>
      </c>
      <c r="R11" s="284">
        <f>((100000+8269+1400)*1.06)*0.56</f>
        <v>65099.5184</v>
      </c>
      <c r="S11" s="284">
        <v>0.0</v>
      </c>
      <c r="T11" s="284">
        <f>((100000+8269+1400)*1.06)*0.56</f>
        <v>65099.5184</v>
      </c>
      <c r="U11" s="284">
        <v>0.0</v>
      </c>
      <c r="V11" s="284">
        <f>((100000+8269+1400)*1.06)*0.56</f>
        <v>65099.5184</v>
      </c>
      <c r="W11" s="284">
        <v>0.0</v>
      </c>
      <c r="X11" s="284">
        <f>((100000+8269+1400)*1.06)*0.56</f>
        <v>65099.5184</v>
      </c>
      <c r="Y11" s="284">
        <v>0.0</v>
      </c>
      <c r="Z11" s="284">
        <f>((100000+8269+1400)*1.06)*0.56</f>
        <v>65099.5184</v>
      </c>
      <c r="AA11" s="284">
        <v>0.0</v>
      </c>
      <c r="AB11" s="41">
        <f t="shared" ref="AB11:AB14" si="2">D11+F11+H11+J11+L11+N11+P11+R11+T11+V11+X11+Z11</f>
        <v>781194.2208</v>
      </c>
      <c r="AC11" s="226"/>
      <c r="AD11" s="43">
        <f t="shared" ref="AD11:AG11" si="1">AD10*$AH$11</f>
        <v>781194.2208</v>
      </c>
      <c r="AE11" s="43">
        <f t="shared" si="1"/>
        <v>167398.7616</v>
      </c>
      <c r="AF11" s="43">
        <f t="shared" si="1"/>
        <v>390597.1104</v>
      </c>
      <c r="AG11" s="43">
        <f t="shared" si="1"/>
        <v>55799.5872</v>
      </c>
      <c r="AH11" s="43">
        <v>1394989.6799999997</v>
      </c>
    </row>
    <row r="12" ht="12.75" customHeight="1">
      <c r="A12" s="40"/>
      <c r="B12" s="40" t="s">
        <v>543</v>
      </c>
      <c r="C12" s="40" t="s">
        <v>544</v>
      </c>
      <c r="D12" s="284">
        <f>(1000*1.06)*0.56</f>
        <v>593.6</v>
      </c>
      <c r="E12" s="284">
        <v>0.0</v>
      </c>
      <c r="F12" s="284">
        <f>(1000*1.06)*0.56</f>
        <v>593.6</v>
      </c>
      <c r="G12" s="284">
        <v>0.0</v>
      </c>
      <c r="H12" s="284">
        <f>(1000*1.06)*0.56</f>
        <v>593.6</v>
      </c>
      <c r="I12" s="284">
        <v>0.0</v>
      </c>
      <c r="J12" s="284">
        <f>(1000*1.06)*0.56</f>
        <v>593.6</v>
      </c>
      <c r="K12" s="284">
        <v>0.0</v>
      </c>
      <c r="L12" s="284">
        <f>(1000*1.06)*0.56</f>
        <v>593.6</v>
      </c>
      <c r="M12" s="284">
        <v>0.0</v>
      </c>
      <c r="N12" s="284">
        <f>(1000*1.06)*0.56</f>
        <v>593.6</v>
      </c>
      <c r="O12" s="284">
        <v>0.0</v>
      </c>
      <c r="P12" s="284">
        <f>(1000*1.06)*0.56</f>
        <v>593.6</v>
      </c>
      <c r="Q12" s="284">
        <v>0.0</v>
      </c>
      <c r="R12" s="284">
        <f>(1000*1.06)*0.56</f>
        <v>593.6</v>
      </c>
      <c r="S12" s="284">
        <v>0.0</v>
      </c>
      <c r="T12" s="284">
        <f>(1000*1.06)*0.56</f>
        <v>593.6</v>
      </c>
      <c r="U12" s="284">
        <v>0.0</v>
      </c>
      <c r="V12" s="284">
        <f>(1000*1.06)*0.56</f>
        <v>593.6</v>
      </c>
      <c r="W12" s="284">
        <v>0.0</v>
      </c>
      <c r="X12" s="284">
        <f>(1000*1.06)*0.56</f>
        <v>593.6</v>
      </c>
      <c r="Y12" s="284">
        <v>0.0</v>
      </c>
      <c r="Z12" s="284">
        <f>(1000*1.06)*0.56</f>
        <v>593.6</v>
      </c>
      <c r="AA12" s="284">
        <v>0.0</v>
      </c>
      <c r="AB12" s="41">
        <f t="shared" si="2"/>
        <v>7123.2</v>
      </c>
      <c r="AC12" s="41"/>
      <c r="AD12" s="43">
        <f t="shared" ref="AD12:AG12" si="3">AD10*$AH$12</f>
        <v>7123.2</v>
      </c>
      <c r="AE12" s="43">
        <f t="shared" si="3"/>
        <v>1526.4</v>
      </c>
      <c r="AF12" s="43">
        <f t="shared" si="3"/>
        <v>3561.6</v>
      </c>
      <c r="AG12" s="43">
        <f t="shared" si="3"/>
        <v>508.8</v>
      </c>
      <c r="AH12" s="43">
        <v>12720.0</v>
      </c>
    </row>
    <row r="13" ht="12.75" customHeight="1">
      <c r="A13" s="40"/>
      <c r="B13" s="40" t="s">
        <v>545</v>
      </c>
      <c r="C13" s="40" t="s">
        <v>546</v>
      </c>
      <c r="D13" s="284">
        <f>((90000*1.06)/12)*0.56</f>
        <v>4452</v>
      </c>
      <c r="E13" s="284">
        <v>0.0</v>
      </c>
      <c r="F13" s="284">
        <f>((90000*1.06)/12)*0.56</f>
        <v>4452</v>
      </c>
      <c r="G13" s="284">
        <v>0.0</v>
      </c>
      <c r="H13" s="284">
        <f>((90000*1.06)/12)*0.56</f>
        <v>4452</v>
      </c>
      <c r="I13" s="284">
        <v>0.0</v>
      </c>
      <c r="J13" s="284">
        <f>((90000*1.06)/12)*0.56</f>
        <v>4452</v>
      </c>
      <c r="K13" s="284">
        <v>0.0</v>
      </c>
      <c r="L13" s="284">
        <f>((90000*1.06)/12)*0.56</f>
        <v>4452</v>
      </c>
      <c r="M13" s="284">
        <v>0.0</v>
      </c>
      <c r="N13" s="284">
        <f>((90000*1.06)/12)*0.56</f>
        <v>4452</v>
      </c>
      <c r="O13" s="284">
        <v>0.0</v>
      </c>
      <c r="P13" s="284">
        <f>((90000*1.06)/12)*0.56</f>
        <v>4452</v>
      </c>
      <c r="Q13" s="284">
        <v>0.0</v>
      </c>
      <c r="R13" s="284">
        <f>((90000*1.06)/12)*0.56</f>
        <v>4452</v>
      </c>
      <c r="S13" s="284">
        <v>0.0</v>
      </c>
      <c r="T13" s="284">
        <f>((90000*1.06)/12)*0.56</f>
        <v>4452</v>
      </c>
      <c r="U13" s="284">
        <v>0.0</v>
      </c>
      <c r="V13" s="284">
        <f>((90000*1.06)/12)*0.56</f>
        <v>4452</v>
      </c>
      <c r="W13" s="284">
        <v>0.0</v>
      </c>
      <c r="X13" s="284">
        <f>((90000*1.06)/12)*0.56</f>
        <v>4452</v>
      </c>
      <c r="Y13" s="284">
        <v>0.0</v>
      </c>
      <c r="Z13" s="284">
        <f>((90000*1.06)/12)*0.56</f>
        <v>4452</v>
      </c>
      <c r="AA13" s="284">
        <v>0.0</v>
      </c>
      <c r="AB13" s="41">
        <f t="shared" si="2"/>
        <v>53424</v>
      </c>
      <c r="AC13" s="40"/>
      <c r="AD13" s="43">
        <f t="shared" ref="AD13:AG13" si="4">AD10*$AH$13</f>
        <v>53424</v>
      </c>
      <c r="AE13" s="43">
        <f t="shared" si="4"/>
        <v>11448</v>
      </c>
      <c r="AF13" s="43">
        <f t="shared" si="4"/>
        <v>26712</v>
      </c>
      <c r="AG13" s="43">
        <f t="shared" si="4"/>
        <v>3816</v>
      </c>
      <c r="AH13" s="43">
        <v>95400.0</v>
      </c>
    </row>
    <row r="14" ht="12.75" customHeight="1">
      <c r="A14" s="40"/>
      <c r="B14" s="40" t="s">
        <v>547</v>
      </c>
      <c r="C14" s="40" t="s">
        <v>548</v>
      </c>
      <c r="D14" s="284">
        <f>(2000*0.56)</f>
        <v>1120</v>
      </c>
      <c r="E14" s="284">
        <v>0.0</v>
      </c>
      <c r="F14" s="284">
        <f>(2000*0.56)</f>
        <v>1120</v>
      </c>
      <c r="G14" s="284">
        <v>0.0</v>
      </c>
      <c r="H14" s="284">
        <f>(2000*0.56)</f>
        <v>1120</v>
      </c>
      <c r="I14" s="284">
        <v>0.0</v>
      </c>
      <c r="J14" s="284">
        <f>(2000*0.56)</f>
        <v>1120</v>
      </c>
      <c r="K14" s="284">
        <v>0.0</v>
      </c>
      <c r="L14" s="284">
        <f>(2000*0.56)</f>
        <v>1120</v>
      </c>
      <c r="M14" s="284">
        <v>0.0</v>
      </c>
      <c r="N14" s="284">
        <f>(2000*0.56)</f>
        <v>1120</v>
      </c>
      <c r="O14" s="284">
        <v>0.0</v>
      </c>
      <c r="P14" s="284">
        <f>(2000*0.56)</f>
        <v>1120</v>
      </c>
      <c r="Q14" s="284">
        <v>0.0</v>
      </c>
      <c r="R14" s="284">
        <f>(2000*0.56)</f>
        <v>1120</v>
      </c>
      <c r="S14" s="284">
        <v>0.0</v>
      </c>
      <c r="T14" s="284">
        <f>(2000*0.56)</f>
        <v>1120</v>
      </c>
      <c r="U14" s="284">
        <v>0.0</v>
      </c>
      <c r="V14" s="284">
        <f>(2000*0.56)</f>
        <v>1120</v>
      </c>
      <c r="W14" s="284">
        <v>0.0</v>
      </c>
      <c r="X14" s="284">
        <f>(2000*0.56)</f>
        <v>1120</v>
      </c>
      <c r="Y14" s="284">
        <v>0.0</v>
      </c>
      <c r="Z14" s="284">
        <f>(2000*0.56)</f>
        <v>1120</v>
      </c>
      <c r="AA14" s="284">
        <v>0.0</v>
      </c>
      <c r="AB14" s="41">
        <f t="shared" si="2"/>
        <v>13440</v>
      </c>
      <c r="AC14" s="203"/>
      <c r="AD14" s="285">
        <f t="shared" ref="AD14:AG14" si="5">AD10*$AH$14</f>
        <v>13440</v>
      </c>
      <c r="AE14" s="285">
        <f t="shared" si="5"/>
        <v>2880</v>
      </c>
      <c r="AF14" s="285">
        <f t="shared" si="5"/>
        <v>6720</v>
      </c>
      <c r="AG14" s="285">
        <f t="shared" si="5"/>
        <v>960</v>
      </c>
      <c r="AH14" s="43">
        <v>24000.0</v>
      </c>
    </row>
    <row r="15" ht="12.75" customHeight="1">
      <c r="A15" s="227"/>
      <c r="B15" s="227"/>
      <c r="C15" s="218" t="s">
        <v>549</v>
      </c>
      <c r="D15" s="212">
        <f t="shared" ref="D15:AB15" si="6">D11+D12+D13+D14</f>
        <v>71265.1184</v>
      </c>
      <c r="E15" s="212">
        <f t="shared" si="6"/>
        <v>0</v>
      </c>
      <c r="F15" s="212">
        <f t="shared" si="6"/>
        <v>71265.1184</v>
      </c>
      <c r="G15" s="212">
        <f t="shared" si="6"/>
        <v>0</v>
      </c>
      <c r="H15" s="212">
        <f t="shared" si="6"/>
        <v>71265.1184</v>
      </c>
      <c r="I15" s="212">
        <f t="shared" si="6"/>
        <v>0</v>
      </c>
      <c r="J15" s="212">
        <f t="shared" si="6"/>
        <v>71265.1184</v>
      </c>
      <c r="K15" s="212">
        <f t="shared" si="6"/>
        <v>0</v>
      </c>
      <c r="L15" s="212">
        <f t="shared" si="6"/>
        <v>71265.1184</v>
      </c>
      <c r="M15" s="212">
        <f t="shared" si="6"/>
        <v>0</v>
      </c>
      <c r="N15" s="212">
        <f t="shared" si="6"/>
        <v>71265.1184</v>
      </c>
      <c r="O15" s="212">
        <f t="shared" si="6"/>
        <v>0</v>
      </c>
      <c r="P15" s="212">
        <f t="shared" si="6"/>
        <v>71265.1184</v>
      </c>
      <c r="Q15" s="212">
        <f t="shared" si="6"/>
        <v>0</v>
      </c>
      <c r="R15" s="212">
        <f t="shared" si="6"/>
        <v>71265.1184</v>
      </c>
      <c r="S15" s="212">
        <f t="shared" si="6"/>
        <v>0</v>
      </c>
      <c r="T15" s="212">
        <f t="shared" si="6"/>
        <v>71265.1184</v>
      </c>
      <c r="U15" s="212">
        <f t="shared" si="6"/>
        <v>0</v>
      </c>
      <c r="V15" s="212">
        <f t="shared" si="6"/>
        <v>71265.1184</v>
      </c>
      <c r="W15" s="212">
        <f t="shared" si="6"/>
        <v>0</v>
      </c>
      <c r="X15" s="212">
        <f t="shared" si="6"/>
        <v>71265.1184</v>
      </c>
      <c r="Y15" s="212">
        <f t="shared" si="6"/>
        <v>0</v>
      </c>
      <c r="Z15" s="212">
        <f t="shared" si="6"/>
        <v>71265.1184</v>
      </c>
      <c r="AA15" s="212">
        <f t="shared" si="6"/>
        <v>0</v>
      </c>
      <c r="AB15" s="213">
        <f t="shared" si="6"/>
        <v>855181.4208</v>
      </c>
      <c r="AC15" s="227"/>
      <c r="AD15" s="204">
        <f t="shared" ref="AD15:AG15" si="7">SUM(AD10:AD14)</f>
        <v>855181.9808</v>
      </c>
      <c r="AE15" s="204">
        <f t="shared" si="7"/>
        <v>183253.2816</v>
      </c>
      <c r="AF15" s="204">
        <f t="shared" si="7"/>
        <v>427590.9904</v>
      </c>
      <c r="AG15" s="204">
        <f t="shared" si="7"/>
        <v>61084.4272</v>
      </c>
      <c r="AH15" s="227"/>
    </row>
    <row r="16" ht="12.75" customHeight="1">
      <c r="A16" s="40"/>
      <c r="B16" s="40"/>
      <c r="C16" s="204"/>
      <c r="D16" s="40"/>
      <c r="E16" s="40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0"/>
      <c r="AD16" s="43">
        <f t="shared" ref="AD16:AG16" si="8">AD11/12</f>
        <v>65099.5184</v>
      </c>
      <c r="AE16" s="43">
        <f t="shared" si="8"/>
        <v>13949.8968</v>
      </c>
      <c r="AF16" s="43">
        <f t="shared" si="8"/>
        <v>32549.7592</v>
      </c>
      <c r="AG16" s="43">
        <f t="shared" si="8"/>
        <v>4649.9656</v>
      </c>
      <c r="AH16" s="40"/>
    </row>
    <row r="17" ht="15.0" customHeight="1">
      <c r="A17" s="40"/>
      <c r="B17" s="40"/>
      <c r="C17" s="4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0"/>
      <c r="AD17" s="43">
        <f t="shared" ref="AD17:AG17" si="9">AD12/12</f>
        <v>593.6</v>
      </c>
      <c r="AE17" s="43">
        <f t="shared" si="9"/>
        <v>127.2</v>
      </c>
      <c r="AF17" s="43">
        <f t="shared" si="9"/>
        <v>296.8</v>
      </c>
      <c r="AG17" s="43">
        <f t="shared" si="9"/>
        <v>42.4</v>
      </c>
      <c r="AH17" s="40"/>
    </row>
    <row r="18" ht="12.75" customHeight="1">
      <c r="A18" s="227"/>
      <c r="B18" s="227"/>
      <c r="C18" s="218" t="s">
        <v>550</v>
      </c>
      <c r="D18" s="212">
        <f t="shared" ref="D18:AB18" si="10">+D8-D15</f>
        <v>-71265.1184</v>
      </c>
      <c r="E18" s="212">
        <f t="shared" si="10"/>
        <v>0</v>
      </c>
      <c r="F18" s="212">
        <f t="shared" si="10"/>
        <v>-71265.1184</v>
      </c>
      <c r="G18" s="212">
        <f t="shared" si="10"/>
        <v>0</v>
      </c>
      <c r="H18" s="212">
        <f t="shared" si="10"/>
        <v>-71265.1184</v>
      </c>
      <c r="I18" s="212">
        <f t="shared" si="10"/>
        <v>0</v>
      </c>
      <c r="J18" s="212">
        <f t="shared" si="10"/>
        <v>-71265.1184</v>
      </c>
      <c r="K18" s="212">
        <f t="shared" si="10"/>
        <v>0</v>
      </c>
      <c r="L18" s="212">
        <f t="shared" si="10"/>
        <v>-71265.1184</v>
      </c>
      <c r="M18" s="212">
        <f t="shared" si="10"/>
        <v>0</v>
      </c>
      <c r="N18" s="212">
        <f t="shared" si="10"/>
        <v>-71265.1184</v>
      </c>
      <c r="O18" s="212">
        <f t="shared" si="10"/>
        <v>0</v>
      </c>
      <c r="P18" s="212">
        <f t="shared" si="10"/>
        <v>-71265.1184</v>
      </c>
      <c r="Q18" s="212">
        <f t="shared" si="10"/>
        <v>0</v>
      </c>
      <c r="R18" s="212">
        <f t="shared" si="10"/>
        <v>-71265.1184</v>
      </c>
      <c r="S18" s="212">
        <f t="shared" si="10"/>
        <v>0</v>
      </c>
      <c r="T18" s="212">
        <f t="shared" si="10"/>
        <v>-71265.1184</v>
      </c>
      <c r="U18" s="212">
        <f t="shared" si="10"/>
        <v>0</v>
      </c>
      <c r="V18" s="212">
        <f t="shared" si="10"/>
        <v>-71265.1184</v>
      </c>
      <c r="W18" s="212">
        <f t="shared" si="10"/>
        <v>0</v>
      </c>
      <c r="X18" s="212">
        <f t="shared" si="10"/>
        <v>-71265.1184</v>
      </c>
      <c r="Y18" s="212">
        <f t="shared" si="10"/>
        <v>0</v>
      </c>
      <c r="Z18" s="212">
        <f t="shared" si="10"/>
        <v>-71265.1184</v>
      </c>
      <c r="AA18" s="212">
        <f t="shared" si="10"/>
        <v>0</v>
      </c>
      <c r="AB18" s="213">
        <f t="shared" si="10"/>
        <v>-855181.4208</v>
      </c>
      <c r="AC18" s="227"/>
      <c r="AD18" s="43">
        <f t="shared" ref="AD18:AG18" si="11">AD13/12</f>
        <v>4452</v>
      </c>
      <c r="AE18" s="43">
        <f t="shared" si="11"/>
        <v>954</v>
      </c>
      <c r="AF18" s="43">
        <f t="shared" si="11"/>
        <v>2226</v>
      </c>
      <c r="AG18" s="43">
        <f t="shared" si="11"/>
        <v>318</v>
      </c>
      <c r="AH18" s="227"/>
    </row>
    <row r="19" ht="12.75" customHeight="1">
      <c r="A19" s="40"/>
      <c r="B19" s="40"/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51"/>
      <c r="U19" s="51"/>
      <c r="V19" s="41"/>
      <c r="W19" s="41"/>
      <c r="X19" s="41"/>
      <c r="Y19" s="41"/>
      <c r="Z19" s="41"/>
      <c r="AA19" s="41"/>
      <c r="AB19" s="41"/>
      <c r="AC19" s="40"/>
      <c r="AD19" s="43">
        <f t="shared" ref="AD19:AG19" si="12">AD14/12</f>
        <v>1120</v>
      </c>
      <c r="AE19" s="43">
        <f t="shared" si="12"/>
        <v>240</v>
      </c>
      <c r="AF19" s="43">
        <f t="shared" si="12"/>
        <v>560</v>
      </c>
      <c r="AG19" s="43">
        <f t="shared" si="12"/>
        <v>80</v>
      </c>
      <c r="AH19" s="40"/>
    </row>
    <row r="20" ht="12.75" customHeight="1">
      <c r="A20" s="40"/>
      <c r="B20" s="40"/>
      <c r="C20" s="40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0"/>
      <c r="AD20" s="40"/>
      <c r="AE20" s="40"/>
      <c r="AF20" s="40"/>
      <c r="AG20" s="40"/>
      <c r="AH20" s="40"/>
    </row>
    <row r="21" ht="12.75" customHeight="1">
      <c r="A21" s="40"/>
      <c r="B21" s="40"/>
      <c r="C21" s="23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0"/>
      <c r="AD21" s="40"/>
      <c r="AE21" s="40"/>
      <c r="AF21" s="40"/>
      <c r="AG21" s="40"/>
      <c r="AH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ht="15.0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>
        <v>0.0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88"/>
    <col customWidth="1" min="2" max="2" width="15.5"/>
    <col customWidth="1" min="3" max="3" width="32.0"/>
    <col customWidth="1" min="4" max="4" width="8.63"/>
    <col customWidth="1" hidden="1" min="5" max="5" width="9.5"/>
    <col customWidth="1" min="6" max="6" width="7.63"/>
    <col customWidth="1" hidden="1" min="7" max="7" width="9.5"/>
    <col customWidth="1" min="8" max="8" width="7.63"/>
    <col customWidth="1" hidden="1" min="9" max="9" width="9.5"/>
    <col customWidth="1" min="10" max="10" width="8.63"/>
    <col customWidth="1" hidden="1" min="11" max="11" width="9.5"/>
    <col customWidth="1" min="12" max="12" width="7.63"/>
    <col customWidth="1" hidden="1" min="13" max="13" width="9.5"/>
    <col customWidth="1" min="14" max="14" width="7.63"/>
    <col customWidth="1" hidden="1" min="15" max="15" width="9.5"/>
    <col customWidth="1" min="16" max="16" width="8.63"/>
    <col customWidth="1" hidden="1" min="17" max="17" width="9.5"/>
    <col customWidth="1" min="18" max="18" width="7.63"/>
    <col customWidth="1" hidden="1" min="19" max="19" width="7.0"/>
    <col customWidth="1" min="20" max="20" width="8.63"/>
    <col customWidth="1" hidden="1" min="21" max="21" width="6.63"/>
    <col customWidth="1" min="22" max="22" width="7.63"/>
    <col customWidth="1" hidden="1" min="23" max="23" width="6.38"/>
    <col customWidth="1" min="24" max="24" width="7.63"/>
    <col customWidth="1" hidden="1" min="25" max="25" width="6.88"/>
    <col customWidth="1" min="26" max="26" width="7.63"/>
    <col customWidth="1" hidden="1" min="27" max="27" width="6.38"/>
    <col customWidth="1" min="28" max="28" width="10.75"/>
    <col customWidth="1" min="29" max="29" width="14.13"/>
  </cols>
  <sheetData>
    <row r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ht="12.75" customHeight="1">
      <c r="A2" s="40"/>
      <c r="B2" s="40"/>
      <c r="C2" s="20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0"/>
    </row>
    <row r="3" ht="12.75" customHeight="1">
      <c r="A3" s="40"/>
      <c r="B3" s="40"/>
      <c r="C3" s="205" t="s">
        <v>551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40"/>
    </row>
    <row r="4" ht="12.75" customHeight="1">
      <c r="A4" s="40"/>
      <c r="B4" s="40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0"/>
    </row>
    <row r="5" ht="12.0" customHeight="1">
      <c r="A5" s="40"/>
      <c r="B5" s="40"/>
      <c r="C5" s="40"/>
      <c r="D5" s="40"/>
      <c r="E5" s="40"/>
      <c r="F5" s="40"/>
      <c r="G5" s="40"/>
      <c r="H5" s="40"/>
      <c r="I5" s="40"/>
      <c r="J5" s="204"/>
      <c r="K5" s="204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ht="12.75" customHeight="1">
      <c r="A6" s="40"/>
      <c r="B6" s="40"/>
      <c r="C6" s="209" t="s">
        <v>552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 ht="12.75" customHeight="1">
      <c r="A7" s="40"/>
      <c r="B7" s="40"/>
      <c r="C7" s="41" t="s">
        <v>208</v>
      </c>
      <c r="D7" s="41">
        <v>0.0</v>
      </c>
      <c r="E7" s="41">
        <v>0.0</v>
      </c>
      <c r="F7" s="41">
        <v>0.0</v>
      </c>
      <c r="G7" s="41">
        <v>0.0</v>
      </c>
      <c r="H7" s="41">
        <v>0.0</v>
      </c>
      <c r="I7" s="41">
        <v>0.0</v>
      </c>
      <c r="J7" s="41">
        <v>0.0</v>
      </c>
      <c r="K7" s="41">
        <v>0.0</v>
      </c>
      <c r="L7" s="41">
        <v>0.0</v>
      </c>
      <c r="M7" s="41">
        <v>0.0</v>
      </c>
      <c r="N7" s="41">
        <v>0.0</v>
      </c>
      <c r="O7" s="41">
        <v>0.0</v>
      </c>
      <c r="P7" s="41">
        <v>0.0</v>
      </c>
      <c r="Q7" s="41">
        <v>0.0</v>
      </c>
      <c r="R7" s="41">
        <v>0.0</v>
      </c>
      <c r="S7" s="41">
        <v>0.0</v>
      </c>
      <c r="T7" s="41">
        <v>0.0</v>
      </c>
      <c r="U7" s="41">
        <v>0.0</v>
      </c>
      <c r="V7" s="41">
        <v>0.0</v>
      </c>
      <c r="W7" s="41">
        <v>0.0</v>
      </c>
      <c r="X7" s="41">
        <v>0.0</v>
      </c>
      <c r="Y7" s="41">
        <v>0.0</v>
      </c>
      <c r="Z7" s="41">
        <v>0.0</v>
      </c>
      <c r="AA7" s="41">
        <v>0.0</v>
      </c>
      <c r="AB7" s="41">
        <f>D7+F7+H7+J7+L7+N7+P7+R7+T7+V7+X7+Z7</f>
        <v>0</v>
      </c>
      <c r="AC7" s="40"/>
    </row>
    <row r="8" ht="12.75" customHeight="1">
      <c r="A8" s="227"/>
      <c r="B8" s="227"/>
      <c r="C8" s="211" t="s">
        <v>553</v>
      </c>
      <c r="D8" s="212">
        <f t="shared" ref="D8:AB8" si="1">SUM(D7)</f>
        <v>0</v>
      </c>
      <c r="E8" s="212">
        <f t="shared" si="1"/>
        <v>0</v>
      </c>
      <c r="F8" s="212">
        <f t="shared" si="1"/>
        <v>0</v>
      </c>
      <c r="G8" s="212">
        <f t="shared" si="1"/>
        <v>0</v>
      </c>
      <c r="H8" s="212">
        <f t="shared" si="1"/>
        <v>0</v>
      </c>
      <c r="I8" s="212">
        <f t="shared" si="1"/>
        <v>0</v>
      </c>
      <c r="J8" s="212">
        <f t="shared" si="1"/>
        <v>0</v>
      </c>
      <c r="K8" s="212">
        <f t="shared" si="1"/>
        <v>0</v>
      </c>
      <c r="L8" s="212">
        <f t="shared" si="1"/>
        <v>0</v>
      </c>
      <c r="M8" s="212">
        <f t="shared" si="1"/>
        <v>0</v>
      </c>
      <c r="N8" s="212">
        <f t="shared" si="1"/>
        <v>0</v>
      </c>
      <c r="O8" s="212">
        <f t="shared" si="1"/>
        <v>0</v>
      </c>
      <c r="P8" s="212">
        <f t="shared" si="1"/>
        <v>0</v>
      </c>
      <c r="Q8" s="212">
        <f t="shared" si="1"/>
        <v>0</v>
      </c>
      <c r="R8" s="212">
        <f t="shared" si="1"/>
        <v>0</v>
      </c>
      <c r="S8" s="212">
        <f t="shared" si="1"/>
        <v>0</v>
      </c>
      <c r="T8" s="212">
        <f t="shared" si="1"/>
        <v>0</v>
      </c>
      <c r="U8" s="212">
        <f t="shared" si="1"/>
        <v>0</v>
      </c>
      <c r="V8" s="212">
        <f t="shared" si="1"/>
        <v>0</v>
      </c>
      <c r="W8" s="212">
        <f t="shared" si="1"/>
        <v>0</v>
      </c>
      <c r="X8" s="212">
        <f t="shared" si="1"/>
        <v>0</v>
      </c>
      <c r="Y8" s="212">
        <f t="shared" si="1"/>
        <v>0</v>
      </c>
      <c r="Z8" s="212">
        <f t="shared" si="1"/>
        <v>0</v>
      </c>
      <c r="AA8" s="212">
        <f t="shared" si="1"/>
        <v>0</v>
      </c>
      <c r="AB8" s="213">
        <f t="shared" si="1"/>
        <v>0</v>
      </c>
      <c r="AC8" s="227"/>
    </row>
    <row r="9" ht="12.75" customHeight="1">
      <c r="A9" s="40"/>
      <c r="B9" s="40"/>
      <c r="C9" s="43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0"/>
    </row>
    <row r="10" ht="12.75" customHeight="1">
      <c r="A10" s="40"/>
      <c r="B10" s="40"/>
      <c r="C10" s="209" t="s">
        <v>554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1"/>
      <c r="AC10" s="40"/>
    </row>
    <row r="11" ht="12.75" customHeight="1">
      <c r="A11" s="40"/>
      <c r="B11" s="40" t="s">
        <v>555</v>
      </c>
      <c r="C11" s="286" t="s">
        <v>556</v>
      </c>
      <c r="D11" s="67">
        <v>47057.0</v>
      </c>
      <c r="E11" s="41">
        <v>0.0</v>
      </c>
      <c r="F11" s="67">
        <v>47057.0</v>
      </c>
      <c r="G11" s="67">
        <v>37333.33</v>
      </c>
      <c r="H11" s="67">
        <v>47057.0</v>
      </c>
      <c r="I11" s="67">
        <v>37333.33</v>
      </c>
      <c r="J11" s="67">
        <v>47057.0</v>
      </c>
      <c r="K11" s="67">
        <v>37333.33</v>
      </c>
      <c r="L11" s="67">
        <v>47057.0</v>
      </c>
      <c r="M11" s="67">
        <v>37333.33</v>
      </c>
      <c r="N11" s="67">
        <v>47057.0</v>
      </c>
      <c r="O11" s="67">
        <v>37333.33</v>
      </c>
      <c r="P11" s="67">
        <v>47057.0</v>
      </c>
      <c r="Q11" s="67">
        <v>37333.33</v>
      </c>
      <c r="R11" s="67">
        <v>47057.0</v>
      </c>
      <c r="S11" s="67">
        <v>37333.33</v>
      </c>
      <c r="T11" s="67">
        <v>47057.0</v>
      </c>
      <c r="U11" s="67">
        <v>37333.33</v>
      </c>
      <c r="V11" s="67">
        <v>47057.0</v>
      </c>
      <c r="W11" s="67">
        <v>37333.33</v>
      </c>
      <c r="X11" s="67">
        <v>47057.0</v>
      </c>
      <c r="Y11" s="67">
        <v>37333.33</v>
      </c>
      <c r="Z11" s="67">
        <v>47057.0</v>
      </c>
      <c r="AA11" s="41">
        <v>0.0</v>
      </c>
      <c r="AB11" s="41">
        <f t="shared" ref="AB11:AB13" si="2">D11+F11+H11+J11+L11+N11+P11+R11+T11+V11+X11+Z11</f>
        <v>564684</v>
      </c>
      <c r="AC11" s="287"/>
    </row>
    <row r="12" ht="12.75" customHeight="1">
      <c r="A12" s="40"/>
      <c r="B12" s="40" t="s">
        <v>557</v>
      </c>
      <c r="C12" s="225" t="s">
        <v>558</v>
      </c>
      <c r="D12" s="67">
        <v>3066.67</v>
      </c>
      <c r="E12" s="41">
        <v>0.0</v>
      </c>
      <c r="F12" s="67">
        <v>3066.67</v>
      </c>
      <c r="G12" s="41">
        <v>0.0</v>
      </c>
      <c r="H12" s="67">
        <v>3066.67</v>
      </c>
      <c r="I12" s="41">
        <v>0.0</v>
      </c>
      <c r="J12" s="67">
        <v>3066.67</v>
      </c>
      <c r="K12" s="41">
        <v>0.0</v>
      </c>
      <c r="L12" s="67">
        <v>3066.67</v>
      </c>
      <c r="M12" s="41">
        <v>0.0</v>
      </c>
      <c r="N12" s="67">
        <v>3066.67</v>
      </c>
      <c r="O12" s="41">
        <v>0.0</v>
      </c>
      <c r="P12" s="67">
        <v>3066.67</v>
      </c>
      <c r="Q12" s="41">
        <v>0.0</v>
      </c>
      <c r="R12" s="67">
        <v>3066.67</v>
      </c>
      <c r="S12" s="41">
        <v>0.0</v>
      </c>
      <c r="T12" s="67">
        <v>3066.67</v>
      </c>
      <c r="U12" s="41">
        <v>0.0</v>
      </c>
      <c r="V12" s="67">
        <v>3066.67</v>
      </c>
      <c r="W12" s="41">
        <v>0.0</v>
      </c>
      <c r="X12" s="67">
        <v>3066.67</v>
      </c>
      <c r="Y12" s="41">
        <v>0.0</v>
      </c>
      <c r="Z12" s="67">
        <v>3066.63</v>
      </c>
      <c r="AA12" s="41">
        <v>0.0</v>
      </c>
      <c r="AB12" s="41">
        <f t="shared" si="2"/>
        <v>36800</v>
      </c>
      <c r="AC12" s="265"/>
    </row>
    <row r="13" ht="12.75" customHeight="1">
      <c r="A13" s="40"/>
      <c r="B13" s="40" t="s">
        <v>559</v>
      </c>
      <c r="C13" s="225" t="s">
        <v>560</v>
      </c>
      <c r="D13" s="41">
        <v>10951.25</v>
      </c>
      <c r="E13" s="41">
        <v>0.0</v>
      </c>
      <c r="F13" s="41">
        <v>10951.25</v>
      </c>
      <c r="G13" s="41">
        <v>0.0</v>
      </c>
      <c r="H13" s="41">
        <v>10951.25</v>
      </c>
      <c r="I13" s="41">
        <v>0.0</v>
      </c>
      <c r="J13" s="41">
        <v>10951.25</v>
      </c>
      <c r="K13" s="41">
        <v>0.0</v>
      </c>
      <c r="L13" s="41">
        <v>10951.25</v>
      </c>
      <c r="M13" s="41">
        <v>0.0</v>
      </c>
      <c r="N13" s="41">
        <v>10951.25</v>
      </c>
      <c r="O13" s="41">
        <v>0.0</v>
      </c>
      <c r="P13" s="41">
        <v>10951.25</v>
      </c>
      <c r="Q13" s="41">
        <v>0.0</v>
      </c>
      <c r="R13" s="41">
        <v>10951.25</v>
      </c>
      <c r="S13" s="41">
        <v>0.0</v>
      </c>
      <c r="T13" s="41">
        <v>10951.25</v>
      </c>
      <c r="U13" s="41">
        <v>0.0</v>
      </c>
      <c r="V13" s="41">
        <v>10951.25</v>
      </c>
      <c r="W13" s="41">
        <v>0.0</v>
      </c>
      <c r="X13" s="41">
        <v>10951.25</v>
      </c>
      <c r="Y13" s="41">
        <v>0.0</v>
      </c>
      <c r="Z13" s="41">
        <v>10951.25</v>
      </c>
      <c r="AA13" s="41">
        <v>0.0</v>
      </c>
      <c r="AB13" s="41">
        <f t="shared" si="2"/>
        <v>131415</v>
      </c>
      <c r="AC13" s="265"/>
    </row>
    <row r="14" ht="12.75" customHeight="1">
      <c r="A14" s="227"/>
      <c r="B14" s="227"/>
      <c r="C14" s="211" t="s">
        <v>561</v>
      </c>
      <c r="D14" s="212">
        <f t="shared" ref="D14:AB14" si="3">SUM(D11:D13)</f>
        <v>61074.92</v>
      </c>
      <c r="E14" s="212">
        <f t="shared" si="3"/>
        <v>0</v>
      </c>
      <c r="F14" s="212">
        <f t="shared" si="3"/>
        <v>61074.92</v>
      </c>
      <c r="G14" s="212">
        <f t="shared" si="3"/>
        <v>37333.33</v>
      </c>
      <c r="H14" s="212">
        <f t="shared" si="3"/>
        <v>61074.92</v>
      </c>
      <c r="I14" s="212">
        <f t="shared" si="3"/>
        <v>37333.33</v>
      </c>
      <c r="J14" s="212">
        <f t="shared" si="3"/>
        <v>61074.92</v>
      </c>
      <c r="K14" s="212">
        <f t="shared" si="3"/>
        <v>37333.33</v>
      </c>
      <c r="L14" s="212">
        <f t="shared" si="3"/>
        <v>61074.92</v>
      </c>
      <c r="M14" s="212">
        <f t="shared" si="3"/>
        <v>37333.33</v>
      </c>
      <c r="N14" s="212">
        <f t="shared" si="3"/>
        <v>61074.92</v>
      </c>
      <c r="O14" s="212">
        <f t="shared" si="3"/>
        <v>37333.33</v>
      </c>
      <c r="P14" s="212">
        <f t="shared" si="3"/>
        <v>61074.92</v>
      </c>
      <c r="Q14" s="212">
        <f t="shared" si="3"/>
        <v>37333.33</v>
      </c>
      <c r="R14" s="212">
        <f t="shared" si="3"/>
        <v>61074.92</v>
      </c>
      <c r="S14" s="212">
        <f t="shared" si="3"/>
        <v>37333.33</v>
      </c>
      <c r="T14" s="212">
        <f t="shared" si="3"/>
        <v>61074.92</v>
      </c>
      <c r="U14" s="212">
        <f t="shared" si="3"/>
        <v>37333.33</v>
      </c>
      <c r="V14" s="212">
        <f t="shared" si="3"/>
        <v>61074.92</v>
      </c>
      <c r="W14" s="212">
        <f t="shared" si="3"/>
        <v>37333.33</v>
      </c>
      <c r="X14" s="212">
        <f t="shared" si="3"/>
        <v>61074.92</v>
      </c>
      <c r="Y14" s="212">
        <f t="shared" si="3"/>
        <v>37333.33</v>
      </c>
      <c r="Z14" s="212">
        <f t="shared" si="3"/>
        <v>61074.88</v>
      </c>
      <c r="AA14" s="212">
        <f t="shared" si="3"/>
        <v>0</v>
      </c>
      <c r="AB14" s="213">
        <f t="shared" si="3"/>
        <v>732899</v>
      </c>
      <c r="AC14" s="51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70"/>
      <c r="Y15" s="40"/>
      <c r="AA15" s="40"/>
      <c r="AB15" s="83"/>
      <c r="AC15" s="51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267" t="s">
        <v>562</v>
      </c>
      <c r="Y16" s="40"/>
      <c r="Z16" s="40"/>
      <c r="AA16" s="40"/>
      <c r="AB16" s="288">
        <v>1300000.0</v>
      </c>
      <c r="AC16" s="51"/>
    </row>
    <row r="17" ht="12.75" customHeight="1">
      <c r="A17" s="227"/>
      <c r="B17" s="227"/>
      <c r="C17" s="218" t="s">
        <v>563</v>
      </c>
      <c r="D17" s="212">
        <f t="shared" ref="D17:AB17" si="4">+D8-D14</f>
        <v>-61074.92</v>
      </c>
      <c r="E17" s="212">
        <f t="shared" si="4"/>
        <v>0</v>
      </c>
      <c r="F17" s="212">
        <f t="shared" si="4"/>
        <v>-61074.92</v>
      </c>
      <c r="G17" s="212">
        <f t="shared" si="4"/>
        <v>-37333.33</v>
      </c>
      <c r="H17" s="212">
        <f t="shared" si="4"/>
        <v>-61074.92</v>
      </c>
      <c r="I17" s="212">
        <f t="shared" si="4"/>
        <v>-37333.33</v>
      </c>
      <c r="J17" s="212">
        <f t="shared" si="4"/>
        <v>-61074.92</v>
      </c>
      <c r="K17" s="212">
        <f t="shared" si="4"/>
        <v>-37333.33</v>
      </c>
      <c r="L17" s="212">
        <f t="shared" si="4"/>
        <v>-61074.92</v>
      </c>
      <c r="M17" s="212">
        <f t="shared" si="4"/>
        <v>-37333.33</v>
      </c>
      <c r="N17" s="212">
        <f t="shared" si="4"/>
        <v>-61074.92</v>
      </c>
      <c r="O17" s="212">
        <f t="shared" si="4"/>
        <v>-37333.33</v>
      </c>
      <c r="P17" s="212">
        <f t="shared" si="4"/>
        <v>-61074.92</v>
      </c>
      <c r="Q17" s="212">
        <f t="shared" si="4"/>
        <v>-37333.33</v>
      </c>
      <c r="R17" s="212">
        <f t="shared" si="4"/>
        <v>-61074.92</v>
      </c>
      <c r="S17" s="212">
        <f t="shared" si="4"/>
        <v>-37333.33</v>
      </c>
      <c r="T17" s="212">
        <f t="shared" si="4"/>
        <v>-61074.92</v>
      </c>
      <c r="U17" s="212">
        <f t="shared" si="4"/>
        <v>-37333.33</v>
      </c>
      <c r="V17" s="212">
        <f t="shared" si="4"/>
        <v>-61074.92</v>
      </c>
      <c r="W17" s="212">
        <f t="shared" si="4"/>
        <v>-37333.33</v>
      </c>
      <c r="X17" s="212">
        <f t="shared" si="4"/>
        <v>-61074.92</v>
      </c>
      <c r="Y17" s="212">
        <f t="shared" si="4"/>
        <v>-37333.33</v>
      </c>
      <c r="Z17" s="212">
        <f t="shared" si="4"/>
        <v>-61074.88</v>
      </c>
      <c r="AA17" s="212">
        <f t="shared" si="4"/>
        <v>0</v>
      </c>
      <c r="AB17" s="213">
        <f t="shared" si="4"/>
        <v>-732899</v>
      </c>
      <c r="AC17" s="289"/>
    </row>
    <row r="18" ht="12.75" customHeight="1">
      <c r="A18" s="40"/>
      <c r="B18" s="40"/>
      <c r="C18" s="40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40"/>
      <c r="O18" s="40"/>
      <c r="P18" s="40"/>
      <c r="Q18" s="40"/>
      <c r="R18" s="40"/>
      <c r="S18" s="40"/>
      <c r="T18" s="223"/>
      <c r="U18" s="223"/>
      <c r="V18" s="290" t="s">
        <v>564</v>
      </c>
      <c r="W18" s="291"/>
      <c r="X18" s="292">
        <v>0.56</v>
      </c>
      <c r="Y18" s="291"/>
      <c r="Z18" s="293">
        <f>AB16*X18</f>
        <v>728000</v>
      </c>
      <c r="AA18" s="221"/>
      <c r="AB18" s="41"/>
      <c r="AC18" s="40"/>
    </row>
    <row r="19" ht="16.5" customHeight="1">
      <c r="A19" s="40"/>
      <c r="B19" s="40"/>
      <c r="C19" s="222"/>
      <c r="D19" s="223"/>
      <c r="E19" s="223"/>
      <c r="F19" s="223"/>
      <c r="G19" s="223"/>
      <c r="H19" s="223"/>
      <c r="I19" s="223"/>
      <c r="J19" s="223"/>
      <c r="K19" s="223"/>
      <c r="L19" s="40"/>
      <c r="M19" s="40"/>
      <c r="N19" s="40"/>
      <c r="O19" s="40"/>
      <c r="P19" s="40"/>
      <c r="Q19" s="40"/>
      <c r="R19" s="40"/>
      <c r="S19" s="40"/>
      <c r="T19" s="294"/>
      <c r="U19" s="294"/>
      <c r="V19" s="295" t="s">
        <v>565</v>
      </c>
      <c r="W19" s="296"/>
      <c r="X19" s="297">
        <v>0.12</v>
      </c>
      <c r="Y19" s="296"/>
      <c r="Z19" s="298">
        <f>AB16*X19</f>
        <v>156000</v>
      </c>
      <c r="AA19" s="223"/>
      <c r="AB19" s="223"/>
      <c r="AC19" s="40"/>
    </row>
    <row r="20" ht="12.75" customHeight="1">
      <c r="A20" s="40"/>
      <c r="B20" s="40"/>
      <c r="C20" s="209" t="s">
        <v>91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267" t="s">
        <v>566</v>
      </c>
      <c r="W20" s="266"/>
      <c r="X20" s="292">
        <v>0.28</v>
      </c>
      <c r="Y20" s="266"/>
      <c r="Z20" s="293">
        <f>AB16*X20</f>
        <v>364000</v>
      </c>
      <c r="AA20" s="40"/>
      <c r="AB20" s="40"/>
      <c r="AC20" s="40"/>
    </row>
    <row r="21" ht="12.75" customHeight="1">
      <c r="A21" s="40"/>
      <c r="B21" s="40"/>
      <c r="C21" s="40"/>
      <c r="D21" s="41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267" t="s">
        <v>567</v>
      </c>
      <c r="W21" s="266"/>
      <c r="X21" s="292">
        <v>0.04</v>
      </c>
      <c r="Y21" s="266"/>
      <c r="Z21" s="293">
        <f>AB16*X21</f>
        <v>52000</v>
      </c>
      <c r="AA21" s="40"/>
      <c r="AB21" s="40"/>
      <c r="AC21" s="40"/>
    </row>
    <row r="22" ht="12.75" customHeight="1">
      <c r="A22" s="40"/>
      <c r="B22" s="40" t="s">
        <v>568</v>
      </c>
      <c r="C22" s="224" t="s">
        <v>406</v>
      </c>
      <c r="D22" s="216">
        <v>800.0</v>
      </c>
      <c r="E22" s="216">
        <v>0.0</v>
      </c>
      <c r="F22" s="216">
        <v>800.0</v>
      </c>
      <c r="G22" s="216">
        <v>0.0</v>
      </c>
      <c r="H22" s="216">
        <v>800.0</v>
      </c>
      <c r="I22" s="216">
        <v>0.0</v>
      </c>
      <c r="J22" s="216">
        <v>800.0</v>
      </c>
      <c r="K22" s="216">
        <v>0.0</v>
      </c>
      <c r="L22" s="216">
        <v>800.0</v>
      </c>
      <c r="M22" s="216">
        <v>0.0</v>
      </c>
      <c r="N22" s="216">
        <v>800.0</v>
      </c>
      <c r="O22" s="216">
        <v>0.0</v>
      </c>
      <c r="P22" s="216">
        <v>800.0</v>
      </c>
      <c r="Q22" s="216">
        <v>0.0</v>
      </c>
      <c r="R22" s="216">
        <v>800.0</v>
      </c>
      <c r="S22" s="216">
        <v>0.0</v>
      </c>
      <c r="T22" s="216">
        <v>800.0</v>
      </c>
      <c r="U22" s="216">
        <v>0.0</v>
      </c>
      <c r="V22" s="216">
        <v>800.0</v>
      </c>
      <c r="W22" s="216">
        <v>0.0</v>
      </c>
      <c r="X22" s="216">
        <v>800.0</v>
      </c>
      <c r="Y22" s="216">
        <v>0.0</v>
      </c>
      <c r="Z22" s="216">
        <v>800.0</v>
      </c>
      <c r="AA22" s="216">
        <v>0.0</v>
      </c>
      <c r="AB22" s="216">
        <f t="shared" ref="AB22:AB31" si="5">D22+F22+H22+J22+L22+N22+P22+R22+T22+V22+X22+Z22</f>
        <v>9600</v>
      </c>
      <c r="AC22" s="40"/>
    </row>
    <row r="23" ht="12.75" customHeight="1">
      <c r="A23" s="40"/>
      <c r="B23" s="40" t="s">
        <v>569</v>
      </c>
      <c r="C23" s="224" t="s">
        <v>408</v>
      </c>
      <c r="D23" s="216">
        <v>0.0</v>
      </c>
      <c r="E23" s="216">
        <v>0.0</v>
      </c>
      <c r="F23" s="216">
        <v>0.0</v>
      </c>
      <c r="G23" s="216">
        <v>0.0</v>
      </c>
      <c r="H23" s="216">
        <v>7200.0</v>
      </c>
      <c r="I23" s="216">
        <v>0.0</v>
      </c>
      <c r="J23" s="216">
        <v>0.0</v>
      </c>
      <c r="K23" s="216">
        <v>0.0</v>
      </c>
      <c r="L23" s="216">
        <v>0.0</v>
      </c>
      <c r="M23" s="216">
        <v>0.0</v>
      </c>
      <c r="N23" s="216">
        <v>0.0</v>
      </c>
      <c r="O23" s="216">
        <v>0.0</v>
      </c>
      <c r="P23" s="216">
        <v>0.0</v>
      </c>
      <c r="Q23" s="216">
        <v>0.0</v>
      </c>
      <c r="R23" s="216">
        <v>0.0</v>
      </c>
      <c r="S23" s="216">
        <v>0.0</v>
      </c>
      <c r="T23" s="216">
        <v>7200.0</v>
      </c>
      <c r="U23" s="216">
        <v>0.0</v>
      </c>
      <c r="V23" s="216">
        <v>0.0</v>
      </c>
      <c r="W23" s="216">
        <v>0.0</v>
      </c>
      <c r="X23" s="216">
        <v>0.0</v>
      </c>
      <c r="Y23" s="216">
        <v>0.0</v>
      </c>
      <c r="Z23" s="216">
        <v>0.0</v>
      </c>
      <c r="AA23" s="216">
        <v>0.0</v>
      </c>
      <c r="AB23" s="216">
        <f t="shared" si="5"/>
        <v>14400</v>
      </c>
      <c r="AC23" s="40"/>
    </row>
    <row r="24" ht="12.75" customHeight="1">
      <c r="A24" s="40"/>
      <c r="B24" s="40" t="s">
        <v>570</v>
      </c>
      <c r="C24" s="224" t="s">
        <v>410</v>
      </c>
      <c r="D24" s="216">
        <v>2700.0</v>
      </c>
      <c r="E24" s="216">
        <v>0.0</v>
      </c>
      <c r="F24" s="216">
        <v>2700.0</v>
      </c>
      <c r="G24" s="216">
        <v>0.0</v>
      </c>
      <c r="H24" s="216">
        <v>2700.0</v>
      </c>
      <c r="I24" s="216">
        <v>0.0</v>
      </c>
      <c r="J24" s="216">
        <v>2700.0</v>
      </c>
      <c r="K24" s="216">
        <v>0.0</v>
      </c>
      <c r="L24" s="216">
        <v>2700.0</v>
      </c>
      <c r="M24" s="216">
        <v>0.0</v>
      </c>
      <c r="N24" s="216">
        <v>2700.0</v>
      </c>
      <c r="O24" s="216">
        <v>0.0</v>
      </c>
      <c r="P24" s="216">
        <v>2700.0</v>
      </c>
      <c r="Q24" s="216">
        <v>0.0</v>
      </c>
      <c r="R24" s="216">
        <v>2700.0</v>
      </c>
      <c r="S24" s="216">
        <v>0.0</v>
      </c>
      <c r="T24" s="216">
        <v>2700.0</v>
      </c>
      <c r="U24" s="216">
        <v>0.0</v>
      </c>
      <c r="V24" s="216">
        <v>2700.0</v>
      </c>
      <c r="W24" s="216">
        <v>0.0</v>
      </c>
      <c r="X24" s="216">
        <v>2700.0</v>
      </c>
      <c r="Y24" s="216">
        <v>0.0</v>
      </c>
      <c r="Z24" s="216">
        <v>2700.0</v>
      </c>
      <c r="AA24" s="216">
        <v>0.0</v>
      </c>
      <c r="AB24" s="216">
        <f t="shared" si="5"/>
        <v>32400</v>
      </c>
      <c r="AC24" s="40"/>
    </row>
    <row r="25" ht="12.75" customHeight="1">
      <c r="A25" s="40"/>
      <c r="B25" s="70" t="s">
        <v>571</v>
      </c>
      <c r="C25" s="299" t="s">
        <v>526</v>
      </c>
      <c r="D25" s="67">
        <v>0.0</v>
      </c>
      <c r="E25" s="67">
        <v>7000.0</v>
      </c>
      <c r="F25" s="67">
        <v>0.0</v>
      </c>
      <c r="G25" s="67">
        <v>7000.0</v>
      </c>
      <c r="H25" s="67">
        <v>0.0</v>
      </c>
      <c r="I25" s="67">
        <v>7000.0</v>
      </c>
      <c r="J25" s="67">
        <v>0.0</v>
      </c>
      <c r="K25" s="67">
        <v>7000.0</v>
      </c>
      <c r="L25" s="67">
        <v>0.0</v>
      </c>
      <c r="M25" s="67">
        <v>7000.0</v>
      </c>
      <c r="N25" s="67">
        <v>0.0</v>
      </c>
      <c r="O25" s="67">
        <v>7000.0</v>
      </c>
      <c r="P25" s="67">
        <v>7000.0</v>
      </c>
      <c r="Q25" s="67">
        <v>7000.0</v>
      </c>
      <c r="R25" s="67">
        <v>7000.0</v>
      </c>
      <c r="S25" s="67">
        <v>7000.0</v>
      </c>
      <c r="T25" s="67">
        <v>7000.0</v>
      </c>
      <c r="U25" s="67">
        <v>7000.0</v>
      </c>
      <c r="V25" s="67">
        <v>7000.0</v>
      </c>
      <c r="W25" s="67">
        <v>7000.0</v>
      </c>
      <c r="X25" s="67">
        <v>7000.0</v>
      </c>
      <c r="Y25" s="67">
        <v>7000.0</v>
      </c>
      <c r="Z25" s="67">
        <v>7000.0</v>
      </c>
      <c r="AA25" s="41"/>
      <c r="AB25" s="41">
        <f t="shared" si="5"/>
        <v>42000</v>
      </c>
      <c r="AC25" s="40"/>
    </row>
    <row r="26" ht="12.75" customHeight="1">
      <c r="A26" s="40"/>
      <c r="B26" s="40" t="s">
        <v>572</v>
      </c>
      <c r="C26" s="225" t="s">
        <v>573</v>
      </c>
      <c r="D26" s="41">
        <v>169.96040000000002</v>
      </c>
      <c r="E26" s="41">
        <v>0.0</v>
      </c>
      <c r="F26" s="41">
        <v>0.0</v>
      </c>
      <c r="G26" s="41">
        <v>0.0</v>
      </c>
      <c r="H26" s="41">
        <v>0.0</v>
      </c>
      <c r="I26" s="41">
        <v>0.0</v>
      </c>
      <c r="J26" s="41">
        <v>0.0</v>
      </c>
      <c r="K26" s="41">
        <v>0.0</v>
      </c>
      <c r="L26" s="41">
        <v>0.0</v>
      </c>
      <c r="M26" s="41">
        <v>0.0</v>
      </c>
      <c r="N26" s="41">
        <v>109.6464</v>
      </c>
      <c r="O26" s="41">
        <v>0.0</v>
      </c>
      <c r="P26" s="67">
        <v>100.0</v>
      </c>
      <c r="Q26" s="41">
        <v>0.0</v>
      </c>
      <c r="R26" s="67">
        <v>100.0</v>
      </c>
      <c r="S26" s="41">
        <v>0.0</v>
      </c>
      <c r="T26" s="67">
        <v>118.0</v>
      </c>
      <c r="U26" s="41">
        <v>0.0</v>
      </c>
      <c r="V26" s="41">
        <v>0.0</v>
      </c>
      <c r="W26" s="41">
        <v>0.0</v>
      </c>
      <c r="X26" s="41">
        <v>0.0</v>
      </c>
      <c r="Y26" s="41">
        <v>0.0</v>
      </c>
      <c r="Z26" s="41">
        <v>0.0</v>
      </c>
      <c r="AA26" s="41">
        <v>0.0</v>
      </c>
      <c r="AB26" s="41">
        <f t="shared" si="5"/>
        <v>597.6068</v>
      </c>
      <c r="AC26" s="40"/>
    </row>
    <row r="27" ht="12.75" customHeight="1">
      <c r="A27" s="40"/>
      <c r="B27" s="40" t="s">
        <v>574</v>
      </c>
      <c r="C27" s="225" t="s">
        <v>295</v>
      </c>
      <c r="D27" s="41">
        <v>0.0</v>
      </c>
      <c r="E27" s="41">
        <v>0.0</v>
      </c>
      <c r="F27" s="41">
        <v>0.0</v>
      </c>
      <c r="G27" s="41">
        <v>0.0</v>
      </c>
      <c r="H27" s="41">
        <v>0.0</v>
      </c>
      <c r="I27" s="41">
        <v>0.0</v>
      </c>
      <c r="J27" s="41">
        <v>0.0</v>
      </c>
      <c r="K27" s="41">
        <v>0.0</v>
      </c>
      <c r="L27" s="41">
        <v>0.0</v>
      </c>
      <c r="M27" s="41">
        <v>0.0</v>
      </c>
      <c r="N27" s="41">
        <v>0.0</v>
      </c>
      <c r="O27" s="41">
        <v>0.0</v>
      </c>
      <c r="P27" s="41">
        <v>0.0</v>
      </c>
      <c r="Q27" s="41">
        <v>0.0</v>
      </c>
      <c r="R27" s="41">
        <v>0.0</v>
      </c>
      <c r="S27" s="41">
        <v>0.0</v>
      </c>
      <c r="T27" s="41">
        <v>0.0</v>
      </c>
      <c r="U27" s="41">
        <v>0.0</v>
      </c>
      <c r="V27" s="41">
        <v>0.0</v>
      </c>
      <c r="W27" s="41">
        <v>0.0</v>
      </c>
      <c r="X27" s="41">
        <v>0.0</v>
      </c>
      <c r="Y27" s="41">
        <v>0.0</v>
      </c>
      <c r="Z27" s="41">
        <v>0.0</v>
      </c>
      <c r="AA27" s="41">
        <v>0.0</v>
      </c>
      <c r="AB27" s="41">
        <f t="shared" si="5"/>
        <v>0</v>
      </c>
      <c r="AC27" s="40"/>
    </row>
    <row r="28" ht="12.75" customHeight="1">
      <c r="A28" s="40"/>
      <c r="B28" s="40" t="s">
        <v>575</v>
      </c>
      <c r="C28" s="225" t="s">
        <v>576</v>
      </c>
      <c r="D28" s="41">
        <v>0.0</v>
      </c>
      <c r="E28" s="41">
        <v>0.0</v>
      </c>
      <c r="F28" s="41">
        <v>0.0</v>
      </c>
      <c r="G28" s="41">
        <v>0.0</v>
      </c>
      <c r="H28" s="41">
        <v>0.0</v>
      </c>
      <c r="I28" s="41">
        <v>0.0</v>
      </c>
      <c r="J28" s="41">
        <v>0.0</v>
      </c>
      <c r="K28" s="41">
        <v>0.0</v>
      </c>
      <c r="L28" s="41">
        <v>703.2146</v>
      </c>
      <c r="M28" s="41">
        <v>0.0</v>
      </c>
      <c r="N28" s="41">
        <v>0.0</v>
      </c>
      <c r="O28" s="41">
        <v>0.0</v>
      </c>
      <c r="P28" s="41">
        <v>0.0</v>
      </c>
      <c r="Q28" s="41">
        <v>0.0</v>
      </c>
      <c r="R28" s="41">
        <v>0.0</v>
      </c>
      <c r="S28" s="41">
        <v>0.0</v>
      </c>
      <c r="T28" s="41">
        <v>0.0</v>
      </c>
      <c r="U28" s="41">
        <v>0.0</v>
      </c>
      <c r="V28" s="41">
        <v>0.0</v>
      </c>
      <c r="W28" s="41">
        <v>0.0</v>
      </c>
      <c r="X28" s="41">
        <v>0.0</v>
      </c>
      <c r="Y28" s="41">
        <v>0.0</v>
      </c>
      <c r="Z28" s="41">
        <v>0.0</v>
      </c>
      <c r="AA28" s="41">
        <v>0.0</v>
      </c>
      <c r="AB28" s="41">
        <f t="shared" si="5"/>
        <v>703.2146</v>
      </c>
      <c r="AC28" s="40"/>
    </row>
    <row r="29" ht="12.75" customHeight="1">
      <c r="A29" s="40"/>
      <c r="B29" s="40" t="s">
        <v>577</v>
      </c>
      <c r="C29" s="225" t="s">
        <v>301</v>
      </c>
      <c r="D29" s="67">
        <v>35000.0</v>
      </c>
      <c r="E29" s="41">
        <v>0.0</v>
      </c>
      <c r="F29" s="41">
        <v>0.0</v>
      </c>
      <c r="G29" s="41">
        <v>0.0</v>
      </c>
      <c r="H29" s="67">
        <v>35000.0</v>
      </c>
      <c r="I29" s="41">
        <v>0.0</v>
      </c>
      <c r="J29" s="67">
        <v>15000.0</v>
      </c>
      <c r="K29" s="41">
        <v>0.0</v>
      </c>
      <c r="L29" s="41">
        <v>0.0</v>
      </c>
      <c r="M29" s="41">
        <v>0.0</v>
      </c>
      <c r="N29" s="41">
        <v>0.0</v>
      </c>
      <c r="O29" s="41">
        <v>0.0</v>
      </c>
      <c r="P29" s="41">
        <v>0.0</v>
      </c>
      <c r="Q29" s="41">
        <v>0.0</v>
      </c>
      <c r="R29" s="67">
        <v>15000.0</v>
      </c>
      <c r="S29" s="41">
        <v>0.0</v>
      </c>
      <c r="T29" s="41">
        <v>0.0</v>
      </c>
      <c r="U29" s="41">
        <v>0.0</v>
      </c>
      <c r="V29" s="67">
        <v>15000.0</v>
      </c>
      <c r="W29" s="41">
        <v>0.0</v>
      </c>
      <c r="X29" s="41">
        <v>0.0</v>
      </c>
      <c r="Y29" s="41">
        <v>0.0</v>
      </c>
      <c r="Z29" s="41">
        <v>0.0</v>
      </c>
      <c r="AA29" s="41">
        <v>0.0</v>
      </c>
      <c r="AB29" s="41">
        <f t="shared" si="5"/>
        <v>115000</v>
      </c>
      <c r="AC29" s="203"/>
    </row>
    <row r="30" ht="12.75" customHeight="1">
      <c r="A30" s="40"/>
      <c r="B30" s="40" t="s">
        <v>578</v>
      </c>
      <c r="C30" s="225" t="s">
        <v>307</v>
      </c>
      <c r="D30" s="41">
        <v>0.0</v>
      </c>
      <c r="E30" s="41">
        <v>0.0</v>
      </c>
      <c r="F30" s="41">
        <v>0.0</v>
      </c>
      <c r="G30" s="41">
        <v>0.0</v>
      </c>
      <c r="H30" s="41">
        <v>0.0</v>
      </c>
      <c r="I30" s="41">
        <v>0.0</v>
      </c>
      <c r="J30" s="41">
        <v>1407.9026000000001</v>
      </c>
      <c r="K30" s="41">
        <v>0.0</v>
      </c>
      <c r="L30" s="41">
        <v>0.0</v>
      </c>
      <c r="M30" s="41">
        <v>0.0</v>
      </c>
      <c r="N30" s="41">
        <v>0.0</v>
      </c>
      <c r="O30" s="41">
        <v>0.0</v>
      </c>
      <c r="P30" s="41">
        <v>0.0</v>
      </c>
      <c r="Q30" s="41">
        <v>0.0</v>
      </c>
      <c r="R30" s="41">
        <v>117.8826</v>
      </c>
      <c r="S30" s="41">
        <v>0.0</v>
      </c>
      <c r="T30" s="41">
        <v>431.3034</v>
      </c>
      <c r="U30" s="41">
        <v>0.0</v>
      </c>
      <c r="V30" s="41">
        <v>0.0</v>
      </c>
      <c r="W30" s="41">
        <v>0.0</v>
      </c>
      <c r="X30" s="41">
        <v>0.0</v>
      </c>
      <c r="Y30" s="41">
        <v>0.0</v>
      </c>
      <c r="Z30" s="41">
        <v>0.0</v>
      </c>
      <c r="AA30" s="41">
        <v>0.0</v>
      </c>
      <c r="AB30" s="41">
        <f t="shared" si="5"/>
        <v>1957.0886</v>
      </c>
      <c r="AC30" s="40"/>
    </row>
    <row r="31" ht="12.75" customHeight="1">
      <c r="A31" s="40"/>
      <c r="B31" s="40" t="s">
        <v>579</v>
      </c>
      <c r="C31" s="224" t="s">
        <v>313</v>
      </c>
      <c r="D31" s="216">
        <v>850.0</v>
      </c>
      <c r="E31" s="216">
        <v>0.0</v>
      </c>
      <c r="F31" s="216">
        <v>850.0</v>
      </c>
      <c r="G31" s="216">
        <v>0.0</v>
      </c>
      <c r="H31" s="216">
        <v>850.0</v>
      </c>
      <c r="I31" s="216">
        <v>0.0</v>
      </c>
      <c r="J31" s="216">
        <v>850.0</v>
      </c>
      <c r="K31" s="216">
        <v>0.0</v>
      </c>
      <c r="L31" s="216">
        <v>850.0</v>
      </c>
      <c r="M31" s="216">
        <v>0.0</v>
      </c>
      <c r="N31" s="216">
        <v>850.0</v>
      </c>
      <c r="O31" s="216">
        <v>0.0</v>
      </c>
      <c r="P31" s="216">
        <v>850.0</v>
      </c>
      <c r="Q31" s="216">
        <v>0.0</v>
      </c>
      <c r="R31" s="216">
        <v>850.0</v>
      </c>
      <c r="S31" s="216">
        <v>0.0</v>
      </c>
      <c r="T31" s="216">
        <v>850.0</v>
      </c>
      <c r="U31" s="216">
        <v>0.0</v>
      </c>
      <c r="V31" s="216">
        <v>850.0</v>
      </c>
      <c r="W31" s="216">
        <v>0.0</v>
      </c>
      <c r="X31" s="216">
        <v>850.0</v>
      </c>
      <c r="Y31" s="216">
        <v>0.0</v>
      </c>
      <c r="Z31" s="216">
        <v>850.0</v>
      </c>
      <c r="AA31" s="216">
        <v>0.0</v>
      </c>
      <c r="AB31" s="216">
        <f t="shared" si="5"/>
        <v>10200</v>
      </c>
      <c r="AC31" s="40"/>
    </row>
    <row r="32" ht="12.75" customHeight="1">
      <c r="A32" s="227"/>
      <c r="B32" s="227"/>
      <c r="C32" s="211" t="s">
        <v>314</v>
      </c>
      <c r="D32" s="212">
        <f t="shared" ref="D32:AB32" si="6">SUM(D22:D31)</f>
        <v>39519.9604</v>
      </c>
      <c r="E32" s="212">
        <f t="shared" si="6"/>
        <v>7000</v>
      </c>
      <c r="F32" s="212">
        <f t="shared" si="6"/>
        <v>4350</v>
      </c>
      <c r="G32" s="212">
        <f t="shared" si="6"/>
        <v>7000</v>
      </c>
      <c r="H32" s="212">
        <f t="shared" si="6"/>
        <v>46550</v>
      </c>
      <c r="I32" s="212">
        <f t="shared" si="6"/>
        <v>7000</v>
      </c>
      <c r="J32" s="212">
        <f t="shared" si="6"/>
        <v>20757.9026</v>
      </c>
      <c r="K32" s="212">
        <f t="shared" si="6"/>
        <v>7000</v>
      </c>
      <c r="L32" s="212">
        <f t="shared" si="6"/>
        <v>5053.2146</v>
      </c>
      <c r="M32" s="212">
        <f t="shared" si="6"/>
        <v>7000</v>
      </c>
      <c r="N32" s="212">
        <f t="shared" si="6"/>
        <v>4459.6464</v>
      </c>
      <c r="O32" s="212">
        <f t="shared" si="6"/>
        <v>7000</v>
      </c>
      <c r="P32" s="212">
        <f t="shared" si="6"/>
        <v>11450</v>
      </c>
      <c r="Q32" s="212">
        <f t="shared" si="6"/>
        <v>7000</v>
      </c>
      <c r="R32" s="212">
        <f t="shared" si="6"/>
        <v>26567.8826</v>
      </c>
      <c r="S32" s="212">
        <f t="shared" si="6"/>
        <v>7000</v>
      </c>
      <c r="T32" s="212">
        <f t="shared" si="6"/>
        <v>19099.3034</v>
      </c>
      <c r="U32" s="212">
        <f t="shared" si="6"/>
        <v>7000</v>
      </c>
      <c r="V32" s="212">
        <f t="shared" si="6"/>
        <v>26350</v>
      </c>
      <c r="W32" s="212">
        <f t="shared" si="6"/>
        <v>7000</v>
      </c>
      <c r="X32" s="212">
        <f t="shared" si="6"/>
        <v>11350</v>
      </c>
      <c r="Y32" s="212">
        <f t="shared" si="6"/>
        <v>7000</v>
      </c>
      <c r="Z32" s="212">
        <f t="shared" si="6"/>
        <v>11350</v>
      </c>
      <c r="AA32" s="212">
        <f t="shared" si="6"/>
        <v>0</v>
      </c>
      <c r="AB32" s="213">
        <f t="shared" si="6"/>
        <v>226857.91</v>
      </c>
      <c r="AC32" s="51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 ht="12.75" customHeight="1">
      <c r="A34" s="227"/>
      <c r="B34" s="227"/>
      <c r="C34" s="218" t="s">
        <v>580</v>
      </c>
      <c r="D34" s="212">
        <f t="shared" ref="D34:AB34" si="7">+D17-D32</f>
        <v>-100594.8804</v>
      </c>
      <c r="E34" s="212">
        <f t="shared" si="7"/>
        <v>-7000</v>
      </c>
      <c r="F34" s="212">
        <f t="shared" si="7"/>
        <v>-65424.92</v>
      </c>
      <c r="G34" s="212">
        <f t="shared" si="7"/>
        <v>-44333.33</v>
      </c>
      <c r="H34" s="212">
        <f t="shared" si="7"/>
        <v>-107624.92</v>
      </c>
      <c r="I34" s="212">
        <f t="shared" si="7"/>
        <v>-44333.33</v>
      </c>
      <c r="J34" s="212">
        <f t="shared" si="7"/>
        <v>-81832.8226</v>
      </c>
      <c r="K34" s="212">
        <f t="shared" si="7"/>
        <v>-44333.33</v>
      </c>
      <c r="L34" s="212">
        <f t="shared" si="7"/>
        <v>-66128.1346</v>
      </c>
      <c r="M34" s="212">
        <f t="shared" si="7"/>
        <v>-44333.33</v>
      </c>
      <c r="N34" s="212">
        <f t="shared" si="7"/>
        <v>-65534.5664</v>
      </c>
      <c r="O34" s="212">
        <f t="shared" si="7"/>
        <v>-44333.33</v>
      </c>
      <c r="P34" s="212">
        <f t="shared" si="7"/>
        <v>-72524.92</v>
      </c>
      <c r="Q34" s="212">
        <f t="shared" si="7"/>
        <v>-44333.33</v>
      </c>
      <c r="R34" s="212">
        <f t="shared" si="7"/>
        <v>-87642.8026</v>
      </c>
      <c r="S34" s="212">
        <f t="shared" si="7"/>
        <v>-44333.33</v>
      </c>
      <c r="T34" s="212">
        <f t="shared" si="7"/>
        <v>-80174.2234</v>
      </c>
      <c r="U34" s="212">
        <f t="shared" si="7"/>
        <v>-44333.33</v>
      </c>
      <c r="V34" s="212">
        <f t="shared" si="7"/>
        <v>-87424.92</v>
      </c>
      <c r="W34" s="212">
        <f t="shared" si="7"/>
        <v>-44333.33</v>
      </c>
      <c r="X34" s="212">
        <f t="shared" si="7"/>
        <v>-72424.92</v>
      </c>
      <c r="Y34" s="212">
        <f t="shared" si="7"/>
        <v>-44333.33</v>
      </c>
      <c r="Z34" s="212">
        <f t="shared" si="7"/>
        <v>-72424.88</v>
      </c>
      <c r="AA34" s="212">
        <f t="shared" si="7"/>
        <v>0</v>
      </c>
      <c r="AB34" s="213">
        <f t="shared" si="7"/>
        <v>-959756.91</v>
      </c>
      <c r="AC34" s="227"/>
    </row>
    <row r="35" ht="12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300">
        <f>+AB17-AB32</f>
        <v>-959756.91</v>
      </c>
      <c r="AC35" s="40"/>
    </row>
    <row r="36" ht="12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ht="12.75" customHeight="1">
      <c r="A37" s="40"/>
      <c r="B37" s="40"/>
      <c r="C37" s="230" t="s">
        <v>316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ht="15.75" customHeight="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5"/>
    <col customWidth="1" hidden="1" min="2" max="2" width="15.0"/>
    <col customWidth="1" min="3" max="3" width="37.63"/>
    <col customWidth="1" min="4" max="4" width="8.63"/>
    <col customWidth="1" hidden="1" min="5" max="5" width="8.63"/>
    <col customWidth="1" min="6" max="6" width="10.0"/>
    <col customWidth="1" hidden="1" min="7" max="7" width="10.0"/>
    <col customWidth="1" min="8" max="8" width="11.13"/>
    <col customWidth="1" hidden="1" min="9" max="9" width="11.13"/>
    <col customWidth="1" min="10" max="10" width="8.63"/>
    <col customWidth="1" hidden="1" min="11" max="11" width="8.63"/>
    <col customWidth="1" min="12" max="12" width="10.38"/>
    <col customWidth="1" hidden="1" min="13" max="13" width="10.38"/>
    <col customWidth="1" min="14" max="14" width="10.0"/>
    <col customWidth="1" hidden="1" min="15" max="15" width="10.0"/>
    <col customWidth="1" min="16" max="16" width="10.0"/>
    <col customWidth="1" hidden="1" min="17" max="17" width="10.0"/>
    <col customWidth="1" min="18" max="18" width="10.0"/>
    <col customWidth="1" hidden="1" min="19" max="19" width="10.0"/>
    <col customWidth="1" min="20" max="20" width="9.5"/>
    <col customWidth="1" hidden="1" min="21" max="21" width="9.5"/>
    <col customWidth="1" min="22" max="22" width="9.5"/>
    <col customWidth="1" hidden="1" min="23" max="23" width="9.5"/>
    <col customWidth="1" min="24" max="24" width="8.63"/>
    <col customWidth="1" hidden="1" min="25" max="25" width="8.63"/>
    <col customWidth="1" min="26" max="26" width="11.5"/>
    <col customWidth="1" hidden="1" min="27" max="27" width="11.5"/>
    <col customWidth="1" min="28" max="28" width="11.13"/>
    <col customWidth="1" min="29" max="29" width="7.0"/>
  </cols>
  <sheetData>
    <row r="1" ht="12.7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ht="12.75" customHeight="1">
      <c r="A2" s="40"/>
      <c r="B2" s="40"/>
      <c r="C2" s="20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0"/>
    </row>
    <row r="3" ht="12.75" customHeight="1">
      <c r="A3" s="40"/>
      <c r="B3" s="40"/>
      <c r="C3" s="205" t="s">
        <v>581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40"/>
    </row>
    <row r="4" ht="12.75" customHeight="1">
      <c r="A4" s="40"/>
      <c r="B4" s="40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0"/>
    </row>
    <row r="5" ht="12.0" customHeight="1">
      <c r="A5" s="40"/>
      <c r="B5" s="40"/>
      <c r="C5" s="40"/>
      <c r="D5" s="40"/>
      <c r="E5" s="40"/>
      <c r="F5" s="40"/>
      <c r="G5" s="40"/>
      <c r="H5" s="40"/>
      <c r="I5" s="40"/>
      <c r="J5" s="204"/>
      <c r="K5" s="204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ht="12.75" customHeight="1">
      <c r="A6" s="40"/>
      <c r="B6" s="40"/>
      <c r="C6" s="209" t="s">
        <v>582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 ht="12.75" customHeight="1">
      <c r="A7" s="40"/>
      <c r="B7" s="40"/>
      <c r="C7" s="41" t="s">
        <v>208</v>
      </c>
      <c r="D7" s="41">
        <v>0.0</v>
      </c>
      <c r="E7" s="41"/>
      <c r="F7" s="41">
        <v>0.0</v>
      </c>
      <c r="G7" s="41"/>
      <c r="H7" s="41">
        <v>0.0</v>
      </c>
      <c r="I7" s="41"/>
      <c r="J7" s="41">
        <v>0.0</v>
      </c>
      <c r="K7" s="41"/>
      <c r="L7" s="41">
        <v>0.0</v>
      </c>
      <c r="M7" s="41"/>
      <c r="N7" s="41">
        <v>0.0</v>
      </c>
      <c r="O7" s="41"/>
      <c r="P7" s="41">
        <v>0.0</v>
      </c>
      <c r="Q7" s="41"/>
      <c r="R7" s="41">
        <v>0.0</v>
      </c>
      <c r="S7" s="41"/>
      <c r="T7" s="41">
        <v>0.0</v>
      </c>
      <c r="U7" s="41"/>
      <c r="V7" s="41">
        <v>0.0</v>
      </c>
      <c r="W7" s="41"/>
      <c r="X7" s="41">
        <v>0.0</v>
      </c>
      <c r="Y7" s="41"/>
      <c r="Z7" s="41">
        <v>0.0</v>
      </c>
      <c r="AA7" s="41"/>
      <c r="AB7" s="41">
        <f>D7+F7+H7+J7+L7+N7+P7+R7+T7+V7+X7+Z7</f>
        <v>0</v>
      </c>
      <c r="AC7" s="40"/>
    </row>
    <row r="8" ht="12.75" customHeight="1">
      <c r="A8" s="227"/>
      <c r="B8" s="227"/>
      <c r="C8" s="211" t="s">
        <v>583</v>
      </c>
      <c r="D8" s="212">
        <v>0.0</v>
      </c>
      <c r="E8" s="212">
        <v>0.0</v>
      </c>
      <c r="F8" s="212">
        <v>0.0</v>
      </c>
      <c r="G8" s="212">
        <v>0.0</v>
      </c>
      <c r="H8" s="212">
        <v>0.0</v>
      </c>
      <c r="I8" s="212">
        <v>0.0</v>
      </c>
      <c r="J8" s="212">
        <v>0.0</v>
      </c>
      <c r="K8" s="212">
        <v>0.0</v>
      </c>
      <c r="L8" s="212">
        <v>0.0</v>
      </c>
      <c r="M8" s="212">
        <v>0.0</v>
      </c>
      <c r="N8" s="212">
        <v>0.0</v>
      </c>
      <c r="O8" s="212">
        <v>0.0</v>
      </c>
      <c r="P8" s="212">
        <v>0.0</v>
      </c>
      <c r="Q8" s="212">
        <v>0.0</v>
      </c>
      <c r="R8" s="212">
        <v>0.0</v>
      </c>
      <c r="S8" s="212">
        <v>0.0</v>
      </c>
      <c r="T8" s="212">
        <v>0.0</v>
      </c>
      <c r="U8" s="212">
        <v>0.0</v>
      </c>
      <c r="V8" s="212">
        <v>0.0</v>
      </c>
      <c r="W8" s="212"/>
      <c r="X8" s="212">
        <f>SUM(X7)</f>
        <v>0</v>
      </c>
      <c r="Y8" s="212"/>
      <c r="Z8" s="212">
        <f>SUM(Z7)</f>
        <v>0</v>
      </c>
      <c r="AA8" s="212"/>
      <c r="AB8" s="213">
        <f>SUM(AB7)</f>
        <v>0</v>
      </c>
      <c r="AC8" s="227"/>
    </row>
    <row r="9" ht="12.75" customHeight="1">
      <c r="A9" s="40"/>
      <c r="B9" s="40"/>
      <c r="C9" s="43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0"/>
    </row>
    <row r="10" ht="12.75" customHeight="1">
      <c r="A10" s="40"/>
      <c r="B10" s="40"/>
      <c r="C10" s="209" t="s">
        <v>584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1"/>
      <c r="AC10" s="40"/>
    </row>
    <row r="11" ht="12.75" customHeight="1">
      <c r="A11" s="40"/>
      <c r="B11" s="301"/>
      <c r="C11" s="41" t="s">
        <v>585</v>
      </c>
      <c r="D11" s="41">
        <v>0.0</v>
      </c>
      <c r="E11" s="41"/>
      <c r="F11" s="41">
        <v>0.0</v>
      </c>
      <c r="G11" s="41"/>
      <c r="H11" s="41">
        <v>0.0</v>
      </c>
      <c r="I11" s="41"/>
      <c r="J11" s="41">
        <v>0.0</v>
      </c>
      <c r="K11" s="41"/>
      <c r="L11" s="41">
        <v>0.0</v>
      </c>
      <c r="M11" s="41"/>
      <c r="N11" s="41">
        <v>0.0</v>
      </c>
      <c r="O11" s="41"/>
      <c r="P11" s="41">
        <v>0.0</v>
      </c>
      <c r="Q11" s="41"/>
      <c r="R11" s="41">
        <v>0.0</v>
      </c>
      <c r="S11" s="41"/>
      <c r="T11" s="41">
        <v>0.0</v>
      </c>
      <c r="U11" s="41"/>
      <c r="V11" s="41">
        <v>0.0</v>
      </c>
      <c r="W11" s="41"/>
      <c r="X11" s="41">
        <v>0.0</v>
      </c>
      <c r="Y11" s="41"/>
      <c r="Z11" s="41">
        <v>0.0</v>
      </c>
      <c r="AA11" s="41"/>
      <c r="AB11" s="41">
        <f>D11+F11+H11+J11+L11+N11+P11+R11+T11+V11+X11+Z11</f>
        <v>0</v>
      </c>
      <c r="AC11" s="41"/>
    </row>
    <row r="12" ht="12.75" customHeight="1">
      <c r="A12" s="227"/>
      <c r="B12" s="227" t="s">
        <v>586</v>
      </c>
      <c r="C12" s="211" t="s">
        <v>587</v>
      </c>
      <c r="D12" s="212">
        <v>0.0</v>
      </c>
      <c r="E12" s="212">
        <v>0.0</v>
      </c>
      <c r="F12" s="212">
        <v>0.0</v>
      </c>
      <c r="G12" s="212">
        <v>0.0</v>
      </c>
      <c r="H12" s="212">
        <v>0.0</v>
      </c>
      <c r="I12" s="212">
        <v>0.0</v>
      </c>
      <c r="J12" s="212">
        <v>0.0</v>
      </c>
      <c r="K12" s="212">
        <v>0.0</v>
      </c>
      <c r="L12" s="212">
        <v>0.0</v>
      </c>
      <c r="M12" s="212">
        <v>0.0</v>
      </c>
      <c r="N12" s="212">
        <v>0.0</v>
      </c>
      <c r="O12" s="212">
        <v>0.0</v>
      </c>
      <c r="P12" s="212">
        <v>0.0</v>
      </c>
      <c r="Q12" s="212">
        <v>0.0</v>
      </c>
      <c r="R12" s="212">
        <v>0.0</v>
      </c>
      <c r="S12" s="212">
        <v>0.0</v>
      </c>
      <c r="T12" s="212">
        <v>0.0</v>
      </c>
      <c r="U12" s="212">
        <v>0.0</v>
      </c>
      <c r="V12" s="212">
        <v>0.0</v>
      </c>
      <c r="W12" s="212"/>
      <c r="X12" s="212">
        <f>SUM(X11)</f>
        <v>0</v>
      </c>
      <c r="Y12" s="212"/>
      <c r="Z12" s="212">
        <f>SUM(Z11)</f>
        <v>0</v>
      </c>
      <c r="AA12" s="212"/>
      <c r="AB12" s="213">
        <f>SUM(AB11)</f>
        <v>0</v>
      </c>
      <c r="AC12" s="227"/>
    </row>
    <row r="13" ht="12.75" customHeight="1">
      <c r="A13" s="40"/>
      <c r="B13" s="40"/>
      <c r="C13" s="204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40"/>
    </row>
    <row r="14" ht="15.0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1"/>
      <c r="Y14" s="41"/>
      <c r="Z14" s="41"/>
      <c r="AA14" s="41"/>
      <c r="AB14" s="41"/>
      <c r="AC14" s="40"/>
    </row>
    <row r="15" ht="12.75" customHeight="1">
      <c r="A15" s="227"/>
      <c r="B15" s="227"/>
      <c r="C15" s="218" t="s">
        <v>588</v>
      </c>
      <c r="D15" s="212">
        <v>0.0</v>
      </c>
      <c r="E15" s="212">
        <v>0.0</v>
      </c>
      <c r="F15" s="212">
        <v>0.0</v>
      </c>
      <c r="G15" s="212">
        <v>0.0</v>
      </c>
      <c r="H15" s="212">
        <v>0.0</v>
      </c>
      <c r="I15" s="212">
        <v>0.0</v>
      </c>
      <c r="J15" s="212">
        <v>0.0</v>
      </c>
      <c r="K15" s="212">
        <v>0.0</v>
      </c>
      <c r="L15" s="212">
        <v>0.0</v>
      </c>
      <c r="M15" s="212">
        <v>0.0</v>
      </c>
      <c r="N15" s="212">
        <v>0.0</v>
      </c>
      <c r="O15" s="212">
        <v>0.0</v>
      </c>
      <c r="P15" s="212">
        <v>0.0</v>
      </c>
      <c r="Q15" s="212">
        <v>0.0</v>
      </c>
      <c r="R15" s="212">
        <v>0.0</v>
      </c>
      <c r="S15" s="212">
        <v>0.0</v>
      </c>
      <c r="T15" s="212">
        <v>0.0</v>
      </c>
      <c r="U15" s="212">
        <v>0.0</v>
      </c>
      <c r="V15" s="212">
        <v>0.0</v>
      </c>
      <c r="W15" s="212"/>
      <c r="X15" s="212">
        <f>+X8-X12</f>
        <v>0</v>
      </c>
      <c r="Y15" s="212"/>
      <c r="Z15" s="212">
        <f>+Z8-Z12</f>
        <v>0</v>
      </c>
      <c r="AA15" s="212"/>
      <c r="AB15" s="213">
        <f>+AB8-AB12</f>
        <v>0</v>
      </c>
      <c r="AC15" s="227"/>
    </row>
    <row r="16" ht="12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 ht="12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 ht="12.75" customHeight="1">
      <c r="A18" s="43"/>
      <c r="B18" s="40"/>
      <c r="C18" s="209" t="s">
        <v>91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 ht="12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 ht="12.75" customHeight="1">
      <c r="A20" s="43"/>
      <c r="B20" s="214" t="s">
        <v>589</v>
      </c>
      <c r="C20" s="224" t="s">
        <v>406</v>
      </c>
      <c r="D20" s="216">
        <f>800*2+450</f>
        <v>2050</v>
      </c>
      <c r="E20" s="216">
        <v>0.0</v>
      </c>
      <c r="F20" s="216">
        <f>800*2+450</f>
        <v>2050</v>
      </c>
      <c r="G20" s="216">
        <v>0.0</v>
      </c>
      <c r="H20" s="216">
        <f>800*2+450</f>
        <v>2050</v>
      </c>
      <c r="I20" s="216">
        <v>0.0</v>
      </c>
      <c r="J20" s="216">
        <f>800*2+450</f>
        <v>2050</v>
      </c>
      <c r="K20" s="216">
        <v>0.0</v>
      </c>
      <c r="L20" s="216">
        <f>800*2+450</f>
        <v>2050</v>
      </c>
      <c r="M20" s="216">
        <v>0.0</v>
      </c>
      <c r="N20" s="216">
        <f>800*2+450</f>
        <v>2050</v>
      </c>
      <c r="O20" s="216">
        <v>0.0</v>
      </c>
      <c r="P20" s="216">
        <f>800*2+450</f>
        <v>2050</v>
      </c>
      <c r="Q20" s="216">
        <v>0.0</v>
      </c>
      <c r="R20" s="216">
        <f>800*2+450</f>
        <v>2050</v>
      </c>
      <c r="S20" s="216">
        <v>0.0</v>
      </c>
      <c r="T20" s="216">
        <f>800*2+450</f>
        <v>2050</v>
      </c>
      <c r="U20" s="216">
        <v>0.0</v>
      </c>
      <c r="V20" s="216">
        <f>800*2+450</f>
        <v>2050</v>
      </c>
      <c r="W20" s="216">
        <v>0.0</v>
      </c>
      <c r="X20" s="216">
        <f>800*2+450</f>
        <v>2050</v>
      </c>
      <c r="Y20" s="216">
        <v>0.0</v>
      </c>
      <c r="Z20" s="216">
        <f>800*2+450</f>
        <v>2050</v>
      </c>
      <c r="AA20" s="216">
        <v>0.0</v>
      </c>
      <c r="AB20" s="216">
        <f t="shared" ref="AB20:AB33" si="1">D20+F20+H20+J20+L20+N20+P20+R20+T20+V20+X20+Z20</f>
        <v>24600</v>
      </c>
      <c r="AC20" s="40"/>
    </row>
    <row r="21" ht="12.75" customHeight="1">
      <c r="A21" s="43"/>
      <c r="B21" s="214" t="s">
        <v>590</v>
      </c>
      <c r="C21" s="224" t="s">
        <v>408</v>
      </c>
      <c r="D21" s="216">
        <v>0.0</v>
      </c>
      <c r="E21" s="216">
        <v>0.0</v>
      </c>
      <c r="F21" s="216">
        <v>0.0</v>
      </c>
      <c r="G21" s="216">
        <v>0.0</v>
      </c>
      <c r="H21" s="216">
        <v>7200.0</v>
      </c>
      <c r="I21" s="216">
        <v>0.0</v>
      </c>
      <c r="J21" s="216">
        <v>0.0</v>
      </c>
      <c r="K21" s="216">
        <v>0.0</v>
      </c>
      <c r="L21" s="216">
        <v>0.0</v>
      </c>
      <c r="M21" s="216">
        <v>0.0</v>
      </c>
      <c r="N21" s="216">
        <v>0.0</v>
      </c>
      <c r="O21" s="216">
        <v>0.0</v>
      </c>
      <c r="P21" s="216">
        <v>0.0</v>
      </c>
      <c r="Q21" s="216">
        <v>0.0</v>
      </c>
      <c r="R21" s="216">
        <v>0.0</v>
      </c>
      <c r="S21" s="216">
        <v>0.0</v>
      </c>
      <c r="T21" s="216">
        <v>7200.0</v>
      </c>
      <c r="U21" s="216">
        <v>0.0</v>
      </c>
      <c r="V21" s="216">
        <v>0.0</v>
      </c>
      <c r="W21" s="216">
        <v>0.0</v>
      </c>
      <c r="X21" s="216">
        <v>0.0</v>
      </c>
      <c r="Y21" s="216">
        <v>0.0</v>
      </c>
      <c r="Z21" s="216">
        <v>0.0</v>
      </c>
      <c r="AA21" s="216">
        <v>0.0</v>
      </c>
      <c r="AB21" s="216">
        <f t="shared" si="1"/>
        <v>14400</v>
      </c>
      <c r="AC21" s="40"/>
    </row>
    <row r="22" ht="12.75" customHeight="1">
      <c r="A22" s="43"/>
      <c r="B22" s="214" t="s">
        <v>591</v>
      </c>
      <c r="C22" s="224" t="s">
        <v>410</v>
      </c>
      <c r="D22" s="216">
        <f>2700*2</f>
        <v>5400</v>
      </c>
      <c r="E22" s="216">
        <v>0.0</v>
      </c>
      <c r="F22" s="216">
        <f>2700*2</f>
        <v>5400</v>
      </c>
      <c r="G22" s="216">
        <v>0.0</v>
      </c>
      <c r="H22" s="216">
        <f>2700*2</f>
        <v>5400</v>
      </c>
      <c r="I22" s="216">
        <v>0.0</v>
      </c>
      <c r="J22" s="216">
        <f>2700*2</f>
        <v>5400</v>
      </c>
      <c r="K22" s="216">
        <v>0.0</v>
      </c>
      <c r="L22" s="216">
        <f>2700*2</f>
        <v>5400</v>
      </c>
      <c r="M22" s="216">
        <v>0.0</v>
      </c>
      <c r="N22" s="216">
        <f>2700*2</f>
        <v>5400</v>
      </c>
      <c r="O22" s="216">
        <v>0.0</v>
      </c>
      <c r="P22" s="216">
        <f>2700*2</f>
        <v>5400</v>
      </c>
      <c r="Q22" s="216">
        <v>0.0</v>
      </c>
      <c r="R22" s="216">
        <f>2700*2</f>
        <v>5400</v>
      </c>
      <c r="S22" s="216">
        <v>0.0</v>
      </c>
      <c r="T22" s="216">
        <f>2700*2</f>
        <v>5400</v>
      </c>
      <c r="U22" s="216">
        <v>0.0</v>
      </c>
      <c r="V22" s="216">
        <f>2700*2</f>
        <v>5400</v>
      </c>
      <c r="W22" s="216">
        <v>0.0</v>
      </c>
      <c r="X22" s="216">
        <f>2700*2</f>
        <v>5400</v>
      </c>
      <c r="Y22" s="216">
        <v>0.0</v>
      </c>
      <c r="Z22" s="216">
        <f>2700*2</f>
        <v>5400</v>
      </c>
      <c r="AA22" s="216">
        <v>0.0</v>
      </c>
      <c r="AB22" s="216">
        <f t="shared" si="1"/>
        <v>64800</v>
      </c>
      <c r="AC22" s="40"/>
    </row>
    <row r="23" ht="12.75" customHeight="1">
      <c r="A23" s="43"/>
      <c r="B23" s="40" t="s">
        <v>592</v>
      </c>
      <c r="C23" s="225" t="s">
        <v>526</v>
      </c>
      <c r="D23" s="67">
        <v>7500.0</v>
      </c>
      <c r="E23" s="67">
        <v>7500.0</v>
      </c>
      <c r="F23" s="67">
        <v>7500.0</v>
      </c>
      <c r="G23" s="67">
        <v>7500.0</v>
      </c>
      <c r="H23" s="67">
        <v>7500.0</v>
      </c>
      <c r="I23" s="67">
        <v>7500.0</v>
      </c>
      <c r="J23" s="67">
        <v>7500.0</v>
      </c>
      <c r="K23" s="67">
        <v>7500.0</v>
      </c>
      <c r="L23" s="67">
        <v>7500.0</v>
      </c>
      <c r="M23" s="67">
        <v>7500.0</v>
      </c>
      <c r="N23" s="67">
        <v>7500.0</v>
      </c>
      <c r="O23" s="67">
        <v>7500.0</v>
      </c>
      <c r="P23" s="67">
        <v>7500.0</v>
      </c>
      <c r="Q23" s="67">
        <v>7500.0</v>
      </c>
      <c r="R23" s="67">
        <v>7500.0</v>
      </c>
      <c r="S23" s="67">
        <v>7500.0</v>
      </c>
      <c r="T23" s="67">
        <v>7500.0</v>
      </c>
      <c r="U23" s="67">
        <v>7500.0</v>
      </c>
      <c r="V23" s="67">
        <v>7500.0</v>
      </c>
      <c r="W23" s="67">
        <v>7500.0</v>
      </c>
      <c r="X23" s="67">
        <v>7500.0</v>
      </c>
      <c r="Y23" s="67">
        <v>7500.0</v>
      </c>
      <c r="Z23" s="67">
        <v>7500.0</v>
      </c>
      <c r="AA23" s="41">
        <v>0.0</v>
      </c>
      <c r="AB23" s="41">
        <f t="shared" si="1"/>
        <v>90000</v>
      </c>
      <c r="AC23" s="302"/>
    </row>
    <row r="24" ht="12.75" customHeight="1">
      <c r="A24" s="43"/>
      <c r="B24" s="40" t="s">
        <v>593</v>
      </c>
      <c r="C24" s="225" t="s">
        <v>292</v>
      </c>
      <c r="D24" s="41">
        <v>1301.203</v>
      </c>
      <c r="E24" s="41">
        <v>0.0</v>
      </c>
      <c r="F24" s="41">
        <v>563.6126</v>
      </c>
      <c r="G24" s="41">
        <v>0.0</v>
      </c>
      <c r="H24" s="41">
        <v>1601.66</v>
      </c>
      <c r="I24" s="41">
        <v>0.0</v>
      </c>
      <c r="J24" s="41">
        <v>3773.1442</v>
      </c>
      <c r="K24" s="41">
        <v>0.0</v>
      </c>
      <c r="L24" s="41">
        <v>1673.9414000000002</v>
      </c>
      <c r="M24" s="41">
        <v>0.0</v>
      </c>
      <c r="N24" s="41">
        <v>1357.3088</v>
      </c>
      <c r="O24" s="41">
        <v>0.0</v>
      </c>
      <c r="P24" s="41">
        <v>1463.8494</v>
      </c>
      <c r="Q24" s="41">
        <v>0.0</v>
      </c>
      <c r="R24" s="41">
        <v>515.3614</v>
      </c>
      <c r="S24" s="41">
        <v>0.0</v>
      </c>
      <c r="T24" s="41">
        <v>702.6952</v>
      </c>
      <c r="U24" s="41">
        <v>0.0</v>
      </c>
      <c r="V24" s="41">
        <v>2473.3298</v>
      </c>
      <c r="W24" s="41">
        <v>0.0</v>
      </c>
      <c r="X24" s="41">
        <v>2473.3298</v>
      </c>
      <c r="Y24" s="41">
        <v>0.0</v>
      </c>
      <c r="Z24" s="41">
        <v>2473.3722</v>
      </c>
      <c r="AA24" s="41">
        <v>0.0</v>
      </c>
      <c r="AB24" s="41">
        <f t="shared" si="1"/>
        <v>20372.8078</v>
      </c>
      <c r="AC24" s="40"/>
    </row>
    <row r="25" ht="12.75" customHeight="1">
      <c r="A25" s="43"/>
      <c r="B25" s="40" t="s">
        <v>594</v>
      </c>
      <c r="C25" s="225" t="s">
        <v>295</v>
      </c>
      <c r="D25" s="41">
        <v>0.0</v>
      </c>
      <c r="E25" s="41">
        <v>0.0</v>
      </c>
      <c r="F25" s="41">
        <v>0.0</v>
      </c>
      <c r="G25" s="41">
        <v>0.0</v>
      </c>
      <c r="H25" s="41">
        <v>0.0</v>
      </c>
      <c r="I25" s="41">
        <v>0.0</v>
      </c>
      <c r="J25" s="41">
        <v>0.0</v>
      </c>
      <c r="K25" s="41">
        <v>0.0</v>
      </c>
      <c r="L25" s="41">
        <v>0.0</v>
      </c>
      <c r="M25" s="41">
        <v>0.0</v>
      </c>
      <c r="N25" s="41">
        <v>0.0</v>
      </c>
      <c r="O25" s="41">
        <v>0.0</v>
      </c>
      <c r="P25" s="41">
        <v>0.0</v>
      </c>
      <c r="Q25" s="41">
        <v>0.0</v>
      </c>
      <c r="R25" s="41">
        <v>0.0</v>
      </c>
      <c r="S25" s="41">
        <v>0.0</v>
      </c>
      <c r="T25" s="41">
        <v>0.0</v>
      </c>
      <c r="U25" s="41">
        <v>0.0</v>
      </c>
      <c r="V25" s="41">
        <v>0.0</v>
      </c>
      <c r="W25" s="41">
        <v>0.0</v>
      </c>
      <c r="X25" s="41">
        <v>0.0</v>
      </c>
      <c r="Y25" s="41">
        <v>0.0</v>
      </c>
      <c r="Z25" s="41">
        <v>0.0</v>
      </c>
      <c r="AA25" s="41">
        <v>0.0</v>
      </c>
      <c r="AB25" s="41">
        <f t="shared" si="1"/>
        <v>0</v>
      </c>
      <c r="AC25" s="40"/>
    </row>
    <row r="26" ht="12.75" customHeight="1">
      <c r="A26" s="43"/>
      <c r="B26" s="40" t="s">
        <v>595</v>
      </c>
      <c r="C26" s="225" t="s">
        <v>576</v>
      </c>
      <c r="D26" s="41">
        <v>0.0</v>
      </c>
      <c r="E26" s="41">
        <v>0.0</v>
      </c>
      <c r="F26" s="41">
        <v>0.0</v>
      </c>
      <c r="G26" s="41">
        <v>0.0</v>
      </c>
      <c r="H26" s="41">
        <v>0.0</v>
      </c>
      <c r="I26" s="41">
        <v>0.0</v>
      </c>
      <c r="J26" s="41">
        <v>0.0</v>
      </c>
      <c r="K26" s="41">
        <v>0.0</v>
      </c>
      <c r="L26" s="67">
        <v>2703.0</v>
      </c>
      <c r="M26" s="41">
        <v>0.0</v>
      </c>
      <c r="N26" s="41">
        <v>0.0</v>
      </c>
      <c r="O26" s="41">
        <v>0.0</v>
      </c>
      <c r="P26" s="41">
        <v>0.0</v>
      </c>
      <c r="Q26" s="41">
        <v>0.0</v>
      </c>
      <c r="R26" s="41">
        <v>0.0</v>
      </c>
      <c r="S26" s="41">
        <v>0.0</v>
      </c>
      <c r="T26" s="41">
        <v>0.0</v>
      </c>
      <c r="U26" s="41">
        <v>0.0</v>
      </c>
      <c r="V26" s="41">
        <v>0.0</v>
      </c>
      <c r="W26" s="41">
        <v>0.0</v>
      </c>
      <c r="X26" s="41">
        <v>0.0</v>
      </c>
      <c r="Y26" s="41">
        <v>0.0</v>
      </c>
      <c r="Z26" s="41">
        <v>0.0</v>
      </c>
      <c r="AA26" s="41">
        <v>0.0</v>
      </c>
      <c r="AB26" s="41">
        <f t="shared" si="1"/>
        <v>2703</v>
      </c>
      <c r="AC26" s="203"/>
    </row>
    <row r="27" ht="12.75" customHeight="1">
      <c r="A27" s="43"/>
      <c r="B27" s="40" t="s">
        <v>596</v>
      </c>
      <c r="C27" s="225" t="s">
        <v>597</v>
      </c>
      <c r="D27" s="41">
        <v>0.0</v>
      </c>
      <c r="E27" s="41">
        <v>0.0</v>
      </c>
      <c r="F27" s="41">
        <v>0.0</v>
      </c>
      <c r="G27" s="41">
        <v>0.0</v>
      </c>
      <c r="H27" s="41">
        <v>0.0</v>
      </c>
      <c r="I27" s="41">
        <v>0.0</v>
      </c>
      <c r="J27" s="41">
        <v>0.0</v>
      </c>
      <c r="K27" s="41">
        <v>0.0</v>
      </c>
      <c r="L27" s="41">
        <v>0.0</v>
      </c>
      <c r="M27" s="41">
        <v>0.0</v>
      </c>
      <c r="N27" s="41">
        <v>0.0</v>
      </c>
      <c r="O27" s="41">
        <v>0.0</v>
      </c>
      <c r="P27" s="41">
        <v>0.0</v>
      </c>
      <c r="Q27" s="41">
        <v>0.0</v>
      </c>
      <c r="R27" s="41">
        <v>0.0</v>
      </c>
      <c r="S27" s="41">
        <v>0.0</v>
      </c>
      <c r="T27" s="41">
        <v>2097.157</v>
      </c>
      <c r="U27" s="41">
        <v>0.0</v>
      </c>
      <c r="V27" s="41">
        <v>0.0</v>
      </c>
      <c r="W27" s="41">
        <v>0.0</v>
      </c>
      <c r="X27" s="41">
        <v>0.0</v>
      </c>
      <c r="Y27" s="41">
        <v>0.0</v>
      </c>
      <c r="Z27" s="41">
        <v>0.0</v>
      </c>
      <c r="AA27" s="41">
        <v>0.0</v>
      </c>
      <c r="AB27" s="41">
        <f t="shared" si="1"/>
        <v>2097.157</v>
      </c>
      <c r="AC27" s="40"/>
    </row>
    <row r="28" ht="12.75" customHeight="1">
      <c r="A28" s="43"/>
      <c r="B28" s="40" t="s">
        <v>598</v>
      </c>
      <c r="C28" s="225" t="s">
        <v>301</v>
      </c>
      <c r="D28" s="41">
        <v>0.0</v>
      </c>
      <c r="E28" s="41">
        <v>0.0</v>
      </c>
      <c r="F28" s="41">
        <v>0.0</v>
      </c>
      <c r="G28" s="41">
        <v>0.0</v>
      </c>
      <c r="H28" s="67">
        <v>15000.0</v>
      </c>
      <c r="I28" s="41">
        <v>0.0</v>
      </c>
      <c r="J28" s="67">
        <v>35000.0</v>
      </c>
      <c r="K28" s="41">
        <v>0.0</v>
      </c>
      <c r="L28" s="67">
        <v>15000.0</v>
      </c>
      <c r="M28" s="41">
        <v>0.0</v>
      </c>
      <c r="N28" s="41">
        <v>0.0</v>
      </c>
      <c r="O28" s="41">
        <v>0.0</v>
      </c>
      <c r="P28" s="67">
        <v>35000.0</v>
      </c>
      <c r="Q28" s="41">
        <v>0.0</v>
      </c>
      <c r="R28" s="41">
        <v>0.0</v>
      </c>
      <c r="S28" s="41">
        <v>0.0</v>
      </c>
      <c r="T28" s="67">
        <v>15000.0</v>
      </c>
      <c r="U28" s="41">
        <v>0.0</v>
      </c>
      <c r="V28" s="41">
        <v>0.0</v>
      </c>
      <c r="W28" s="41">
        <v>0.0</v>
      </c>
      <c r="X28" s="41">
        <v>0.0</v>
      </c>
      <c r="Y28" s="41">
        <v>0.0</v>
      </c>
      <c r="Z28" s="41">
        <v>0.0</v>
      </c>
      <c r="AA28" s="41">
        <v>0.0</v>
      </c>
      <c r="AB28" s="41">
        <f t="shared" si="1"/>
        <v>115000</v>
      </c>
      <c r="AC28" s="203"/>
    </row>
    <row r="29" ht="12.75" customHeight="1">
      <c r="A29" s="43"/>
      <c r="B29" s="40" t="s">
        <v>599</v>
      </c>
      <c r="C29" s="225" t="s">
        <v>600</v>
      </c>
      <c r="D29" s="41">
        <v>2711.2892</v>
      </c>
      <c r="E29" s="41">
        <v>0.0</v>
      </c>
      <c r="F29" s="67">
        <v>3115.0</v>
      </c>
      <c r="G29" s="41">
        <v>0.0</v>
      </c>
      <c r="H29" s="67">
        <v>2689.0</v>
      </c>
      <c r="I29" s="41">
        <v>0.0</v>
      </c>
      <c r="J29" s="67">
        <v>2097.0</v>
      </c>
      <c r="K29" s="41">
        <v>0.0</v>
      </c>
      <c r="L29" s="41">
        <v>3639.0648</v>
      </c>
      <c r="M29" s="41">
        <v>0.0</v>
      </c>
      <c r="N29" s="67">
        <v>1750.0</v>
      </c>
      <c r="O29" s="41">
        <v>0.0</v>
      </c>
      <c r="P29" s="41">
        <v>1355.2842</v>
      </c>
      <c r="Q29" s="41">
        <v>0.0</v>
      </c>
      <c r="R29" s="67">
        <v>2097.0</v>
      </c>
      <c r="S29" s="41">
        <v>0.0</v>
      </c>
      <c r="T29" s="41">
        <v>1230.9886</v>
      </c>
      <c r="U29" s="41">
        <v>0.0</v>
      </c>
      <c r="V29" s="67">
        <v>3060.0</v>
      </c>
      <c r="W29" s="41">
        <v>0.0</v>
      </c>
      <c r="X29" s="67">
        <v>3060.0</v>
      </c>
      <c r="Y29" s="41">
        <v>0.0</v>
      </c>
      <c r="Z29" s="41">
        <v>1060.0</v>
      </c>
      <c r="AA29" s="41">
        <v>0.0</v>
      </c>
      <c r="AB29" s="41">
        <f t="shared" si="1"/>
        <v>27864.6268</v>
      </c>
      <c r="AC29" s="203"/>
    </row>
    <row r="30" ht="12.75" customHeight="1">
      <c r="A30" s="43"/>
      <c r="B30" s="40" t="s">
        <v>601</v>
      </c>
      <c r="C30" s="225" t="s">
        <v>311</v>
      </c>
      <c r="D30" s="41">
        <v>0.0</v>
      </c>
      <c r="E30" s="41">
        <v>0.0</v>
      </c>
      <c r="F30" s="41">
        <v>0.0</v>
      </c>
      <c r="G30" s="41">
        <v>0.0</v>
      </c>
      <c r="H30" s="41">
        <v>0.0</v>
      </c>
      <c r="I30" s="41">
        <v>0.0</v>
      </c>
      <c r="J30" s="41">
        <v>0.0</v>
      </c>
      <c r="K30" s="41">
        <v>0.0</v>
      </c>
      <c r="L30" s="41">
        <v>0.0</v>
      </c>
      <c r="M30" s="41">
        <v>0.0</v>
      </c>
      <c r="N30" s="41">
        <v>0.0</v>
      </c>
      <c r="O30" s="41">
        <v>0.0</v>
      </c>
      <c r="P30" s="41">
        <v>0.0</v>
      </c>
      <c r="Q30" s="41">
        <v>0.0</v>
      </c>
      <c r="R30" s="41">
        <v>0.0</v>
      </c>
      <c r="S30" s="41">
        <v>0.0</v>
      </c>
      <c r="T30" s="41">
        <v>0.0</v>
      </c>
      <c r="U30" s="41">
        <v>0.0</v>
      </c>
      <c r="V30" s="67">
        <v>0.0</v>
      </c>
      <c r="W30" s="41">
        <v>0.0</v>
      </c>
      <c r="X30" s="67">
        <v>0.0</v>
      </c>
      <c r="Y30" s="41">
        <v>0.0</v>
      </c>
      <c r="Z30" s="67">
        <v>0.0</v>
      </c>
      <c r="AA30" s="41">
        <v>0.0</v>
      </c>
      <c r="AB30" s="41">
        <f t="shared" si="1"/>
        <v>0</v>
      </c>
      <c r="AC30" s="40"/>
    </row>
    <row r="31" ht="12.75" customHeight="1">
      <c r="A31" s="43"/>
      <c r="B31" s="40" t="s">
        <v>602</v>
      </c>
      <c r="C31" s="225" t="s">
        <v>603</v>
      </c>
      <c r="D31" s="41">
        <v>0.0</v>
      </c>
      <c r="E31" s="41">
        <v>0.0</v>
      </c>
      <c r="F31" s="41">
        <v>0.0</v>
      </c>
      <c r="G31" s="41">
        <v>0.0</v>
      </c>
      <c r="H31" s="41">
        <v>0.0</v>
      </c>
      <c r="I31" s="41">
        <v>0.0</v>
      </c>
      <c r="J31" s="41">
        <v>0.0</v>
      </c>
      <c r="K31" s="41">
        <v>0.0</v>
      </c>
      <c r="L31" s="41">
        <v>0.0</v>
      </c>
      <c r="M31" s="41">
        <v>0.0</v>
      </c>
      <c r="N31" s="41">
        <v>0.0</v>
      </c>
      <c r="O31" s="41">
        <v>0.0</v>
      </c>
      <c r="P31" s="41">
        <v>0.0</v>
      </c>
      <c r="Q31" s="41">
        <v>0.0</v>
      </c>
      <c r="R31" s="41">
        <v>0.0</v>
      </c>
      <c r="S31" s="41">
        <v>0.0</v>
      </c>
      <c r="T31" s="41">
        <v>0.0</v>
      </c>
      <c r="U31" s="41">
        <v>0.0</v>
      </c>
      <c r="V31" s="41">
        <v>1060.0</v>
      </c>
      <c r="W31" s="41">
        <v>0.0</v>
      </c>
      <c r="X31" s="41">
        <v>1060.0</v>
      </c>
      <c r="Y31" s="41">
        <v>0.0</v>
      </c>
      <c r="Z31" s="41">
        <v>1060.0</v>
      </c>
      <c r="AA31" s="41">
        <v>0.0</v>
      </c>
      <c r="AB31" s="41">
        <f t="shared" si="1"/>
        <v>3180</v>
      </c>
      <c r="AC31" s="203"/>
    </row>
    <row r="32" ht="12.75" customHeight="1">
      <c r="A32" s="43"/>
      <c r="B32" s="214" t="s">
        <v>604</v>
      </c>
      <c r="C32" s="224" t="s">
        <v>605</v>
      </c>
      <c r="D32" s="216">
        <v>0.0</v>
      </c>
      <c r="E32" s="216">
        <v>0.0</v>
      </c>
      <c r="F32" s="216">
        <v>0.0</v>
      </c>
      <c r="G32" s="216">
        <v>0.0</v>
      </c>
      <c r="H32" s="216">
        <v>0.0</v>
      </c>
      <c r="I32" s="216">
        <v>0.0</v>
      </c>
      <c r="J32" s="216">
        <v>0.0</v>
      </c>
      <c r="K32" s="216">
        <v>0.0</v>
      </c>
      <c r="L32" s="216">
        <v>0.0</v>
      </c>
      <c r="M32" s="216">
        <v>0.0</v>
      </c>
      <c r="N32" s="216">
        <v>0.0</v>
      </c>
      <c r="O32" s="216">
        <v>0.0</v>
      </c>
      <c r="P32" s="216">
        <v>0.0</v>
      </c>
      <c r="Q32" s="216">
        <v>0.0</v>
      </c>
      <c r="R32" s="216">
        <v>0.0</v>
      </c>
      <c r="S32" s="216">
        <v>0.0</v>
      </c>
      <c r="T32" s="216">
        <v>0.0</v>
      </c>
      <c r="U32" s="216">
        <v>0.0</v>
      </c>
      <c r="V32" s="215">
        <v>0.0</v>
      </c>
      <c r="W32" s="216">
        <v>0.0</v>
      </c>
      <c r="X32" s="215">
        <v>0.0</v>
      </c>
      <c r="Y32" s="216">
        <v>0.0</v>
      </c>
      <c r="Z32" s="215">
        <v>0.0</v>
      </c>
      <c r="AA32" s="216">
        <v>0.0</v>
      </c>
      <c r="AB32" s="216">
        <f t="shared" si="1"/>
        <v>0</v>
      </c>
      <c r="AC32" s="40"/>
    </row>
    <row r="33" ht="12.75" customHeight="1">
      <c r="A33" s="40"/>
      <c r="B33" s="214" t="s">
        <v>606</v>
      </c>
      <c r="C33" s="224" t="s">
        <v>607</v>
      </c>
      <c r="D33" s="216">
        <f>850*10</f>
        <v>8500</v>
      </c>
      <c r="E33" s="216">
        <v>0.0</v>
      </c>
      <c r="F33" s="216">
        <f>850*10</f>
        <v>8500</v>
      </c>
      <c r="G33" s="216">
        <v>0.0</v>
      </c>
      <c r="H33" s="216">
        <f>850*10</f>
        <v>8500</v>
      </c>
      <c r="I33" s="216">
        <v>0.0</v>
      </c>
      <c r="J33" s="216">
        <f>850*10</f>
        <v>8500</v>
      </c>
      <c r="K33" s="216">
        <v>0.0</v>
      </c>
      <c r="L33" s="216">
        <f>850*10</f>
        <v>8500</v>
      </c>
      <c r="M33" s="216">
        <v>0.0</v>
      </c>
      <c r="N33" s="216">
        <f>850*10</f>
        <v>8500</v>
      </c>
      <c r="O33" s="216">
        <v>0.0</v>
      </c>
      <c r="P33" s="216">
        <f>850*10</f>
        <v>8500</v>
      </c>
      <c r="Q33" s="216">
        <v>0.0</v>
      </c>
      <c r="R33" s="216">
        <f>850*10</f>
        <v>8500</v>
      </c>
      <c r="S33" s="216">
        <v>0.0</v>
      </c>
      <c r="T33" s="216">
        <f>850*10</f>
        <v>8500</v>
      </c>
      <c r="U33" s="216">
        <v>0.0</v>
      </c>
      <c r="V33" s="216">
        <f>850*10</f>
        <v>8500</v>
      </c>
      <c r="W33" s="216">
        <v>0.0</v>
      </c>
      <c r="X33" s="216">
        <f>850*10</f>
        <v>8500</v>
      </c>
      <c r="Y33" s="216">
        <v>0.0</v>
      </c>
      <c r="Z33" s="216">
        <f>850*10</f>
        <v>8500</v>
      </c>
      <c r="AA33" s="216">
        <v>0.0</v>
      </c>
      <c r="AB33" s="216">
        <f t="shared" si="1"/>
        <v>102000</v>
      </c>
      <c r="AC33" s="203"/>
    </row>
    <row r="34" ht="12.75" customHeight="1">
      <c r="A34" s="227"/>
      <c r="B34" s="227"/>
      <c r="C34" s="211" t="s">
        <v>314</v>
      </c>
      <c r="D34" s="212">
        <f t="shared" ref="D34:V34" si="2">SUM(D20:D33)</f>
        <v>27462.4922</v>
      </c>
      <c r="E34" s="212">
        <f t="shared" si="2"/>
        <v>7500</v>
      </c>
      <c r="F34" s="212">
        <f t="shared" si="2"/>
        <v>27128.6126</v>
      </c>
      <c r="G34" s="212">
        <f t="shared" si="2"/>
        <v>7500</v>
      </c>
      <c r="H34" s="212">
        <f t="shared" si="2"/>
        <v>49940.66</v>
      </c>
      <c r="I34" s="212">
        <f t="shared" si="2"/>
        <v>7500</v>
      </c>
      <c r="J34" s="212">
        <f t="shared" si="2"/>
        <v>64320.1442</v>
      </c>
      <c r="K34" s="212">
        <f t="shared" si="2"/>
        <v>7500</v>
      </c>
      <c r="L34" s="212">
        <f t="shared" si="2"/>
        <v>46466.0062</v>
      </c>
      <c r="M34" s="212">
        <f t="shared" si="2"/>
        <v>7500</v>
      </c>
      <c r="N34" s="212">
        <f t="shared" si="2"/>
        <v>26557.3088</v>
      </c>
      <c r="O34" s="212">
        <f t="shared" si="2"/>
        <v>7500</v>
      </c>
      <c r="P34" s="212">
        <f t="shared" si="2"/>
        <v>61269.1336</v>
      </c>
      <c r="Q34" s="212">
        <f t="shared" si="2"/>
        <v>7500</v>
      </c>
      <c r="R34" s="212">
        <f t="shared" si="2"/>
        <v>26062.3614</v>
      </c>
      <c r="S34" s="212">
        <f t="shared" si="2"/>
        <v>7500</v>
      </c>
      <c r="T34" s="212">
        <f t="shared" si="2"/>
        <v>49680.8408</v>
      </c>
      <c r="U34" s="212">
        <f t="shared" si="2"/>
        <v>7500</v>
      </c>
      <c r="V34" s="212">
        <f t="shared" si="2"/>
        <v>30043.3298</v>
      </c>
      <c r="W34" s="212"/>
      <c r="X34" s="212">
        <f>SUM(X20:X33)</f>
        <v>30043.3298</v>
      </c>
      <c r="Y34" s="212"/>
      <c r="Z34" s="212">
        <f>SUM(Z20:Z33)</f>
        <v>28043.3722</v>
      </c>
      <c r="AA34" s="212"/>
      <c r="AB34" s="213">
        <f>SUM(AB20:AB33)</f>
        <v>467017.5916</v>
      </c>
      <c r="AC34" s="227"/>
    </row>
    <row r="35" ht="12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</row>
    <row r="36" ht="12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ht="12.75" customHeight="1">
      <c r="A37" s="227"/>
      <c r="B37" s="227"/>
      <c r="C37" s="218" t="s">
        <v>608</v>
      </c>
      <c r="D37" s="212">
        <f t="shared" ref="D37:V37" si="3">+D15-D34</f>
        <v>-27462.4922</v>
      </c>
      <c r="E37" s="212">
        <f t="shared" si="3"/>
        <v>-7500</v>
      </c>
      <c r="F37" s="212">
        <f t="shared" si="3"/>
        <v>-27128.6126</v>
      </c>
      <c r="G37" s="212">
        <f t="shared" si="3"/>
        <v>-7500</v>
      </c>
      <c r="H37" s="212">
        <f t="shared" si="3"/>
        <v>-49940.66</v>
      </c>
      <c r="I37" s="212">
        <f t="shared" si="3"/>
        <v>-7500</v>
      </c>
      <c r="J37" s="212">
        <f t="shared" si="3"/>
        <v>-64320.1442</v>
      </c>
      <c r="K37" s="212">
        <f t="shared" si="3"/>
        <v>-7500</v>
      </c>
      <c r="L37" s="212">
        <f t="shared" si="3"/>
        <v>-46466.0062</v>
      </c>
      <c r="M37" s="212">
        <f t="shared" si="3"/>
        <v>-7500</v>
      </c>
      <c r="N37" s="212">
        <f t="shared" si="3"/>
        <v>-26557.3088</v>
      </c>
      <c r="O37" s="212">
        <f t="shared" si="3"/>
        <v>-7500</v>
      </c>
      <c r="P37" s="212">
        <f t="shared" si="3"/>
        <v>-61269.1336</v>
      </c>
      <c r="Q37" s="212">
        <f t="shared" si="3"/>
        <v>-7500</v>
      </c>
      <c r="R37" s="212">
        <f t="shared" si="3"/>
        <v>-26062.3614</v>
      </c>
      <c r="S37" s="212">
        <f t="shared" si="3"/>
        <v>-7500</v>
      </c>
      <c r="T37" s="212">
        <f t="shared" si="3"/>
        <v>-49680.8408</v>
      </c>
      <c r="U37" s="212">
        <f t="shared" si="3"/>
        <v>-7500</v>
      </c>
      <c r="V37" s="212">
        <f t="shared" si="3"/>
        <v>-30043.3298</v>
      </c>
      <c r="W37" s="212"/>
      <c r="X37" s="212">
        <f>+X15-X34</f>
        <v>-30043.3298</v>
      </c>
      <c r="Y37" s="212"/>
      <c r="Z37" s="212">
        <f>+Z15-Z34</f>
        <v>-28043.3722</v>
      </c>
      <c r="AA37" s="212"/>
      <c r="AB37" s="213">
        <f>+AB15-AB34</f>
        <v>-467017.5916</v>
      </c>
      <c r="AC37" s="227"/>
    </row>
    <row r="38" ht="12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ht="12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ht="12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ht="12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ht="12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ht="12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ht="12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ht="12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ht="12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ht="12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ht="12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ht="12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ht="12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ht="12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</row>
    <row r="52" ht="12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</row>
    <row r="53" ht="12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 ht="12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</row>
    <row r="55" ht="12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ht="12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ht="12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 ht="12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</row>
    <row r="59" ht="12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</row>
    <row r="60" ht="12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</row>
    <row r="61" ht="12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</row>
    <row r="62" ht="12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</row>
    <row r="63" ht="12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</row>
    <row r="64" ht="12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</row>
    <row r="65" ht="12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</row>
    <row r="66" ht="12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</row>
    <row r="67" ht="12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</row>
    <row r="68" ht="12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</row>
    <row r="69" ht="12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</row>
    <row r="70" ht="12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 ht="12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</row>
    <row r="74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</row>
    <row r="75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</row>
    <row r="76" ht="12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</row>
    <row r="77" ht="12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 ht="12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 ht="12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 ht="12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 ht="12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 ht="12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ht="12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ht="12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ht="12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ht="12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 ht="12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ht="12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 ht="12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ht="12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ht="12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 ht="12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ht="12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 ht="12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ht="12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ht="12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ht="12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 ht="12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ht="12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ht="12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ht="12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ht="12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 ht="12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 ht="12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 ht="12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 ht="12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 ht="12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 ht="12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  <row r="109" ht="12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</row>
    <row r="110" ht="12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</row>
    <row r="111" ht="12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</row>
    <row r="112" ht="12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</row>
    <row r="113" ht="12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</row>
    <row r="114" ht="12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ht="12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</row>
    <row r="116" ht="12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</row>
    <row r="117" ht="12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</row>
    <row r="118" ht="12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</row>
    <row r="119" ht="12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</row>
    <row r="120" ht="12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</row>
    <row r="121" ht="12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</row>
    <row r="122" ht="12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</row>
    <row r="123" ht="12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</row>
    <row r="124" ht="12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</row>
    <row r="125" ht="12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</row>
    <row r="126" ht="12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</row>
    <row r="127" ht="12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</row>
    <row r="128" ht="12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</row>
    <row r="129" ht="12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</row>
    <row r="130" ht="12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</row>
    <row r="131" ht="12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</row>
    <row r="132" ht="12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</row>
    <row r="133" ht="12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</row>
    <row r="134" ht="12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</row>
    <row r="135" ht="12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</row>
    <row r="136" ht="12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</row>
    <row r="137" ht="12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</row>
    <row r="138" ht="12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</row>
    <row r="139" ht="12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</row>
    <row r="140" ht="12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</row>
    <row r="141" ht="12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</row>
    <row r="142" ht="12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</row>
    <row r="143" ht="12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</row>
    <row r="144" ht="12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</row>
    <row r="145" ht="12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</row>
    <row r="146" ht="12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</row>
    <row r="147" ht="12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</row>
    <row r="148" ht="12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</row>
    <row r="149" ht="12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</row>
    <row r="150" ht="12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</row>
    <row r="151" ht="12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</row>
    <row r="152" ht="12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</row>
    <row r="153" ht="12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</row>
    <row r="154" ht="12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</row>
    <row r="155" ht="12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</row>
    <row r="156" ht="12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</row>
    <row r="157" ht="12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</row>
    <row r="158" ht="12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</row>
    <row r="159" ht="12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</row>
    <row r="160" ht="12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</row>
    <row r="161" ht="12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</row>
    <row r="162" ht="12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</row>
    <row r="163" ht="12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</row>
    <row r="164" ht="12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</row>
    <row r="165" ht="12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</row>
    <row r="166" ht="12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</row>
    <row r="167" ht="12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</row>
    <row r="168" ht="12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</row>
    <row r="169" ht="12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</row>
    <row r="170" ht="12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</row>
    <row r="171" ht="12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</row>
    <row r="172" ht="12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</row>
    <row r="173" ht="12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</row>
    <row r="174" ht="12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</row>
    <row r="175" ht="12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</row>
    <row r="176" ht="12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</row>
    <row r="177" ht="12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</row>
    <row r="178" ht="12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</row>
    <row r="179" ht="12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</row>
    <row r="180" ht="12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</row>
    <row r="181" ht="12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</row>
    <row r="182" ht="12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</row>
    <row r="183" ht="12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</row>
    <row r="184" ht="12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</row>
    <row r="185" ht="12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</row>
    <row r="186" ht="12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</row>
    <row r="187" ht="12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</row>
    <row r="188" ht="12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</row>
    <row r="189" ht="12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</row>
    <row r="190" ht="12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</row>
    <row r="191" ht="12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</row>
    <row r="192" ht="12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</row>
    <row r="193" ht="12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</row>
    <row r="194" ht="12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</row>
    <row r="195" ht="12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</row>
    <row r="196" ht="12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</row>
    <row r="197" ht="12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</row>
    <row r="198" ht="12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</row>
    <row r="199" ht="12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</row>
    <row r="200" ht="12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</row>
    <row r="201" ht="12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</row>
    <row r="202" ht="12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 ht="12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</row>
    <row r="204" ht="12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</row>
    <row r="205" ht="12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</row>
    <row r="206" ht="12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</row>
    <row r="207" ht="12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</row>
    <row r="208" ht="12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</row>
    <row r="209" ht="12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</row>
    <row r="210" ht="12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</row>
    <row r="211" ht="12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</row>
    <row r="212" ht="12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</row>
    <row r="213" ht="12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</row>
    <row r="214" ht="12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</row>
    <row r="215" ht="12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</row>
    <row r="216" ht="12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</row>
    <row r="217" ht="12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</row>
    <row r="218" ht="12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</row>
    <row r="219" ht="12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 ht="12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</row>
    <row r="221" ht="12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</row>
    <row r="359" ht="12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</row>
    <row r="360" ht="12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</row>
    <row r="361" ht="12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</row>
    <row r="362" ht="12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</row>
    <row r="363" ht="12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</row>
    <row r="364" ht="12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</row>
    <row r="365" ht="12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 ht="12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 ht="12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 ht="12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 ht="12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 ht="12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 ht="12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 ht="12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 ht="12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ht="12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 ht="12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 ht="12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 ht="12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 ht="12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 ht="12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 ht="12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 ht="12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 ht="12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 ht="12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 ht="12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 ht="12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 ht="12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 ht="12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 ht="12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 ht="12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 ht="12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 ht="12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 ht="12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 ht="12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 ht="12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 ht="12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 ht="12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 ht="12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 ht="12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 ht="12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 ht="12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 ht="12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 ht="12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 ht="12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 ht="12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 ht="12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 ht="12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 ht="12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 ht="12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 ht="12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 ht="12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 ht="12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 ht="12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 ht="12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 ht="12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 ht="12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 ht="12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 ht="12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 ht="12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 ht="12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 ht="12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 ht="12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 ht="12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 ht="12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 ht="12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 ht="12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ht="12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ht="12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 ht="12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 ht="12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 ht="12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 ht="12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 ht="12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 ht="12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 ht="12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 ht="12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 ht="12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 ht="12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 ht="12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 ht="12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 ht="12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 ht="12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 ht="12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 ht="12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 ht="12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 ht="12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 ht="12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 ht="12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 ht="12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 ht="12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 ht="12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 ht="12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 ht="12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 ht="12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 ht="12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 ht="12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 ht="12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 ht="12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 ht="12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 ht="12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 ht="12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 ht="12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ht="12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ht="12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ht="12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ht="12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ht="12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ht="12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ht="12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ht="12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ht="12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ht="12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ht="12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ht="12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ht="12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ht="12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ht="12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ht="12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ht="12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ht="12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ht="12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ht="12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ht="12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ht="12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ht="12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ht="12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ht="12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ht="12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ht="12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ht="12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ht="12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ht="12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ht="12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ht="12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ht="12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ht="12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ht="12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ht="12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ht="12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ht="12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ht="12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ht="12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ht="12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ht="12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ht="12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ht="12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ht="12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ht="12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ht="12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ht="12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ht="12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ht="12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ht="12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ht="12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ht="12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ht="12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ht="12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ht="12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ht="12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ht="12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ht="12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ht="12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ht="12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ht="12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ht="12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ht="12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ht="12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ht="12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ht="12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ht="12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ht="12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ht="12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ht="12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ht="12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ht="12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ht="12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ht="12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ht="12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ht="12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ht="12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ht="12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ht="12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ht="12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ht="12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ht="12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ht="12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ht="12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ht="12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ht="12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ht="12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ht="12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ht="12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ht="12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ht="12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ht="12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ht="12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ht="12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ht="12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ht="12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ht="12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ht="12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ht="12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ht="12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ht="12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ht="12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ht="12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ht="12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ht="12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ht="12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ht="12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ht="12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ht="12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ht="12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ht="12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ht="12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ht="12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ht="12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ht="12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ht="12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ht="12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ht="12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ht="12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ht="12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ht="12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ht="12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ht="12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ht="12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ht="12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ht="12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ht="12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ht="12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ht="12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ht="12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ht="12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ht="12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ht="12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ht="12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ht="12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ht="12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ht="12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ht="12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ht="12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ht="12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ht="12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ht="12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ht="12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ht="12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ht="12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ht="12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ht="12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ht="12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ht="12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ht="12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ht="12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ht="12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ht="12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ht="12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ht="12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ht="12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ht="12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ht="12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ht="12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ht="12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ht="12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ht="12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ht="12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ht="12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ht="12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ht="12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ht="12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ht="12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ht="12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ht="12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ht="12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ht="12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ht="12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ht="12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ht="12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ht="12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ht="12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ht="12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ht="12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ht="12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ht="12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ht="12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ht="12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ht="12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ht="12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ht="12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ht="12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ht="12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ht="12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ht="12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ht="12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ht="12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ht="12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ht="12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ht="12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ht="12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ht="12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ht="12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ht="12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ht="12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ht="12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ht="12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ht="12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ht="12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ht="12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ht="12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ht="12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ht="12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ht="12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ht="12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ht="12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ht="12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ht="12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ht="12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ht="12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ht="12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ht="12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ht="12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ht="12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ht="12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ht="12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ht="12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ht="12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ht="12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ht="12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ht="12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ht="12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ht="12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ht="12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ht="12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ht="12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ht="12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ht="12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ht="12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ht="12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ht="12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ht="12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ht="12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ht="12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ht="12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ht="12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ht="12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ht="12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ht="12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ht="12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ht="12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ht="12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ht="12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ht="12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ht="12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ht="12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ht="12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ht="12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ht="12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ht="12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ht="12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ht="12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ht="12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ht="12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ht="12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ht="12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ht="12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ht="12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ht="12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ht="12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ht="12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ht="12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ht="12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ht="12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ht="12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ht="12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ht="12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ht="12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ht="12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ht="12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ht="12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ht="12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ht="12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ht="12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ht="12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ht="12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ht="12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ht="12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ht="12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ht="12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ht="12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ht="12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ht="12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ht="12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ht="12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ht="12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ht="12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ht="12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ht="12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ht="12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ht="12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ht="12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ht="12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ht="12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ht="12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ht="12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ht="12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ht="12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ht="12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ht="12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ht="12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ht="12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ht="12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ht="12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ht="12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ht="12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ht="12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ht="12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ht="12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ht="12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ht="12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ht="12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ht="12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ht="12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ht="12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ht="12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ht="12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ht="12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ht="12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ht="12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ht="12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ht="12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ht="12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ht="12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ht="12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ht="12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ht="12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ht="12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ht="12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ht="12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ht="12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ht="12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ht="12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ht="12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ht="12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ht="12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ht="12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ht="12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ht="12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ht="12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ht="12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ht="12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ht="12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ht="12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ht="12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ht="12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ht="12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ht="12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ht="12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ht="12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ht="12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ht="12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ht="12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ht="12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ht="12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ht="12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ht="12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ht="12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ht="12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ht="12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ht="12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ht="12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ht="12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ht="12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ht="12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ht="12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ht="12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ht="12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ht="12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ht="12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ht="12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ht="12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ht="12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ht="12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ht="12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ht="12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ht="12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ht="12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ht="12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ht="12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ht="12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ht="12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ht="12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ht="12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ht="12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ht="12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ht="12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ht="12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ht="12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ht="12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ht="12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ht="12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ht="12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ht="12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ht="12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ht="12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ht="12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ht="12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ht="12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ht="12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ht="12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ht="12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ht="12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ht="12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ht="12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ht="12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ht="12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ht="12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ht="12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ht="12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ht="12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ht="12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ht="12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ht="12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ht="12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ht="12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ht="12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ht="12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ht="12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ht="12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ht="12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ht="12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ht="12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ht="12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ht="12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ht="12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ht="12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ht="12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ht="12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ht="12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ht="12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ht="12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ht="12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ht="12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ht="12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ht="12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ht="12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ht="12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ht="12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ht="12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ht="12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ht="12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ht="12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ht="12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ht="12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ht="12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ht="12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ht="12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ht="12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ht="12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ht="12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ht="12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ht="12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ht="12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ht="12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ht="12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ht="12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ht="12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ht="12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ht="12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ht="12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ht="12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ht="12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ht="12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ht="12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ht="12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ht="12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ht="12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ht="12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ht="12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ht="12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ht="12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ht="12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ht="12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ht="12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ht="12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ht="12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ht="12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ht="12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ht="12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ht="12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ht="12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ht="12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ht="12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ht="12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ht="12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ht="12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ht="12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ht="12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ht="12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ht="12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ht="12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ht="12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ht="12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ht="12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ht="12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ht="12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ht="12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ht="12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ht="12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ht="12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ht="12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ht="12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ht="12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ht="12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ht="12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ht="12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ht="12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ht="12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ht="12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ht="12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ht="12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ht="12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ht="12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ht="12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ht="12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ht="12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ht="12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ht="12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ht="12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ht="12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ht="12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ht="12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ht="12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ht="12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ht="12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ht="12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ht="12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ht="12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ht="12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ht="12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ht="12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ht="12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3.5"/>
    <col customWidth="1" hidden="1" min="2" max="2" width="13.63"/>
    <col customWidth="1" min="3" max="3" width="32.5"/>
    <col customWidth="1" min="4" max="4" width="8.5"/>
    <col customWidth="1" hidden="1" min="5" max="5" width="8.5"/>
    <col customWidth="1" min="6" max="6" width="8.5"/>
    <col customWidth="1" hidden="1" min="7" max="7" width="8.5"/>
    <col customWidth="1" min="8" max="8" width="8.5"/>
    <col customWidth="1" hidden="1" min="9" max="9" width="8.5"/>
    <col customWidth="1" min="10" max="10" width="9.75"/>
    <col customWidth="1" hidden="1" min="11" max="11" width="8.5"/>
    <col customWidth="1" min="12" max="12" width="8.5"/>
    <col customWidth="1" hidden="1" min="13" max="13" width="8.5"/>
    <col customWidth="1" min="14" max="14" width="8.5"/>
    <col customWidth="1" hidden="1" min="15" max="15" width="8.5"/>
    <col customWidth="1" min="16" max="16" width="10.38"/>
    <col customWidth="1" hidden="1" min="17" max="17" width="8.5"/>
    <col customWidth="1" min="18" max="18" width="8.5"/>
    <col customWidth="1" hidden="1" min="19" max="19" width="8.5"/>
    <col customWidth="1" min="20" max="20" width="8.5"/>
    <col customWidth="1" hidden="1" min="21" max="21" width="8.5"/>
    <col customWidth="1" min="22" max="22" width="8.5"/>
    <col customWidth="1" hidden="1" min="23" max="23" width="8.5"/>
    <col customWidth="1" min="24" max="24" width="8.5"/>
    <col customWidth="1" hidden="1" min="25" max="25" width="8.5"/>
    <col customWidth="1" min="26" max="26" width="8.5"/>
    <col customWidth="1" hidden="1" min="27" max="27" width="8.5"/>
    <col customWidth="1" min="28" max="28" width="10.13"/>
    <col customWidth="1" min="29" max="29" width="7.0"/>
  </cols>
  <sheetData>
    <row r="1" ht="12.7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203"/>
    </row>
    <row r="2" ht="12.75" customHeight="1">
      <c r="A2" s="40"/>
      <c r="B2" s="40"/>
      <c r="C2" s="20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203"/>
    </row>
    <row r="3" ht="12.75" customHeight="1">
      <c r="A3" s="40"/>
      <c r="B3" s="40"/>
      <c r="C3" s="205" t="s">
        <v>609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203"/>
    </row>
    <row r="4" ht="12.75" customHeight="1">
      <c r="A4" s="40"/>
      <c r="B4" s="40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203"/>
    </row>
    <row r="5" ht="12.0" customHeight="1">
      <c r="A5" s="40"/>
      <c r="B5" s="40"/>
      <c r="C5" s="40"/>
      <c r="D5" s="40"/>
      <c r="E5" s="40"/>
      <c r="F5" s="40"/>
      <c r="G5" s="40"/>
      <c r="H5" s="40"/>
      <c r="I5" s="40"/>
      <c r="J5" s="204"/>
      <c r="K5" s="204"/>
      <c r="L5" s="40"/>
      <c r="M5" s="40"/>
      <c r="N5" s="41"/>
      <c r="O5" s="4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203"/>
    </row>
    <row r="6" ht="12.75" customHeight="1">
      <c r="A6" s="40"/>
      <c r="B6" s="40"/>
      <c r="C6" s="209" t="s">
        <v>610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203"/>
    </row>
    <row r="7" ht="12.75" customHeight="1">
      <c r="A7" s="40"/>
      <c r="B7" s="40" t="s">
        <v>611</v>
      </c>
      <c r="C7" s="41" t="s">
        <v>612</v>
      </c>
      <c r="D7" s="41">
        <v>0.0</v>
      </c>
      <c r="E7" s="41">
        <v>0.0</v>
      </c>
      <c r="F7" s="41">
        <v>0.0</v>
      </c>
      <c r="G7" s="41">
        <v>0.0</v>
      </c>
      <c r="H7" s="67">
        <v>152880.0</v>
      </c>
      <c r="I7" s="41">
        <v>0.0</v>
      </c>
      <c r="J7" s="67">
        <v>152880.0</v>
      </c>
      <c r="K7" s="41">
        <v>0.0</v>
      </c>
      <c r="L7" s="67">
        <v>152880.0</v>
      </c>
      <c r="M7" s="41">
        <v>0.0</v>
      </c>
      <c r="N7" s="67">
        <v>0.0</v>
      </c>
      <c r="O7" s="41">
        <v>0.0</v>
      </c>
      <c r="P7" s="67">
        <v>0.0</v>
      </c>
      <c r="Q7" s="41">
        <v>0.0</v>
      </c>
      <c r="R7" s="67">
        <v>0.0</v>
      </c>
      <c r="S7" s="41">
        <v>0.0</v>
      </c>
      <c r="T7" s="41">
        <v>0.0</v>
      </c>
      <c r="U7" s="41">
        <v>0.0</v>
      </c>
      <c r="V7" s="67">
        <v>0.0</v>
      </c>
      <c r="W7" s="41">
        <v>0.0</v>
      </c>
      <c r="X7" s="67">
        <v>0.0</v>
      </c>
      <c r="Y7" s="41">
        <v>0.0</v>
      </c>
      <c r="Z7" s="41">
        <v>0.0</v>
      </c>
      <c r="AA7" s="41">
        <v>0.0</v>
      </c>
      <c r="AB7" s="41">
        <f t="shared" ref="AB7:AB9" si="1">D7+F7+H7+J7+L7+N7+P7+R7+T7+V7+X7+Z7</f>
        <v>458640</v>
      </c>
      <c r="AC7" s="303"/>
    </row>
    <row r="8" ht="12.75" customHeight="1">
      <c r="A8" s="40"/>
      <c r="B8" s="40" t="s">
        <v>613</v>
      </c>
      <c r="C8" s="41" t="s">
        <v>614</v>
      </c>
      <c r="D8" s="41">
        <v>0.0</v>
      </c>
      <c r="E8" s="41">
        <v>0.0</v>
      </c>
      <c r="F8" s="41">
        <v>0.0</v>
      </c>
      <c r="G8" s="41">
        <v>0.0</v>
      </c>
      <c r="H8" s="41">
        <v>0.0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41">
        <v>0.0</v>
      </c>
      <c r="O8" s="41">
        <v>0.0</v>
      </c>
      <c r="P8" s="41">
        <v>0.0</v>
      </c>
      <c r="Q8" s="41">
        <v>0.0</v>
      </c>
      <c r="R8" s="41">
        <v>0.0</v>
      </c>
      <c r="S8" s="41">
        <v>0.0</v>
      </c>
      <c r="T8" s="41">
        <v>0.0</v>
      </c>
      <c r="U8" s="41">
        <v>0.0</v>
      </c>
      <c r="V8" s="41">
        <v>0.0</v>
      </c>
      <c r="W8" s="41">
        <v>0.0</v>
      </c>
      <c r="X8" s="41">
        <v>0.0</v>
      </c>
      <c r="Y8" s="41">
        <v>0.0</v>
      </c>
      <c r="Z8" s="41">
        <v>0.0</v>
      </c>
      <c r="AA8" s="41">
        <v>0.0</v>
      </c>
      <c r="AB8" s="41">
        <f t="shared" si="1"/>
        <v>0</v>
      </c>
      <c r="AC8" s="203"/>
    </row>
    <row r="9" ht="12.75" customHeight="1">
      <c r="A9" s="40"/>
      <c r="B9" s="40" t="s">
        <v>615</v>
      </c>
      <c r="C9" s="41" t="s">
        <v>616</v>
      </c>
      <c r="D9" s="41">
        <v>0.0</v>
      </c>
      <c r="E9" s="41">
        <v>0.0</v>
      </c>
      <c r="F9" s="41">
        <v>0.0</v>
      </c>
      <c r="G9" s="41">
        <v>0.0</v>
      </c>
      <c r="H9" s="41">
        <v>0.0</v>
      </c>
      <c r="I9" s="41">
        <v>0.0</v>
      </c>
      <c r="J9" s="41">
        <v>0.0</v>
      </c>
      <c r="K9" s="41">
        <v>0.0</v>
      </c>
      <c r="L9" s="41">
        <v>0.0</v>
      </c>
      <c r="M9" s="41">
        <v>0.0</v>
      </c>
      <c r="N9" s="41">
        <v>0.0</v>
      </c>
      <c r="O9" s="41">
        <v>0.0</v>
      </c>
      <c r="P9" s="41">
        <v>0.0</v>
      </c>
      <c r="Q9" s="41">
        <v>0.0</v>
      </c>
      <c r="R9" s="41">
        <v>0.0</v>
      </c>
      <c r="S9" s="41">
        <v>0.0</v>
      </c>
      <c r="T9" s="41">
        <v>0.0</v>
      </c>
      <c r="U9" s="41">
        <v>0.0</v>
      </c>
      <c r="V9" s="41">
        <v>0.0</v>
      </c>
      <c r="W9" s="41">
        <v>0.0</v>
      </c>
      <c r="X9" s="41">
        <v>0.0</v>
      </c>
      <c r="Y9" s="41">
        <v>0.0</v>
      </c>
      <c r="Z9" s="41">
        <v>0.0</v>
      </c>
      <c r="AA9" s="41">
        <v>0.0</v>
      </c>
      <c r="AB9" s="41">
        <f t="shared" si="1"/>
        <v>0</v>
      </c>
      <c r="AC9" s="203"/>
    </row>
    <row r="10" ht="12.75" customHeight="1">
      <c r="A10" s="227"/>
      <c r="B10" s="227"/>
      <c r="C10" s="211" t="s">
        <v>617</v>
      </c>
      <c r="D10" s="212">
        <f t="shared" ref="D10:AB10" si="2">SUM(D7:D9)</f>
        <v>0</v>
      </c>
      <c r="E10" s="212">
        <f t="shared" si="2"/>
        <v>0</v>
      </c>
      <c r="F10" s="212">
        <f t="shared" si="2"/>
        <v>0</v>
      </c>
      <c r="G10" s="212">
        <f t="shared" si="2"/>
        <v>0</v>
      </c>
      <c r="H10" s="212">
        <f t="shared" si="2"/>
        <v>152880</v>
      </c>
      <c r="I10" s="212">
        <f t="shared" si="2"/>
        <v>0</v>
      </c>
      <c r="J10" s="212">
        <f t="shared" si="2"/>
        <v>152880</v>
      </c>
      <c r="K10" s="212">
        <f t="shared" si="2"/>
        <v>0</v>
      </c>
      <c r="L10" s="212">
        <f t="shared" si="2"/>
        <v>152880</v>
      </c>
      <c r="M10" s="212">
        <f t="shared" si="2"/>
        <v>0</v>
      </c>
      <c r="N10" s="212">
        <f t="shared" si="2"/>
        <v>0</v>
      </c>
      <c r="O10" s="212">
        <f t="shared" si="2"/>
        <v>0</v>
      </c>
      <c r="P10" s="212">
        <f t="shared" si="2"/>
        <v>0</v>
      </c>
      <c r="Q10" s="212">
        <f t="shared" si="2"/>
        <v>0</v>
      </c>
      <c r="R10" s="212">
        <f t="shared" si="2"/>
        <v>0</v>
      </c>
      <c r="S10" s="212">
        <f t="shared" si="2"/>
        <v>0</v>
      </c>
      <c r="T10" s="212">
        <f t="shared" si="2"/>
        <v>0</v>
      </c>
      <c r="U10" s="212">
        <f t="shared" si="2"/>
        <v>0</v>
      </c>
      <c r="V10" s="212">
        <f t="shared" si="2"/>
        <v>0</v>
      </c>
      <c r="W10" s="212">
        <f t="shared" si="2"/>
        <v>0</v>
      </c>
      <c r="X10" s="212">
        <f t="shared" si="2"/>
        <v>0</v>
      </c>
      <c r="Y10" s="212">
        <f t="shared" si="2"/>
        <v>0</v>
      </c>
      <c r="Z10" s="212">
        <f t="shared" si="2"/>
        <v>0</v>
      </c>
      <c r="AA10" s="212">
        <f t="shared" si="2"/>
        <v>0</v>
      </c>
      <c r="AB10" s="213">
        <f t="shared" si="2"/>
        <v>458640</v>
      </c>
      <c r="AC10" s="203"/>
    </row>
    <row r="11" ht="12.75" customHeight="1">
      <c r="A11" s="40"/>
      <c r="B11" s="40"/>
      <c r="C11" s="43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203"/>
    </row>
    <row r="12" ht="12.75" customHeight="1">
      <c r="A12" s="40"/>
      <c r="B12" s="40"/>
      <c r="C12" s="209" t="s">
        <v>618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  <c r="AC12" s="203"/>
    </row>
    <row r="13" ht="12.75" customHeight="1">
      <c r="A13" s="40"/>
      <c r="B13" s="40" t="s">
        <v>619</v>
      </c>
      <c r="C13" s="40" t="s">
        <v>620</v>
      </c>
      <c r="D13" s="67">
        <v>16000.0</v>
      </c>
      <c r="E13" s="41">
        <v>0.0</v>
      </c>
      <c r="F13" s="67">
        <v>16000.0</v>
      </c>
      <c r="G13" s="67">
        <v>16000.0</v>
      </c>
      <c r="H13" s="67">
        <v>0.0</v>
      </c>
      <c r="I13" s="67">
        <v>16000.0</v>
      </c>
      <c r="J13" s="67">
        <v>16000.0</v>
      </c>
      <c r="K13" s="67">
        <v>16000.0</v>
      </c>
      <c r="L13" s="67">
        <v>16000.0</v>
      </c>
      <c r="M13" s="67">
        <v>16000.0</v>
      </c>
      <c r="N13" s="67">
        <v>16000.0</v>
      </c>
      <c r="O13" s="67">
        <v>16000.0</v>
      </c>
      <c r="P13" s="67">
        <v>16000.0</v>
      </c>
      <c r="Q13" s="41">
        <v>0.0</v>
      </c>
      <c r="R13" s="67">
        <v>0.0</v>
      </c>
      <c r="S13" s="41">
        <v>0.0</v>
      </c>
      <c r="T13" s="67">
        <v>16000.0</v>
      </c>
      <c r="U13" s="67">
        <v>16000.0</v>
      </c>
      <c r="V13" s="67">
        <v>16000.0</v>
      </c>
      <c r="W13" s="67">
        <v>16000.0</v>
      </c>
      <c r="X13" s="67">
        <v>16000.0</v>
      </c>
      <c r="Y13" s="41">
        <v>0.0</v>
      </c>
      <c r="Z13" s="41">
        <v>0.0</v>
      </c>
      <c r="AA13" s="41">
        <v>0.0</v>
      </c>
      <c r="AB13" s="41">
        <f t="shared" ref="AB13:AB15" si="3">D13+F13+H13+J13+L13+N13+P13+R13+T13+V13+X13+Z13</f>
        <v>144000</v>
      </c>
      <c r="AC13" s="302"/>
    </row>
    <row r="14" ht="12.75" customHeight="1">
      <c r="A14" s="40"/>
      <c r="B14" s="40" t="s">
        <v>621</v>
      </c>
      <c r="C14" s="40" t="s">
        <v>614</v>
      </c>
      <c r="D14" s="67">
        <v>8000.0</v>
      </c>
      <c r="E14" s="41">
        <v>0.0</v>
      </c>
      <c r="F14" s="67">
        <v>8000.0</v>
      </c>
      <c r="G14" s="41">
        <v>0.0</v>
      </c>
      <c r="H14" s="67">
        <v>8000.0</v>
      </c>
      <c r="I14" s="67">
        <v>8000.0</v>
      </c>
      <c r="J14" s="67">
        <v>8000.0</v>
      </c>
      <c r="K14" s="67">
        <v>8000.0</v>
      </c>
      <c r="L14" s="67">
        <v>8000.0</v>
      </c>
      <c r="M14" s="67">
        <v>8000.0</v>
      </c>
      <c r="N14" s="67">
        <v>8000.0</v>
      </c>
      <c r="O14" s="67">
        <v>8000.0</v>
      </c>
      <c r="P14" s="67">
        <v>8000.0</v>
      </c>
      <c r="Q14" s="41">
        <v>0.0</v>
      </c>
      <c r="R14" s="67">
        <v>0.0</v>
      </c>
      <c r="S14" s="41">
        <v>0.0</v>
      </c>
      <c r="T14" s="67">
        <v>8000.0</v>
      </c>
      <c r="U14" s="67">
        <v>8000.0</v>
      </c>
      <c r="V14" s="67">
        <v>8000.0</v>
      </c>
      <c r="W14" s="67">
        <v>8000.0</v>
      </c>
      <c r="X14" s="67">
        <v>8000.0</v>
      </c>
      <c r="Y14" s="41">
        <v>0.0</v>
      </c>
      <c r="Z14" s="41">
        <v>0.0</v>
      </c>
      <c r="AA14" s="41">
        <v>0.0</v>
      </c>
      <c r="AB14" s="41">
        <f t="shared" si="3"/>
        <v>80000</v>
      </c>
      <c r="AC14" s="302"/>
    </row>
    <row r="15" ht="12.75" customHeight="1">
      <c r="A15" s="40"/>
      <c r="B15" s="40" t="s">
        <v>622</v>
      </c>
      <c r="C15" s="40" t="s">
        <v>616</v>
      </c>
      <c r="D15" s="41">
        <v>0.0</v>
      </c>
      <c r="E15" s="41">
        <v>0.0</v>
      </c>
      <c r="F15" s="41">
        <v>0.0</v>
      </c>
      <c r="G15" s="41">
        <v>0.0</v>
      </c>
      <c r="H15" s="41">
        <v>0.0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  <c r="N15" s="41">
        <v>0.0</v>
      </c>
      <c r="O15" s="41">
        <v>0.0</v>
      </c>
      <c r="P15" s="41">
        <v>0.0</v>
      </c>
      <c r="Q15" s="41">
        <v>0.0</v>
      </c>
      <c r="R15" s="41">
        <v>0.0</v>
      </c>
      <c r="S15" s="41">
        <v>0.0</v>
      </c>
      <c r="T15" s="41">
        <v>0.0</v>
      </c>
      <c r="U15" s="41">
        <v>0.0</v>
      </c>
      <c r="V15" s="41">
        <v>0.0</v>
      </c>
      <c r="W15" s="41">
        <v>0.0</v>
      </c>
      <c r="X15" s="41">
        <v>4200.0</v>
      </c>
      <c r="Y15" s="41">
        <v>0.0</v>
      </c>
      <c r="Z15" s="41">
        <v>0.0</v>
      </c>
      <c r="AA15" s="41">
        <v>0.0</v>
      </c>
      <c r="AB15" s="41">
        <f t="shared" si="3"/>
        <v>4200</v>
      </c>
      <c r="AC15" s="203"/>
    </row>
    <row r="16" ht="12.75" customHeight="1">
      <c r="A16" s="227"/>
      <c r="B16" s="227"/>
      <c r="C16" s="211" t="s">
        <v>623</v>
      </c>
      <c r="D16" s="212">
        <f t="shared" ref="D16:AB16" si="4">SUM(D13:D15)</f>
        <v>24000</v>
      </c>
      <c r="E16" s="212">
        <f t="shared" si="4"/>
        <v>0</v>
      </c>
      <c r="F16" s="212">
        <f t="shared" si="4"/>
        <v>24000</v>
      </c>
      <c r="G16" s="212">
        <f t="shared" si="4"/>
        <v>16000</v>
      </c>
      <c r="H16" s="212">
        <f t="shared" si="4"/>
        <v>8000</v>
      </c>
      <c r="I16" s="212">
        <f t="shared" si="4"/>
        <v>24000</v>
      </c>
      <c r="J16" s="212">
        <f t="shared" si="4"/>
        <v>24000</v>
      </c>
      <c r="K16" s="212">
        <f t="shared" si="4"/>
        <v>24000</v>
      </c>
      <c r="L16" s="212">
        <f t="shared" si="4"/>
        <v>24000</v>
      </c>
      <c r="M16" s="212">
        <f t="shared" si="4"/>
        <v>24000</v>
      </c>
      <c r="N16" s="212">
        <f t="shared" si="4"/>
        <v>24000</v>
      </c>
      <c r="O16" s="212">
        <f t="shared" si="4"/>
        <v>24000</v>
      </c>
      <c r="P16" s="212">
        <f t="shared" si="4"/>
        <v>24000</v>
      </c>
      <c r="Q16" s="212">
        <f t="shared" si="4"/>
        <v>0</v>
      </c>
      <c r="R16" s="212">
        <f t="shared" si="4"/>
        <v>0</v>
      </c>
      <c r="S16" s="212">
        <f t="shared" si="4"/>
        <v>0</v>
      </c>
      <c r="T16" s="212">
        <f t="shared" si="4"/>
        <v>24000</v>
      </c>
      <c r="U16" s="212">
        <f t="shared" si="4"/>
        <v>24000</v>
      </c>
      <c r="V16" s="212">
        <f t="shared" si="4"/>
        <v>24000</v>
      </c>
      <c r="W16" s="212">
        <f t="shared" si="4"/>
        <v>24000</v>
      </c>
      <c r="X16" s="212">
        <f t="shared" si="4"/>
        <v>28200</v>
      </c>
      <c r="Y16" s="212">
        <f t="shared" si="4"/>
        <v>0</v>
      </c>
      <c r="Z16" s="212">
        <f t="shared" si="4"/>
        <v>0</v>
      </c>
      <c r="AA16" s="212">
        <f t="shared" si="4"/>
        <v>0</v>
      </c>
      <c r="AB16" s="213">
        <f t="shared" si="4"/>
        <v>228200</v>
      </c>
      <c r="AC16" s="203"/>
    </row>
    <row r="17" ht="12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203"/>
    </row>
    <row r="18" ht="12.75" customHeight="1">
      <c r="A18" s="227"/>
      <c r="B18" s="227"/>
      <c r="C18" s="218" t="s">
        <v>624</v>
      </c>
      <c r="D18" s="212">
        <f t="shared" ref="D18:AB18" si="5">D10-D16</f>
        <v>-24000</v>
      </c>
      <c r="E18" s="212">
        <f t="shared" si="5"/>
        <v>0</v>
      </c>
      <c r="F18" s="212">
        <f t="shared" si="5"/>
        <v>-24000</v>
      </c>
      <c r="G18" s="212">
        <f t="shared" si="5"/>
        <v>-16000</v>
      </c>
      <c r="H18" s="212">
        <f t="shared" si="5"/>
        <v>144880</v>
      </c>
      <c r="I18" s="212">
        <f t="shared" si="5"/>
        <v>-24000</v>
      </c>
      <c r="J18" s="212">
        <f t="shared" si="5"/>
        <v>128880</v>
      </c>
      <c r="K18" s="212">
        <f t="shared" si="5"/>
        <v>-24000</v>
      </c>
      <c r="L18" s="212">
        <f t="shared" si="5"/>
        <v>128880</v>
      </c>
      <c r="M18" s="212">
        <f t="shared" si="5"/>
        <v>-24000</v>
      </c>
      <c r="N18" s="212">
        <f t="shared" si="5"/>
        <v>-24000</v>
      </c>
      <c r="O18" s="212">
        <f t="shared" si="5"/>
        <v>-24000</v>
      </c>
      <c r="P18" s="212">
        <f t="shared" si="5"/>
        <v>-24000</v>
      </c>
      <c r="Q18" s="212">
        <f t="shared" si="5"/>
        <v>0</v>
      </c>
      <c r="R18" s="212">
        <f t="shared" si="5"/>
        <v>0</v>
      </c>
      <c r="S18" s="212">
        <f t="shared" si="5"/>
        <v>0</v>
      </c>
      <c r="T18" s="212">
        <f t="shared" si="5"/>
        <v>-24000</v>
      </c>
      <c r="U18" s="212">
        <f t="shared" si="5"/>
        <v>-24000</v>
      </c>
      <c r="V18" s="212">
        <f t="shared" si="5"/>
        <v>-24000</v>
      </c>
      <c r="W18" s="212">
        <f t="shared" si="5"/>
        <v>-24000</v>
      </c>
      <c r="X18" s="212">
        <f t="shared" si="5"/>
        <v>-28200</v>
      </c>
      <c r="Y18" s="212">
        <f t="shared" si="5"/>
        <v>0</v>
      </c>
      <c r="Z18" s="212">
        <f t="shared" si="5"/>
        <v>0</v>
      </c>
      <c r="AA18" s="212">
        <f t="shared" si="5"/>
        <v>0</v>
      </c>
      <c r="AB18" s="213">
        <f t="shared" si="5"/>
        <v>230440</v>
      </c>
      <c r="AC18" s="203"/>
    </row>
    <row r="19" ht="12.75" customHeight="1">
      <c r="A19" s="40"/>
      <c r="B19" s="40"/>
      <c r="C19" s="40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40"/>
      <c r="O19" s="40"/>
      <c r="P19" s="40"/>
      <c r="Q19" s="40"/>
      <c r="R19" s="40"/>
      <c r="S19" s="40"/>
      <c r="T19" s="223"/>
      <c r="U19" s="223"/>
      <c r="V19" s="221"/>
      <c r="W19" s="221"/>
      <c r="X19" s="221"/>
      <c r="Y19" s="221"/>
      <c r="Z19" s="221"/>
      <c r="AA19" s="221"/>
      <c r="AB19" s="41"/>
      <c r="AC19" s="203"/>
    </row>
    <row r="20" ht="12.75" customHeight="1">
      <c r="A20" s="40"/>
      <c r="B20" s="40"/>
      <c r="C20" s="209" t="s">
        <v>91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203"/>
    </row>
    <row r="21" ht="12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203"/>
    </row>
    <row r="22" ht="12.75" customHeight="1">
      <c r="A22" s="40"/>
      <c r="B22" s="40" t="s">
        <v>625</v>
      </c>
      <c r="C22" s="224" t="s">
        <v>406</v>
      </c>
      <c r="D22" s="216">
        <v>800.0</v>
      </c>
      <c r="E22" s="216">
        <v>0.0</v>
      </c>
      <c r="F22" s="216">
        <v>800.0</v>
      </c>
      <c r="G22" s="216">
        <v>0.0</v>
      </c>
      <c r="H22" s="216">
        <v>800.0</v>
      </c>
      <c r="I22" s="216">
        <v>0.0</v>
      </c>
      <c r="J22" s="216">
        <v>800.0</v>
      </c>
      <c r="K22" s="216">
        <v>0.0</v>
      </c>
      <c r="L22" s="216">
        <v>800.0</v>
      </c>
      <c r="M22" s="216">
        <v>0.0</v>
      </c>
      <c r="N22" s="216">
        <v>800.0</v>
      </c>
      <c r="O22" s="216">
        <v>0.0</v>
      </c>
      <c r="P22" s="216">
        <v>800.0</v>
      </c>
      <c r="Q22" s="216">
        <v>0.0</v>
      </c>
      <c r="R22" s="216">
        <v>800.0</v>
      </c>
      <c r="S22" s="216">
        <v>0.0</v>
      </c>
      <c r="T22" s="216">
        <v>800.0</v>
      </c>
      <c r="U22" s="216">
        <v>0.0</v>
      </c>
      <c r="V22" s="216">
        <v>800.0</v>
      </c>
      <c r="W22" s="216">
        <v>0.0</v>
      </c>
      <c r="X22" s="216">
        <v>800.0</v>
      </c>
      <c r="Y22" s="216">
        <v>0.0</v>
      </c>
      <c r="Z22" s="216">
        <v>800.0</v>
      </c>
      <c r="AA22" s="216">
        <v>0.0</v>
      </c>
      <c r="AB22" s="216">
        <f t="shared" ref="AB22:AB38" si="6">D22+F22+H22+J22+L22+N22+P22+R22+T22+V22+X22+Z22</f>
        <v>9600</v>
      </c>
      <c r="AC22" s="203"/>
    </row>
    <row r="23" ht="12.75" customHeight="1">
      <c r="A23" s="40"/>
      <c r="B23" s="40" t="s">
        <v>626</v>
      </c>
      <c r="C23" s="224" t="s">
        <v>410</v>
      </c>
      <c r="D23" s="216">
        <v>2700.0</v>
      </c>
      <c r="E23" s="216">
        <v>0.0</v>
      </c>
      <c r="F23" s="216">
        <v>2700.0</v>
      </c>
      <c r="G23" s="216">
        <v>0.0</v>
      </c>
      <c r="H23" s="216">
        <v>2700.0</v>
      </c>
      <c r="I23" s="216">
        <v>0.0</v>
      </c>
      <c r="J23" s="216">
        <v>2700.0</v>
      </c>
      <c r="K23" s="216">
        <v>0.0</v>
      </c>
      <c r="L23" s="216">
        <v>2700.0</v>
      </c>
      <c r="M23" s="216">
        <v>0.0</v>
      </c>
      <c r="N23" s="216">
        <v>2700.0</v>
      </c>
      <c r="O23" s="216">
        <v>0.0</v>
      </c>
      <c r="P23" s="216">
        <v>2700.0</v>
      </c>
      <c r="Q23" s="216">
        <v>0.0</v>
      </c>
      <c r="R23" s="216">
        <v>2700.0</v>
      </c>
      <c r="S23" s="216">
        <v>0.0</v>
      </c>
      <c r="T23" s="216">
        <v>2700.0</v>
      </c>
      <c r="U23" s="216">
        <v>0.0</v>
      </c>
      <c r="V23" s="216">
        <v>2700.0</v>
      </c>
      <c r="W23" s="216">
        <v>0.0</v>
      </c>
      <c r="X23" s="216">
        <v>2700.0</v>
      </c>
      <c r="Y23" s="216">
        <v>0.0</v>
      </c>
      <c r="Z23" s="216">
        <v>2700.0</v>
      </c>
      <c r="AA23" s="216">
        <v>0.0</v>
      </c>
      <c r="AB23" s="216">
        <f t="shared" si="6"/>
        <v>32400</v>
      </c>
      <c r="AC23" s="203"/>
    </row>
    <row r="24" ht="12.75" customHeight="1">
      <c r="A24" s="40"/>
      <c r="B24" s="40" t="s">
        <v>627</v>
      </c>
      <c r="C24" s="225" t="s">
        <v>292</v>
      </c>
      <c r="D24" s="67">
        <v>0.0</v>
      </c>
      <c r="E24" s="41">
        <v>0.0</v>
      </c>
      <c r="F24" s="67">
        <v>0.0</v>
      </c>
      <c r="G24" s="41">
        <v>0.0</v>
      </c>
      <c r="H24" s="41">
        <v>2757.59</v>
      </c>
      <c r="I24" s="41">
        <v>0.0</v>
      </c>
      <c r="J24" s="41">
        <v>724.6584</v>
      </c>
      <c r="K24" s="41">
        <v>0.0</v>
      </c>
      <c r="L24" s="41">
        <v>497.12940000000003</v>
      </c>
      <c r="M24" s="41">
        <v>0.0</v>
      </c>
      <c r="N24" s="41">
        <v>759.755</v>
      </c>
      <c r="O24" s="41">
        <v>0.0</v>
      </c>
      <c r="P24" s="41">
        <v>0.0</v>
      </c>
      <c r="Q24" s="41">
        <v>0.0</v>
      </c>
      <c r="R24" s="41">
        <v>744.5864000000001</v>
      </c>
      <c r="S24" s="41">
        <v>0.0</v>
      </c>
      <c r="T24" s="41">
        <v>1743.1594</v>
      </c>
      <c r="U24" s="41">
        <v>0.0</v>
      </c>
      <c r="V24" s="41">
        <v>1678.3404</v>
      </c>
      <c r="W24" s="41">
        <v>0.0</v>
      </c>
      <c r="X24" s="41">
        <v>1678.3404</v>
      </c>
      <c r="Y24" s="41">
        <v>0.0</v>
      </c>
      <c r="Z24" s="41">
        <v>1678.2556000000002</v>
      </c>
      <c r="AA24" s="41">
        <v>0.0</v>
      </c>
      <c r="AB24" s="41">
        <f t="shared" si="6"/>
        <v>12261.815</v>
      </c>
      <c r="AC24" s="203"/>
    </row>
    <row r="25" ht="12.75" customHeight="1">
      <c r="A25" s="40"/>
      <c r="B25" s="40" t="s">
        <v>628</v>
      </c>
      <c r="C25" s="225" t="s">
        <v>295</v>
      </c>
      <c r="D25" s="67">
        <v>0.0</v>
      </c>
      <c r="E25" s="41">
        <v>0.0</v>
      </c>
      <c r="F25" s="41">
        <v>0.0</v>
      </c>
      <c r="G25" s="41">
        <v>0.0</v>
      </c>
      <c r="H25" s="41">
        <v>311.64000000000004</v>
      </c>
      <c r="I25" s="41">
        <v>0.0</v>
      </c>
      <c r="J25" s="41">
        <v>0.0</v>
      </c>
      <c r="K25" s="41">
        <v>0.0</v>
      </c>
      <c r="L25" s="67">
        <v>0.0</v>
      </c>
      <c r="M25" s="41">
        <v>0.0</v>
      </c>
      <c r="N25" s="67">
        <v>312.0</v>
      </c>
      <c r="O25" s="41">
        <v>0.0</v>
      </c>
      <c r="P25" s="41">
        <v>456.0226</v>
      </c>
      <c r="Q25" s="41">
        <v>0.0</v>
      </c>
      <c r="R25" s="67">
        <v>0.0</v>
      </c>
      <c r="S25" s="41">
        <v>0.0</v>
      </c>
      <c r="T25" s="41">
        <v>228.45120000000003</v>
      </c>
      <c r="U25" s="41">
        <v>0.0</v>
      </c>
      <c r="V25" s="41">
        <v>441.6702</v>
      </c>
      <c r="W25" s="41">
        <v>0.0</v>
      </c>
      <c r="X25" s="41">
        <v>441.6702</v>
      </c>
      <c r="Y25" s="41">
        <v>0.0</v>
      </c>
      <c r="Z25" s="41">
        <v>441.62780000000004</v>
      </c>
      <c r="AA25" s="41">
        <v>0.0</v>
      </c>
      <c r="AB25" s="41">
        <f t="shared" si="6"/>
        <v>2633.082</v>
      </c>
      <c r="AC25" s="203"/>
    </row>
    <row r="26" ht="12.75" customHeight="1">
      <c r="A26" s="40"/>
      <c r="B26" s="40" t="s">
        <v>629</v>
      </c>
      <c r="C26" s="225" t="s">
        <v>576</v>
      </c>
      <c r="D26" s="41">
        <v>0.0</v>
      </c>
      <c r="E26" s="41">
        <v>0.0</v>
      </c>
      <c r="F26" s="41">
        <v>0.0</v>
      </c>
      <c r="G26" s="41">
        <v>0.0</v>
      </c>
      <c r="H26" s="41">
        <v>0.0</v>
      </c>
      <c r="I26" s="41">
        <v>0.0</v>
      </c>
      <c r="J26" s="41">
        <v>0.0</v>
      </c>
      <c r="K26" s="41">
        <v>0.0</v>
      </c>
      <c r="L26" s="41">
        <v>1406.4398</v>
      </c>
      <c r="M26" s="41">
        <v>0.0</v>
      </c>
      <c r="N26" s="41">
        <v>0.0</v>
      </c>
      <c r="O26" s="41">
        <v>0.0</v>
      </c>
      <c r="P26" s="41">
        <v>0.0</v>
      </c>
      <c r="Q26" s="41">
        <v>0.0</v>
      </c>
      <c r="R26" s="41">
        <v>0.0</v>
      </c>
      <c r="S26" s="41">
        <v>0.0</v>
      </c>
      <c r="T26" s="41">
        <v>0.0</v>
      </c>
      <c r="U26" s="41">
        <v>0.0</v>
      </c>
      <c r="V26" s="41">
        <v>0.0</v>
      </c>
      <c r="W26" s="41">
        <v>0.0</v>
      </c>
      <c r="X26" s="41">
        <v>0.0</v>
      </c>
      <c r="Y26" s="41">
        <v>0.0</v>
      </c>
      <c r="Z26" s="41">
        <v>0.0</v>
      </c>
      <c r="AA26" s="41">
        <v>0.0</v>
      </c>
      <c r="AB26" s="41">
        <f t="shared" si="6"/>
        <v>1406.4398</v>
      </c>
      <c r="AC26" s="203"/>
    </row>
    <row r="27" ht="11.25" customHeight="1">
      <c r="A27" s="40"/>
      <c r="B27" s="40" t="s">
        <v>630</v>
      </c>
      <c r="C27" s="225" t="s">
        <v>631</v>
      </c>
      <c r="D27" s="41">
        <v>2803.7000000000003</v>
      </c>
      <c r="E27" s="41">
        <v>0.0</v>
      </c>
      <c r="F27" s="41">
        <v>24232.437400000003</v>
      </c>
      <c r="G27" s="41">
        <v>0.0</v>
      </c>
      <c r="H27" s="41">
        <v>5010.832</v>
      </c>
      <c r="I27" s="41">
        <v>0.0</v>
      </c>
      <c r="J27" s="41">
        <v>4580.7264</v>
      </c>
      <c r="K27" s="41">
        <v>0.0</v>
      </c>
      <c r="L27" s="41">
        <v>5251.2824</v>
      </c>
      <c r="M27" s="41">
        <v>0.0</v>
      </c>
      <c r="N27" s="41">
        <v>1176.1866</v>
      </c>
      <c r="O27" s="41">
        <v>0.0</v>
      </c>
      <c r="P27" s="41">
        <v>5608.163200000001</v>
      </c>
      <c r="Q27" s="41">
        <v>0.0</v>
      </c>
      <c r="R27" s="41">
        <v>11785.9068</v>
      </c>
      <c r="S27" s="41">
        <v>0.0</v>
      </c>
      <c r="T27" s="41">
        <v>6583.437400000001</v>
      </c>
      <c r="U27" s="41">
        <v>0.0</v>
      </c>
      <c r="V27" s="41">
        <v>5830.0</v>
      </c>
      <c r="W27" s="41">
        <v>0.0</v>
      </c>
      <c r="X27" s="41">
        <v>5830.0</v>
      </c>
      <c r="Y27" s="41">
        <v>0.0</v>
      </c>
      <c r="Z27" s="41">
        <v>5830.0</v>
      </c>
      <c r="AA27" s="41">
        <v>0.0</v>
      </c>
      <c r="AB27" s="41">
        <f t="shared" si="6"/>
        <v>84522.6722</v>
      </c>
      <c r="AC27" s="203"/>
    </row>
    <row r="28" ht="12.75" customHeight="1">
      <c r="A28" s="40"/>
      <c r="B28" s="40" t="s">
        <v>632</v>
      </c>
      <c r="C28" s="224" t="s">
        <v>419</v>
      </c>
      <c r="D28" s="215">
        <v>4285.0</v>
      </c>
      <c r="E28" s="216">
        <v>0.0</v>
      </c>
      <c r="F28" s="215">
        <v>4285.0</v>
      </c>
      <c r="G28" s="216">
        <v>0.0</v>
      </c>
      <c r="H28" s="216">
        <v>4285.05</v>
      </c>
      <c r="I28" s="216">
        <v>0.0</v>
      </c>
      <c r="J28" s="216">
        <v>4285.05</v>
      </c>
      <c r="K28" s="216">
        <v>0.0</v>
      </c>
      <c r="L28" s="216">
        <v>4285.05</v>
      </c>
      <c r="M28" s="216">
        <v>0.0</v>
      </c>
      <c r="N28" s="216">
        <v>4285.05</v>
      </c>
      <c r="O28" s="216">
        <v>0.0</v>
      </c>
      <c r="P28" s="216">
        <v>4285.05</v>
      </c>
      <c r="Q28" s="216">
        <v>0.0</v>
      </c>
      <c r="R28" s="216">
        <v>4285.05</v>
      </c>
      <c r="S28" s="216">
        <v>0.0</v>
      </c>
      <c r="T28" s="216">
        <v>4285.05</v>
      </c>
      <c r="U28" s="216">
        <v>4285.05</v>
      </c>
      <c r="V28" s="216">
        <v>4285.05</v>
      </c>
      <c r="W28" s="216">
        <v>4285.05</v>
      </c>
      <c r="X28" s="216">
        <v>4285.05</v>
      </c>
      <c r="Y28" s="216">
        <v>4285.05</v>
      </c>
      <c r="Z28" s="216">
        <v>4285.05</v>
      </c>
      <c r="AA28" s="216">
        <v>0.0</v>
      </c>
      <c r="AB28" s="216">
        <f t="shared" si="6"/>
        <v>51420.5</v>
      </c>
      <c r="AC28" s="203"/>
    </row>
    <row r="29" ht="12.75" customHeight="1">
      <c r="A29" s="40"/>
      <c r="B29" s="40" t="s">
        <v>633</v>
      </c>
      <c r="C29" s="224" t="s">
        <v>634</v>
      </c>
      <c r="D29" s="215">
        <v>10203.0</v>
      </c>
      <c r="E29" s="216">
        <v>0.0</v>
      </c>
      <c r="F29" s="215">
        <v>1082.0</v>
      </c>
      <c r="G29" s="216">
        <v>0.0</v>
      </c>
      <c r="H29" s="215">
        <v>1082.0</v>
      </c>
      <c r="I29" s="215">
        <v>1082.0</v>
      </c>
      <c r="J29" s="215">
        <v>1082.0</v>
      </c>
      <c r="K29" s="216">
        <v>0.0</v>
      </c>
      <c r="L29" s="215">
        <v>13976.0</v>
      </c>
      <c r="M29" s="216">
        <v>0.0</v>
      </c>
      <c r="N29" s="215">
        <v>1082.0</v>
      </c>
      <c r="O29" s="215">
        <v>1082.0</v>
      </c>
      <c r="P29" s="215">
        <v>1082.0</v>
      </c>
      <c r="Q29" s="215">
        <v>1082.0</v>
      </c>
      <c r="R29" s="215">
        <v>1082.0</v>
      </c>
      <c r="S29" s="215">
        <v>1082.0</v>
      </c>
      <c r="T29" s="215">
        <v>1082.0</v>
      </c>
      <c r="U29" s="215">
        <v>1082.0</v>
      </c>
      <c r="V29" s="215">
        <v>1082.0</v>
      </c>
      <c r="W29" s="215">
        <v>1082.0</v>
      </c>
      <c r="X29" s="215">
        <v>1082.0</v>
      </c>
      <c r="Y29" s="215">
        <v>1082.0</v>
      </c>
      <c r="Z29" s="215">
        <v>1082.0</v>
      </c>
      <c r="AA29" s="216">
        <v>0.0</v>
      </c>
      <c r="AB29" s="216">
        <f t="shared" si="6"/>
        <v>34999</v>
      </c>
      <c r="AC29" s="203"/>
    </row>
    <row r="30" ht="12.75" hidden="1" customHeight="1">
      <c r="A30" s="40"/>
      <c r="B30" s="40" t="s">
        <v>635</v>
      </c>
      <c r="C30" s="224" t="s">
        <v>636</v>
      </c>
      <c r="D30" s="216">
        <v>0.0</v>
      </c>
      <c r="E30" s="216">
        <v>0.0</v>
      </c>
      <c r="F30" s="216">
        <v>0.0</v>
      </c>
      <c r="G30" s="216">
        <v>0.0</v>
      </c>
      <c r="H30" s="216">
        <v>0.0</v>
      </c>
      <c r="I30" s="216">
        <v>0.0</v>
      </c>
      <c r="J30" s="216">
        <v>0.0</v>
      </c>
      <c r="K30" s="216">
        <v>0.0</v>
      </c>
      <c r="L30" s="216">
        <v>0.0</v>
      </c>
      <c r="M30" s="216">
        <v>0.0</v>
      </c>
      <c r="N30" s="216">
        <v>0.0</v>
      </c>
      <c r="O30" s="216">
        <v>0.0</v>
      </c>
      <c r="P30" s="216">
        <v>0.0</v>
      </c>
      <c r="Q30" s="216">
        <v>0.0</v>
      </c>
      <c r="R30" s="216">
        <v>0.0</v>
      </c>
      <c r="S30" s="216">
        <v>0.0</v>
      </c>
      <c r="T30" s="216">
        <v>0.0</v>
      </c>
      <c r="U30" s="216">
        <v>0.0</v>
      </c>
      <c r="V30" s="216">
        <v>0.0</v>
      </c>
      <c r="W30" s="216">
        <v>0.0</v>
      </c>
      <c r="X30" s="216">
        <v>0.0</v>
      </c>
      <c r="Y30" s="216">
        <v>0.0</v>
      </c>
      <c r="Z30" s="216">
        <v>0.0</v>
      </c>
      <c r="AA30" s="216">
        <v>0.0</v>
      </c>
      <c r="AB30" s="216">
        <f t="shared" si="6"/>
        <v>0</v>
      </c>
      <c r="AC30" s="203"/>
    </row>
    <row r="31" ht="12.75" customHeight="1">
      <c r="A31" s="40"/>
      <c r="B31" s="40" t="s">
        <v>637</v>
      </c>
      <c r="C31" s="225" t="s">
        <v>638</v>
      </c>
      <c r="D31" s="41">
        <v>0.0</v>
      </c>
      <c r="E31" s="41">
        <v>0.0</v>
      </c>
      <c r="F31" s="41">
        <v>0.0</v>
      </c>
      <c r="G31" s="41">
        <v>0.0</v>
      </c>
      <c r="H31" s="41">
        <v>0.0</v>
      </c>
      <c r="I31" s="41">
        <v>0.0</v>
      </c>
      <c r="J31" s="41">
        <v>0.0</v>
      </c>
      <c r="K31" s="41">
        <v>0.0</v>
      </c>
      <c r="L31" s="41">
        <v>0.0</v>
      </c>
      <c r="M31" s="41">
        <v>0.0</v>
      </c>
      <c r="N31" s="41">
        <v>0.0</v>
      </c>
      <c r="O31" s="41">
        <v>0.0</v>
      </c>
      <c r="P31" s="41">
        <v>0.0</v>
      </c>
      <c r="Q31" s="41">
        <v>0.0</v>
      </c>
      <c r="R31" s="41">
        <v>0.0</v>
      </c>
      <c r="S31" s="41">
        <v>0.0</v>
      </c>
      <c r="T31" s="67">
        <v>0.0</v>
      </c>
      <c r="U31" s="41">
        <v>0.0</v>
      </c>
      <c r="V31" s="67">
        <v>0.0</v>
      </c>
      <c r="W31" s="41">
        <v>0.0</v>
      </c>
      <c r="X31" s="67">
        <v>0.0</v>
      </c>
      <c r="Y31" s="41">
        <v>0.0</v>
      </c>
      <c r="Z31" s="67">
        <v>0.0</v>
      </c>
      <c r="AA31" s="41">
        <v>0.0</v>
      </c>
      <c r="AB31" s="41">
        <f t="shared" si="6"/>
        <v>0</v>
      </c>
      <c r="AC31" s="203"/>
    </row>
    <row r="32" ht="12.75" customHeight="1">
      <c r="A32" s="40"/>
      <c r="B32" s="40" t="s">
        <v>639</v>
      </c>
      <c r="C32" s="225" t="s">
        <v>640</v>
      </c>
      <c r="D32" s="67">
        <v>1201.0</v>
      </c>
      <c r="E32" s="41">
        <v>0.0</v>
      </c>
      <c r="F32" s="67">
        <v>1201.0</v>
      </c>
      <c r="G32" s="67">
        <v>1201.0</v>
      </c>
      <c r="H32" s="67">
        <v>1201.0</v>
      </c>
      <c r="I32" s="67">
        <v>1201.0</v>
      </c>
      <c r="J32" s="67">
        <v>1201.0</v>
      </c>
      <c r="K32" s="67">
        <v>1201.0</v>
      </c>
      <c r="L32" s="67">
        <v>1201.0</v>
      </c>
      <c r="M32" s="67">
        <v>1201.0</v>
      </c>
      <c r="N32" s="67">
        <v>1201.0</v>
      </c>
      <c r="O32" s="67">
        <v>1201.0</v>
      </c>
      <c r="P32" s="67">
        <v>1201.0</v>
      </c>
      <c r="Q32" s="67">
        <v>1201.0</v>
      </c>
      <c r="R32" s="67">
        <v>1201.0</v>
      </c>
      <c r="S32" s="67">
        <v>1201.0</v>
      </c>
      <c r="T32" s="67">
        <v>1201.0</v>
      </c>
      <c r="U32" s="67">
        <v>1201.0</v>
      </c>
      <c r="V32" s="67">
        <v>1201.0</v>
      </c>
      <c r="W32" s="67">
        <v>1201.0</v>
      </c>
      <c r="X32" s="67">
        <v>1201.0</v>
      </c>
      <c r="Y32" s="67">
        <v>1201.0</v>
      </c>
      <c r="Z32" s="67">
        <v>1201.0</v>
      </c>
      <c r="AA32" s="41">
        <v>0.0</v>
      </c>
      <c r="AB32" s="41">
        <f t="shared" si="6"/>
        <v>14412</v>
      </c>
      <c r="AC32" s="203"/>
    </row>
    <row r="33" ht="12.75" customHeight="1">
      <c r="A33" s="40"/>
      <c r="B33" s="40" t="s">
        <v>641</v>
      </c>
      <c r="C33" s="225" t="s">
        <v>642</v>
      </c>
      <c r="D33" s="67">
        <v>0.0</v>
      </c>
      <c r="E33" s="41">
        <v>0.0</v>
      </c>
      <c r="F33" s="67">
        <v>0.0</v>
      </c>
      <c r="G33" s="41">
        <v>0.0</v>
      </c>
      <c r="H33" s="41">
        <v>62802.7634</v>
      </c>
      <c r="I33" s="41">
        <v>0.0</v>
      </c>
      <c r="J33" s="41">
        <v>128621.8098</v>
      </c>
      <c r="K33" s="41">
        <v>0.0</v>
      </c>
      <c r="L33" s="41">
        <v>68200.2092</v>
      </c>
      <c r="M33" s="41">
        <v>0.0</v>
      </c>
      <c r="N33" s="41">
        <v>39080.896199999996</v>
      </c>
      <c r="O33" s="41">
        <v>0.0</v>
      </c>
      <c r="P33" s="67">
        <v>0.0</v>
      </c>
      <c r="Q33" s="41">
        <v>0.0</v>
      </c>
      <c r="R33" s="67">
        <v>28324.0</v>
      </c>
      <c r="S33" s="41">
        <v>0.0</v>
      </c>
      <c r="T33" s="67">
        <v>0.0</v>
      </c>
      <c r="U33" s="41">
        <v>0.0</v>
      </c>
      <c r="V33" s="41">
        <v>54766.6702</v>
      </c>
      <c r="W33" s="41">
        <v>0.0</v>
      </c>
      <c r="X33" s="67">
        <v>22639.0</v>
      </c>
      <c r="Y33" s="41">
        <v>0.0</v>
      </c>
      <c r="Z33" s="67">
        <v>0.0</v>
      </c>
      <c r="AA33" s="41">
        <v>0.0</v>
      </c>
      <c r="AB33" s="41">
        <f t="shared" si="6"/>
        <v>404435.3488</v>
      </c>
      <c r="AC33" s="304"/>
    </row>
    <row r="34" ht="12.75" customHeight="1">
      <c r="A34" s="40"/>
      <c r="B34" s="40" t="s">
        <v>643</v>
      </c>
      <c r="C34" s="225" t="s">
        <v>644</v>
      </c>
      <c r="D34" s="41">
        <v>0.0</v>
      </c>
      <c r="E34" s="41">
        <v>0.0</v>
      </c>
      <c r="F34" s="41">
        <v>0.0</v>
      </c>
      <c r="G34" s="41">
        <v>0.0</v>
      </c>
      <c r="H34" s="67">
        <v>0.0</v>
      </c>
      <c r="I34" s="41">
        <v>0.0</v>
      </c>
      <c r="J34" s="41">
        <v>0.0</v>
      </c>
      <c r="K34" s="41">
        <v>0.0</v>
      </c>
      <c r="L34" s="67">
        <v>15900.0</v>
      </c>
      <c r="M34" s="41">
        <v>0.0</v>
      </c>
      <c r="N34" s="41">
        <v>0.0</v>
      </c>
      <c r="O34" s="41">
        <v>0.0</v>
      </c>
      <c r="P34" s="41">
        <v>0.0</v>
      </c>
      <c r="Q34" s="41">
        <v>0.0</v>
      </c>
      <c r="R34" s="41">
        <v>0.0</v>
      </c>
      <c r="S34" s="41">
        <v>0.0</v>
      </c>
      <c r="T34" s="41">
        <v>0.0</v>
      </c>
      <c r="U34" s="41">
        <v>0.0</v>
      </c>
      <c r="V34" s="41">
        <v>0.0</v>
      </c>
      <c r="W34" s="41">
        <v>0.0</v>
      </c>
      <c r="X34" s="67">
        <v>0.0</v>
      </c>
      <c r="Y34" s="41">
        <v>0.0</v>
      </c>
      <c r="Z34" s="41">
        <v>0.0</v>
      </c>
      <c r="AA34" s="41">
        <v>0.0</v>
      </c>
      <c r="AB34" s="41">
        <f t="shared" si="6"/>
        <v>15900</v>
      </c>
      <c r="AC34" s="210"/>
    </row>
    <row r="35" ht="12.75" customHeight="1">
      <c r="A35" s="40"/>
      <c r="B35" s="40" t="s">
        <v>645</v>
      </c>
      <c r="C35" s="225" t="s">
        <v>646</v>
      </c>
      <c r="D35" s="41">
        <v>0.0</v>
      </c>
      <c r="E35" s="41">
        <v>0.0</v>
      </c>
      <c r="F35" s="41">
        <v>0.0</v>
      </c>
      <c r="G35" s="41">
        <v>0.0</v>
      </c>
      <c r="H35" s="67">
        <v>25000.0</v>
      </c>
      <c r="I35" s="41">
        <v>0.0</v>
      </c>
      <c r="J35" s="67">
        <v>25000.0</v>
      </c>
      <c r="K35" s="41">
        <v>0.0</v>
      </c>
      <c r="L35" s="67">
        <v>25000.0</v>
      </c>
      <c r="M35" s="41">
        <v>0.0</v>
      </c>
      <c r="N35" s="67">
        <v>25000.0</v>
      </c>
      <c r="O35" s="41">
        <v>0.0</v>
      </c>
      <c r="P35" s="67">
        <v>25000.0</v>
      </c>
      <c r="Q35" s="41">
        <v>0.0</v>
      </c>
      <c r="R35" s="67">
        <v>25000.0</v>
      </c>
      <c r="S35" s="41">
        <v>0.0</v>
      </c>
      <c r="T35" s="67">
        <v>25000.0</v>
      </c>
      <c r="U35" s="41">
        <v>0.0</v>
      </c>
      <c r="V35" s="67">
        <v>25000.0</v>
      </c>
      <c r="W35" s="41">
        <v>0.0</v>
      </c>
      <c r="X35" s="67">
        <v>25000.0</v>
      </c>
      <c r="Y35" s="41">
        <v>0.0</v>
      </c>
      <c r="Z35" s="67">
        <v>25000.0</v>
      </c>
      <c r="AA35" s="41">
        <v>0.0</v>
      </c>
      <c r="AB35" s="41">
        <f t="shared" si="6"/>
        <v>250000</v>
      </c>
      <c r="AC35" s="210"/>
    </row>
    <row r="36" ht="12.75" customHeight="1">
      <c r="A36" s="40"/>
      <c r="B36" s="40" t="s">
        <v>647</v>
      </c>
      <c r="C36" s="225" t="s">
        <v>648</v>
      </c>
      <c r="D36" s="41">
        <v>0.0</v>
      </c>
      <c r="E36" s="41">
        <v>0.0</v>
      </c>
      <c r="F36" s="41">
        <v>0.0</v>
      </c>
      <c r="G36" s="41">
        <v>0.0</v>
      </c>
      <c r="H36" s="41">
        <v>0.0</v>
      </c>
      <c r="I36" s="41">
        <v>0.0</v>
      </c>
      <c r="J36" s="41">
        <v>0.0</v>
      </c>
      <c r="K36" s="41">
        <v>0.0</v>
      </c>
      <c r="L36" s="41">
        <v>0.0</v>
      </c>
      <c r="M36" s="41">
        <v>0.0</v>
      </c>
      <c r="N36" s="41">
        <v>0.0</v>
      </c>
      <c r="O36" s="41">
        <v>0.0</v>
      </c>
      <c r="P36" s="41">
        <v>0.0</v>
      </c>
      <c r="Q36" s="41">
        <v>0.0</v>
      </c>
      <c r="R36" s="41">
        <v>0.0</v>
      </c>
      <c r="S36" s="41">
        <v>0.0</v>
      </c>
      <c r="T36" s="41">
        <v>0.0</v>
      </c>
      <c r="U36" s="41">
        <v>0.0</v>
      </c>
      <c r="V36" s="41">
        <v>0.0</v>
      </c>
      <c r="W36" s="41">
        <v>0.0</v>
      </c>
      <c r="X36" s="41">
        <v>0.0</v>
      </c>
      <c r="Y36" s="41">
        <v>0.0</v>
      </c>
      <c r="Z36" s="41">
        <v>0.0</v>
      </c>
      <c r="AA36" s="41">
        <v>0.0</v>
      </c>
      <c r="AB36" s="41">
        <f t="shared" si="6"/>
        <v>0</v>
      </c>
      <c r="AC36" s="203"/>
    </row>
    <row r="37" ht="12.75" customHeight="1">
      <c r="A37" s="40"/>
      <c r="B37" s="40" t="s">
        <v>649</v>
      </c>
      <c r="C37" s="224" t="s">
        <v>311</v>
      </c>
      <c r="D37" s="216">
        <v>0.0</v>
      </c>
      <c r="E37" s="216">
        <v>0.0</v>
      </c>
      <c r="F37" s="216">
        <v>0.0</v>
      </c>
      <c r="G37" s="216">
        <v>0.0</v>
      </c>
      <c r="H37" s="216">
        <v>0.0</v>
      </c>
      <c r="I37" s="216">
        <v>0.0</v>
      </c>
      <c r="J37" s="216">
        <v>0.0</v>
      </c>
      <c r="K37" s="216">
        <v>0.0</v>
      </c>
      <c r="L37" s="216">
        <v>0.0</v>
      </c>
      <c r="M37" s="216">
        <v>0.0</v>
      </c>
      <c r="N37" s="216">
        <v>0.0</v>
      </c>
      <c r="O37" s="216">
        <v>0.0</v>
      </c>
      <c r="P37" s="216">
        <v>0.0</v>
      </c>
      <c r="Q37" s="216">
        <v>0.0</v>
      </c>
      <c r="R37" s="216">
        <v>0.0</v>
      </c>
      <c r="S37" s="216">
        <v>0.0</v>
      </c>
      <c r="T37" s="216">
        <v>0.0</v>
      </c>
      <c r="U37" s="216">
        <v>0.0</v>
      </c>
      <c r="V37" s="216">
        <v>0.0</v>
      </c>
      <c r="W37" s="216">
        <v>0.0</v>
      </c>
      <c r="X37" s="216">
        <v>0.0</v>
      </c>
      <c r="Y37" s="216">
        <v>0.0</v>
      </c>
      <c r="Z37" s="216">
        <v>0.0</v>
      </c>
      <c r="AA37" s="216">
        <v>0.0</v>
      </c>
      <c r="AB37" s="216">
        <f t="shared" si="6"/>
        <v>0</v>
      </c>
      <c r="AC37" s="203"/>
    </row>
    <row r="38" ht="12.75" customHeight="1">
      <c r="A38" s="40"/>
      <c r="B38" s="40" t="s">
        <v>650</v>
      </c>
      <c r="C38" s="224" t="s">
        <v>313</v>
      </c>
      <c r="D38" s="216">
        <v>850.0</v>
      </c>
      <c r="E38" s="216">
        <v>0.0</v>
      </c>
      <c r="F38" s="216">
        <v>850.0</v>
      </c>
      <c r="G38" s="216">
        <v>0.0</v>
      </c>
      <c r="H38" s="216">
        <v>850.0</v>
      </c>
      <c r="I38" s="216">
        <v>0.0</v>
      </c>
      <c r="J38" s="216">
        <v>850.0</v>
      </c>
      <c r="K38" s="216">
        <v>0.0</v>
      </c>
      <c r="L38" s="216">
        <v>850.0</v>
      </c>
      <c r="M38" s="216">
        <v>0.0</v>
      </c>
      <c r="N38" s="216">
        <v>850.0</v>
      </c>
      <c r="O38" s="216">
        <v>0.0</v>
      </c>
      <c r="P38" s="216">
        <v>850.0</v>
      </c>
      <c r="Q38" s="216">
        <v>0.0</v>
      </c>
      <c r="R38" s="216">
        <v>850.0</v>
      </c>
      <c r="S38" s="216">
        <v>0.0</v>
      </c>
      <c r="T38" s="216">
        <v>850.0</v>
      </c>
      <c r="U38" s="216">
        <v>0.0</v>
      </c>
      <c r="V38" s="216">
        <v>850.0</v>
      </c>
      <c r="W38" s="216">
        <v>0.0</v>
      </c>
      <c r="X38" s="216">
        <v>850.0</v>
      </c>
      <c r="Y38" s="216">
        <v>0.0</v>
      </c>
      <c r="Z38" s="216">
        <v>850.0</v>
      </c>
      <c r="AA38" s="216">
        <v>0.0</v>
      </c>
      <c r="AB38" s="216">
        <f t="shared" si="6"/>
        <v>10200</v>
      </c>
      <c r="AC38" s="203"/>
    </row>
    <row r="39" ht="12.75" customHeight="1">
      <c r="A39" s="227"/>
      <c r="B39" s="227"/>
      <c r="C39" s="211" t="s">
        <v>314</v>
      </c>
      <c r="D39" s="212">
        <f t="shared" ref="D39:AB39" si="7">SUM(D22:D38)</f>
        <v>22842.7</v>
      </c>
      <c r="E39" s="212">
        <f t="shared" si="7"/>
        <v>0</v>
      </c>
      <c r="F39" s="212">
        <f t="shared" si="7"/>
        <v>35150.4374</v>
      </c>
      <c r="G39" s="212">
        <f t="shared" si="7"/>
        <v>1201</v>
      </c>
      <c r="H39" s="212">
        <f t="shared" si="7"/>
        <v>106800.8754</v>
      </c>
      <c r="I39" s="212">
        <f t="shared" si="7"/>
        <v>2283</v>
      </c>
      <c r="J39" s="212">
        <f t="shared" si="7"/>
        <v>169845.2446</v>
      </c>
      <c r="K39" s="212">
        <f t="shared" si="7"/>
        <v>1201</v>
      </c>
      <c r="L39" s="212">
        <f t="shared" si="7"/>
        <v>140067.1108</v>
      </c>
      <c r="M39" s="212">
        <f t="shared" si="7"/>
        <v>1201</v>
      </c>
      <c r="N39" s="212">
        <f t="shared" si="7"/>
        <v>77246.8878</v>
      </c>
      <c r="O39" s="212">
        <f t="shared" si="7"/>
        <v>2283</v>
      </c>
      <c r="P39" s="212">
        <f t="shared" si="7"/>
        <v>41982.2358</v>
      </c>
      <c r="Q39" s="212">
        <f t="shared" si="7"/>
        <v>2283</v>
      </c>
      <c r="R39" s="212">
        <f t="shared" si="7"/>
        <v>76772.5432</v>
      </c>
      <c r="S39" s="212">
        <f t="shared" si="7"/>
        <v>2283</v>
      </c>
      <c r="T39" s="212">
        <f t="shared" si="7"/>
        <v>44473.098</v>
      </c>
      <c r="U39" s="212">
        <f t="shared" si="7"/>
        <v>6568.05</v>
      </c>
      <c r="V39" s="212">
        <f t="shared" si="7"/>
        <v>98634.7308</v>
      </c>
      <c r="W39" s="212">
        <f t="shared" si="7"/>
        <v>6568.05</v>
      </c>
      <c r="X39" s="212">
        <f t="shared" si="7"/>
        <v>66507.0606</v>
      </c>
      <c r="Y39" s="212">
        <f t="shared" si="7"/>
        <v>6568.05</v>
      </c>
      <c r="Z39" s="212">
        <f t="shared" si="7"/>
        <v>43867.9334</v>
      </c>
      <c r="AA39" s="212">
        <f t="shared" si="7"/>
        <v>0</v>
      </c>
      <c r="AB39" s="213">
        <f t="shared" si="7"/>
        <v>924190.8578</v>
      </c>
      <c r="AC39" s="203"/>
    </row>
    <row r="40" ht="12.75" customHeight="1">
      <c r="A40" s="40"/>
      <c r="B40" s="40"/>
      <c r="C40" s="203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203"/>
    </row>
    <row r="41" ht="12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203"/>
    </row>
    <row r="42" ht="12.75" customHeight="1">
      <c r="A42" s="227"/>
      <c r="B42" s="227"/>
      <c r="C42" s="218" t="s">
        <v>651</v>
      </c>
      <c r="D42" s="212">
        <f t="shared" ref="D42:AB42" si="8">+D18-D39</f>
        <v>-46842.7</v>
      </c>
      <c r="E42" s="212">
        <f t="shared" si="8"/>
        <v>0</v>
      </c>
      <c r="F42" s="212">
        <f t="shared" si="8"/>
        <v>-59150.4374</v>
      </c>
      <c r="G42" s="212">
        <f t="shared" si="8"/>
        <v>-17201</v>
      </c>
      <c r="H42" s="212">
        <f t="shared" si="8"/>
        <v>38079.1246</v>
      </c>
      <c r="I42" s="212">
        <f t="shared" si="8"/>
        <v>-26283</v>
      </c>
      <c r="J42" s="212">
        <f t="shared" si="8"/>
        <v>-40965.2446</v>
      </c>
      <c r="K42" s="212">
        <f t="shared" si="8"/>
        <v>-25201</v>
      </c>
      <c r="L42" s="212">
        <f t="shared" si="8"/>
        <v>-11187.1108</v>
      </c>
      <c r="M42" s="212">
        <f t="shared" si="8"/>
        <v>-25201</v>
      </c>
      <c r="N42" s="212">
        <f t="shared" si="8"/>
        <v>-101246.8878</v>
      </c>
      <c r="O42" s="212">
        <f t="shared" si="8"/>
        <v>-26283</v>
      </c>
      <c r="P42" s="212">
        <f t="shared" si="8"/>
        <v>-65982.2358</v>
      </c>
      <c r="Q42" s="212">
        <f t="shared" si="8"/>
        <v>-2283</v>
      </c>
      <c r="R42" s="212">
        <f t="shared" si="8"/>
        <v>-76772.5432</v>
      </c>
      <c r="S42" s="212">
        <f t="shared" si="8"/>
        <v>-2283</v>
      </c>
      <c r="T42" s="212">
        <f t="shared" si="8"/>
        <v>-68473.098</v>
      </c>
      <c r="U42" s="212">
        <f t="shared" si="8"/>
        <v>-30568.05</v>
      </c>
      <c r="V42" s="212">
        <f t="shared" si="8"/>
        <v>-122634.7308</v>
      </c>
      <c r="W42" s="212">
        <f t="shared" si="8"/>
        <v>-30568.05</v>
      </c>
      <c r="X42" s="212">
        <f t="shared" si="8"/>
        <v>-94707.0606</v>
      </c>
      <c r="Y42" s="212">
        <f t="shared" si="8"/>
        <v>-6568.05</v>
      </c>
      <c r="Z42" s="212">
        <f t="shared" si="8"/>
        <v>-43867.9334</v>
      </c>
      <c r="AA42" s="212">
        <f t="shared" si="8"/>
        <v>0</v>
      </c>
      <c r="AB42" s="213">
        <f t="shared" si="8"/>
        <v>-693750.8578</v>
      </c>
      <c r="AC42" s="203"/>
    </row>
    <row r="43" ht="12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300">
        <f>+AB18-AB39</f>
        <v>-693750.8578</v>
      </c>
      <c r="AC43" s="203"/>
    </row>
    <row r="44" ht="12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203"/>
    </row>
    <row r="45" ht="12.75" customHeight="1">
      <c r="A45" s="40"/>
      <c r="B45" s="40"/>
      <c r="C45" s="230" t="s">
        <v>316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203"/>
    </row>
    <row r="46" ht="12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203"/>
    </row>
    <row r="47" ht="12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203"/>
    </row>
    <row r="48" ht="12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203"/>
    </row>
    <row r="49" ht="12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203"/>
    </row>
    <row r="50" ht="12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203"/>
    </row>
    <row r="51" ht="12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203"/>
    </row>
    <row r="52" ht="12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203"/>
    </row>
    <row r="53" ht="12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203"/>
    </row>
    <row r="54" ht="12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203"/>
    </row>
    <row r="55" ht="12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203"/>
    </row>
    <row r="56" ht="12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203"/>
    </row>
    <row r="57" ht="12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203"/>
    </row>
    <row r="58" ht="12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203"/>
    </row>
    <row r="59" ht="12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203"/>
    </row>
    <row r="60" ht="12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203"/>
    </row>
    <row r="61" ht="12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203"/>
    </row>
    <row r="62" ht="12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203"/>
    </row>
    <row r="63" ht="12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203"/>
    </row>
    <row r="64" ht="12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203"/>
    </row>
    <row r="65" ht="12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203"/>
    </row>
    <row r="66" ht="12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203"/>
    </row>
    <row r="67" ht="12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203"/>
    </row>
    <row r="68" ht="12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203"/>
    </row>
    <row r="69" ht="12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203"/>
    </row>
    <row r="70" ht="12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203"/>
    </row>
    <row r="7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203"/>
    </row>
    <row r="72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203"/>
    </row>
    <row r="73" ht="12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203"/>
    </row>
    <row r="74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203"/>
    </row>
    <row r="75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203"/>
    </row>
    <row r="76" ht="12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203"/>
    </row>
    <row r="77" ht="12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203"/>
    </row>
    <row r="78" ht="12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203"/>
    </row>
    <row r="79" ht="12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203"/>
    </row>
    <row r="80" ht="12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203"/>
    </row>
    <row r="81" ht="12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203"/>
    </row>
    <row r="82" ht="12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203"/>
    </row>
    <row r="83" ht="12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203"/>
    </row>
    <row r="84" ht="12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203"/>
    </row>
    <row r="85" ht="12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203"/>
    </row>
    <row r="86" ht="12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203"/>
    </row>
    <row r="87" ht="12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203"/>
    </row>
    <row r="88" ht="12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203"/>
    </row>
    <row r="89" ht="12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203"/>
    </row>
    <row r="90" ht="12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203"/>
    </row>
    <row r="91" ht="12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203"/>
    </row>
    <row r="92" ht="12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203"/>
    </row>
    <row r="93" ht="12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203"/>
    </row>
    <row r="94" ht="12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203"/>
    </row>
    <row r="95" ht="12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203"/>
    </row>
    <row r="96" ht="12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203"/>
    </row>
    <row r="97" ht="12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203"/>
    </row>
    <row r="98" ht="12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203"/>
    </row>
    <row r="99" ht="12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203"/>
    </row>
    <row r="100" ht="12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203"/>
    </row>
    <row r="101" ht="12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203"/>
    </row>
    <row r="102" ht="12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203"/>
    </row>
    <row r="103" ht="12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203"/>
    </row>
    <row r="104" ht="12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203"/>
    </row>
    <row r="105" ht="12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203"/>
    </row>
    <row r="106" ht="12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203"/>
    </row>
    <row r="107" ht="12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203"/>
    </row>
    <row r="108" ht="12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203"/>
    </row>
    <row r="109" ht="12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203"/>
    </row>
    <row r="110" ht="12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203"/>
    </row>
    <row r="111" ht="12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203"/>
    </row>
    <row r="112" ht="12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203"/>
    </row>
    <row r="113" ht="12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203"/>
    </row>
    <row r="114" ht="12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203"/>
    </row>
    <row r="115" ht="12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203"/>
    </row>
    <row r="116" ht="12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203"/>
    </row>
    <row r="117" ht="12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203"/>
    </row>
    <row r="118" ht="12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203"/>
    </row>
    <row r="119" ht="12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203"/>
    </row>
    <row r="120" ht="12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203"/>
    </row>
    <row r="121" ht="12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203"/>
    </row>
    <row r="122" ht="12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203"/>
    </row>
    <row r="123" ht="12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203"/>
    </row>
    <row r="124" ht="12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203"/>
    </row>
    <row r="125" ht="12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203"/>
    </row>
    <row r="126" ht="12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203"/>
    </row>
    <row r="127" ht="12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203"/>
    </row>
    <row r="128" ht="12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203"/>
    </row>
    <row r="129" ht="12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203"/>
    </row>
    <row r="130" ht="12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203"/>
    </row>
    <row r="131" ht="12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203"/>
    </row>
    <row r="132" ht="12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203"/>
    </row>
    <row r="133" ht="12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203"/>
    </row>
    <row r="134" ht="12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203"/>
    </row>
    <row r="135" ht="12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203"/>
    </row>
    <row r="136" ht="12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203"/>
    </row>
    <row r="137" ht="12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203"/>
    </row>
    <row r="138" ht="12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203"/>
    </row>
    <row r="139" ht="12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203"/>
    </row>
    <row r="140" ht="12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203"/>
    </row>
    <row r="141" ht="12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203"/>
    </row>
    <row r="142" ht="12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203"/>
    </row>
    <row r="143" ht="12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203"/>
    </row>
    <row r="144" ht="12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203"/>
    </row>
    <row r="145" ht="12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203"/>
    </row>
    <row r="146" ht="12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203"/>
    </row>
    <row r="147" ht="12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203"/>
    </row>
    <row r="148" ht="12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203"/>
    </row>
    <row r="149" ht="12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203"/>
    </row>
    <row r="150" ht="12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203"/>
    </row>
    <row r="151" ht="12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203"/>
    </row>
    <row r="152" ht="12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203"/>
    </row>
    <row r="153" ht="12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203"/>
    </row>
    <row r="154" ht="12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203"/>
    </row>
    <row r="155" ht="12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203"/>
    </row>
    <row r="156" ht="12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203"/>
    </row>
    <row r="157" ht="12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203"/>
    </row>
    <row r="158" ht="12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203"/>
    </row>
    <row r="159" ht="12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203"/>
    </row>
    <row r="160" ht="12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203"/>
    </row>
    <row r="161" ht="12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203"/>
    </row>
    <row r="162" ht="12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203"/>
    </row>
    <row r="163" ht="12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203"/>
    </row>
    <row r="164" ht="12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203"/>
    </row>
    <row r="165" ht="12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203"/>
    </row>
    <row r="166" ht="12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203"/>
    </row>
    <row r="167" ht="12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203"/>
    </row>
    <row r="168" ht="12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203"/>
    </row>
    <row r="169" ht="12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203"/>
    </row>
    <row r="170" ht="12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203"/>
    </row>
    <row r="171" ht="12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203"/>
    </row>
    <row r="172" ht="12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203"/>
    </row>
    <row r="173" ht="12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203"/>
    </row>
    <row r="174" ht="12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203"/>
    </row>
    <row r="175" ht="12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203"/>
    </row>
    <row r="176" ht="12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203"/>
    </row>
    <row r="177" ht="12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203"/>
    </row>
    <row r="178" ht="12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203"/>
    </row>
    <row r="179" ht="12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203"/>
    </row>
    <row r="180" ht="12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203"/>
    </row>
    <row r="181" ht="12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203"/>
    </row>
    <row r="182" ht="12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203"/>
    </row>
    <row r="183" ht="12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203"/>
    </row>
    <row r="184" ht="12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203"/>
    </row>
    <row r="185" ht="12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203"/>
    </row>
    <row r="186" ht="12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203"/>
    </row>
    <row r="187" ht="12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203"/>
    </row>
    <row r="188" ht="12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203"/>
    </row>
    <row r="189" ht="12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203"/>
    </row>
    <row r="190" ht="12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203"/>
    </row>
    <row r="191" ht="12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203"/>
    </row>
    <row r="192" ht="12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203"/>
    </row>
    <row r="193" ht="12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203"/>
    </row>
    <row r="194" ht="12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203"/>
    </row>
    <row r="195" ht="12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203"/>
    </row>
    <row r="196" ht="12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203"/>
    </row>
    <row r="197" ht="12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203"/>
    </row>
    <row r="198" ht="12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203"/>
    </row>
    <row r="199" ht="12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203"/>
    </row>
    <row r="200" ht="12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203"/>
    </row>
    <row r="201" ht="12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203"/>
    </row>
    <row r="202" ht="12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203"/>
    </row>
    <row r="203" ht="12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203"/>
    </row>
    <row r="204" ht="12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203"/>
    </row>
    <row r="205" ht="12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203"/>
    </row>
    <row r="206" ht="12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203"/>
    </row>
    <row r="207" ht="12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203"/>
    </row>
    <row r="208" ht="12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203"/>
    </row>
    <row r="209" ht="12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203"/>
    </row>
    <row r="210" ht="12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203"/>
    </row>
    <row r="211" ht="12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203"/>
    </row>
    <row r="212" ht="12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203"/>
    </row>
    <row r="213" ht="12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203"/>
    </row>
    <row r="214" ht="12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203"/>
    </row>
    <row r="215" ht="12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203"/>
    </row>
    <row r="216" ht="12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203"/>
    </row>
    <row r="217" ht="12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203"/>
    </row>
    <row r="218" ht="12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203"/>
    </row>
    <row r="219" ht="12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203"/>
    </row>
    <row r="220" ht="12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203"/>
    </row>
    <row r="221" ht="12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203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203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203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203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203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203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203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203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203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203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203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203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203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203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203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203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203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203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203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203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203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203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203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203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203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203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203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203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203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203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203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203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203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203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203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203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203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203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203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203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203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203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203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203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203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203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203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203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203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203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203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203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203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203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203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203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203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203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203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203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203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203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203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203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203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203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203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203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203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203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203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203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203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203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203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203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203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203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203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203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203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203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203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203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203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203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203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203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203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203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203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203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203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203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203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203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203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203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203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203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203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203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203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203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203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203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203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203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203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203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203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203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203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203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203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203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203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203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203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203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203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203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203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203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203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203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203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203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203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203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203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203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203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203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203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203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203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203"/>
    </row>
    <row r="359" ht="12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203"/>
    </row>
    <row r="360" ht="12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203"/>
    </row>
    <row r="361" ht="12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203"/>
    </row>
    <row r="362" ht="12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203"/>
    </row>
    <row r="363" ht="12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203"/>
    </row>
    <row r="364" ht="12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203"/>
    </row>
    <row r="365" ht="12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203"/>
    </row>
    <row r="366" ht="12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203"/>
    </row>
    <row r="367" ht="12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203"/>
    </row>
    <row r="368" ht="12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203"/>
    </row>
    <row r="369" ht="12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203"/>
    </row>
    <row r="370" ht="12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203"/>
    </row>
    <row r="371" ht="12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203"/>
    </row>
    <row r="372" ht="12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203"/>
    </row>
    <row r="373" ht="12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203"/>
    </row>
    <row r="374" ht="12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203"/>
    </row>
    <row r="375" ht="12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203"/>
    </row>
    <row r="376" ht="12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203"/>
    </row>
    <row r="377" ht="12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203"/>
    </row>
    <row r="378" ht="12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203"/>
    </row>
    <row r="379" ht="12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203"/>
    </row>
    <row r="380" ht="12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203"/>
    </row>
    <row r="381" ht="12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203"/>
    </row>
    <row r="382" ht="12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203"/>
    </row>
    <row r="383" ht="12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203"/>
    </row>
    <row r="384" ht="12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203"/>
    </row>
    <row r="385" ht="12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203"/>
    </row>
    <row r="386" ht="12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203"/>
    </row>
    <row r="387" ht="12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203"/>
    </row>
    <row r="388" ht="12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203"/>
    </row>
    <row r="389" ht="12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203"/>
    </row>
    <row r="390" ht="12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203"/>
    </row>
    <row r="391" ht="12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203"/>
    </row>
    <row r="392" ht="12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203"/>
    </row>
    <row r="393" ht="12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203"/>
    </row>
    <row r="394" ht="12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203"/>
    </row>
    <row r="395" ht="12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203"/>
    </row>
    <row r="396" ht="12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203"/>
    </row>
    <row r="397" ht="12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203"/>
    </row>
    <row r="398" ht="12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203"/>
    </row>
    <row r="399" ht="12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203"/>
    </row>
    <row r="400" ht="12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203"/>
    </row>
    <row r="401" ht="12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203"/>
    </row>
    <row r="402" ht="12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203"/>
    </row>
    <row r="403" ht="12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203"/>
    </row>
    <row r="404" ht="12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203"/>
    </row>
    <row r="405" ht="12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203"/>
    </row>
    <row r="406" ht="12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203"/>
    </row>
    <row r="407" ht="12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203"/>
    </row>
    <row r="408" ht="12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203"/>
    </row>
    <row r="409" ht="12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203"/>
    </row>
    <row r="410" ht="12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203"/>
    </row>
    <row r="411" ht="12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203"/>
    </row>
    <row r="412" ht="12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203"/>
    </row>
    <row r="413" ht="12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203"/>
    </row>
    <row r="414" ht="12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203"/>
    </row>
    <row r="415" ht="12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203"/>
    </row>
    <row r="416" ht="12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203"/>
    </row>
    <row r="417" ht="12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203"/>
    </row>
    <row r="418" ht="12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203"/>
    </row>
    <row r="419" ht="12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203"/>
    </row>
    <row r="420" ht="12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203"/>
    </row>
    <row r="421" ht="12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203"/>
    </row>
    <row r="422" ht="12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203"/>
    </row>
    <row r="423" ht="12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203"/>
    </row>
    <row r="424" ht="12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203"/>
    </row>
    <row r="425" ht="12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203"/>
    </row>
    <row r="426" ht="12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203"/>
    </row>
    <row r="427" ht="12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203"/>
    </row>
    <row r="428" ht="12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203"/>
    </row>
    <row r="429" ht="12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203"/>
    </row>
    <row r="430" ht="12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203"/>
    </row>
    <row r="431" ht="12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203"/>
    </row>
    <row r="432" ht="12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203"/>
    </row>
    <row r="433" ht="12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203"/>
    </row>
    <row r="434" ht="12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203"/>
    </row>
    <row r="435" ht="12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203"/>
    </row>
    <row r="436" ht="12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203"/>
    </row>
    <row r="437" ht="12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203"/>
    </row>
    <row r="438" ht="12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203"/>
    </row>
    <row r="439" ht="12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203"/>
    </row>
    <row r="440" ht="12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203"/>
    </row>
    <row r="441" ht="12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203"/>
    </row>
    <row r="442" ht="12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203"/>
    </row>
    <row r="443" ht="12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203"/>
    </row>
    <row r="444" ht="12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203"/>
    </row>
    <row r="445" ht="12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203"/>
    </row>
    <row r="446" ht="12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203"/>
    </row>
    <row r="447" ht="12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203"/>
    </row>
    <row r="448" ht="12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203"/>
    </row>
    <row r="449" ht="12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203"/>
    </row>
    <row r="450" ht="12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203"/>
    </row>
    <row r="451" ht="12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203"/>
    </row>
    <row r="452" ht="12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203"/>
    </row>
    <row r="453" ht="12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203"/>
    </row>
    <row r="454" ht="12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203"/>
    </row>
    <row r="455" ht="12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203"/>
    </row>
    <row r="456" ht="12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203"/>
    </row>
    <row r="457" ht="12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203"/>
    </row>
    <row r="458" ht="12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203"/>
    </row>
    <row r="459" ht="12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203"/>
    </row>
    <row r="460" ht="12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203"/>
    </row>
    <row r="461" ht="12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203"/>
    </row>
    <row r="462" ht="12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203"/>
    </row>
    <row r="463" ht="12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203"/>
    </row>
    <row r="464" ht="12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203"/>
    </row>
    <row r="465" ht="12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203"/>
    </row>
    <row r="466" ht="12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203"/>
    </row>
    <row r="467" ht="12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203"/>
    </row>
    <row r="468" ht="12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203"/>
    </row>
    <row r="469" ht="12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203"/>
    </row>
    <row r="470" ht="12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203"/>
    </row>
    <row r="471" ht="12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203"/>
    </row>
    <row r="472" ht="12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203"/>
    </row>
    <row r="473" ht="12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203"/>
    </row>
    <row r="474" ht="12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203"/>
    </row>
    <row r="475" ht="12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203"/>
    </row>
    <row r="476" ht="12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203"/>
    </row>
    <row r="477" ht="12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203"/>
    </row>
    <row r="478" ht="12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203"/>
    </row>
    <row r="479" ht="12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203"/>
    </row>
    <row r="480" ht="12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203"/>
    </row>
    <row r="481" ht="12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203"/>
    </row>
    <row r="482" ht="12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203"/>
    </row>
    <row r="483" ht="12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203"/>
    </row>
    <row r="484" ht="12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203"/>
    </row>
    <row r="485" ht="12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203"/>
    </row>
    <row r="486" ht="12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203"/>
    </row>
    <row r="487" ht="12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203"/>
    </row>
    <row r="488" ht="12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203"/>
    </row>
    <row r="489" ht="12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203"/>
    </row>
    <row r="490" ht="12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203"/>
    </row>
    <row r="491" ht="12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203"/>
    </row>
    <row r="492" ht="12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203"/>
    </row>
    <row r="493" ht="12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203"/>
    </row>
    <row r="494" ht="12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203"/>
    </row>
    <row r="495" ht="12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203"/>
    </row>
    <row r="496" ht="12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203"/>
    </row>
    <row r="497" ht="12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203"/>
    </row>
    <row r="498" ht="12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203"/>
    </row>
    <row r="499" ht="12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203"/>
    </row>
    <row r="500" ht="12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203"/>
    </row>
    <row r="501" ht="12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203"/>
    </row>
    <row r="502" ht="12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203"/>
    </row>
    <row r="503" ht="12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203"/>
    </row>
    <row r="504" ht="12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203"/>
    </row>
    <row r="505" ht="12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203"/>
    </row>
    <row r="506" ht="12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203"/>
    </row>
    <row r="507" ht="12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203"/>
    </row>
    <row r="508" ht="12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203"/>
    </row>
    <row r="509" ht="12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203"/>
    </row>
    <row r="510" ht="12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203"/>
    </row>
    <row r="511" ht="12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203"/>
    </row>
    <row r="512" ht="12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203"/>
    </row>
    <row r="513" ht="12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203"/>
    </row>
    <row r="514" ht="12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203"/>
    </row>
    <row r="515" ht="12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203"/>
    </row>
    <row r="516" ht="12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203"/>
    </row>
    <row r="517" ht="12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203"/>
    </row>
    <row r="518" ht="12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203"/>
    </row>
    <row r="519" ht="12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203"/>
    </row>
    <row r="520" ht="12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203"/>
    </row>
    <row r="521" ht="12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203"/>
    </row>
    <row r="522" ht="12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203"/>
    </row>
    <row r="523" ht="12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203"/>
    </row>
    <row r="524" ht="12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203"/>
    </row>
    <row r="525" ht="12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203"/>
    </row>
    <row r="526" ht="12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203"/>
    </row>
    <row r="527" ht="12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203"/>
    </row>
    <row r="528" ht="12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203"/>
    </row>
    <row r="529" ht="12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203"/>
    </row>
    <row r="530" ht="12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203"/>
    </row>
    <row r="531" ht="12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203"/>
    </row>
    <row r="532" ht="12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203"/>
    </row>
    <row r="533" ht="12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203"/>
    </row>
    <row r="534" ht="12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203"/>
    </row>
    <row r="535" ht="12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203"/>
    </row>
    <row r="536" ht="12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203"/>
    </row>
    <row r="537" ht="12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203"/>
    </row>
    <row r="538" ht="12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203"/>
    </row>
    <row r="539" ht="12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203"/>
    </row>
    <row r="540" ht="12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203"/>
    </row>
    <row r="541" ht="12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203"/>
    </row>
    <row r="542" ht="12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203"/>
    </row>
    <row r="543" ht="12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203"/>
    </row>
    <row r="544" ht="12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203"/>
    </row>
    <row r="545" ht="12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203"/>
    </row>
    <row r="546" ht="12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203"/>
    </row>
    <row r="547" ht="12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203"/>
    </row>
    <row r="548" ht="12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203"/>
    </row>
    <row r="549" ht="12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203"/>
    </row>
    <row r="550" ht="12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203"/>
    </row>
    <row r="551" ht="12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203"/>
    </row>
    <row r="552" ht="12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203"/>
    </row>
    <row r="553" ht="12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203"/>
    </row>
    <row r="554" ht="12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203"/>
    </row>
    <row r="555" ht="12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203"/>
    </row>
    <row r="556" ht="12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203"/>
    </row>
    <row r="557" ht="12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203"/>
    </row>
    <row r="558" ht="12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203"/>
    </row>
    <row r="559" ht="12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203"/>
    </row>
    <row r="560" ht="12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203"/>
    </row>
    <row r="561" ht="12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203"/>
    </row>
    <row r="562" ht="12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203"/>
    </row>
    <row r="563" ht="12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203"/>
    </row>
    <row r="564" ht="12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203"/>
    </row>
    <row r="565" ht="12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203"/>
    </row>
    <row r="566" ht="12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203"/>
    </row>
    <row r="567" ht="12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203"/>
    </row>
    <row r="568" ht="12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203"/>
    </row>
    <row r="569" ht="12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203"/>
    </row>
    <row r="570" ht="12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203"/>
    </row>
    <row r="571" ht="12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203"/>
    </row>
    <row r="572" ht="12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203"/>
    </row>
    <row r="573" ht="12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203"/>
    </row>
    <row r="574" ht="12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203"/>
    </row>
    <row r="575" ht="12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203"/>
    </row>
    <row r="576" ht="12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203"/>
    </row>
    <row r="577" ht="12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203"/>
    </row>
    <row r="578" ht="12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203"/>
    </row>
    <row r="579" ht="12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203"/>
    </row>
    <row r="580" ht="12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203"/>
    </row>
    <row r="581" ht="12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203"/>
    </row>
    <row r="582" ht="12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203"/>
    </row>
    <row r="583" ht="12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203"/>
    </row>
    <row r="584" ht="12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203"/>
    </row>
    <row r="585" ht="12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203"/>
    </row>
    <row r="586" ht="12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203"/>
    </row>
    <row r="587" ht="12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203"/>
    </row>
    <row r="588" ht="12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203"/>
    </row>
    <row r="589" ht="12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203"/>
    </row>
    <row r="590" ht="12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203"/>
    </row>
    <row r="591" ht="12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203"/>
    </row>
    <row r="592" ht="12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203"/>
    </row>
    <row r="593" ht="12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203"/>
    </row>
    <row r="594" ht="12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203"/>
    </row>
    <row r="595" ht="12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203"/>
    </row>
    <row r="596" ht="12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203"/>
    </row>
    <row r="597" ht="12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203"/>
    </row>
    <row r="598" ht="12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203"/>
    </row>
    <row r="599" ht="12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203"/>
    </row>
    <row r="600" ht="12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203"/>
    </row>
    <row r="601" ht="12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203"/>
    </row>
    <row r="602" ht="12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203"/>
    </row>
    <row r="603" ht="12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203"/>
    </row>
    <row r="604" ht="12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203"/>
    </row>
    <row r="605" ht="12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203"/>
    </row>
    <row r="606" ht="12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203"/>
    </row>
    <row r="607" ht="12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203"/>
    </row>
    <row r="608" ht="12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203"/>
    </row>
    <row r="609" ht="12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203"/>
    </row>
    <row r="610" ht="12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203"/>
    </row>
    <row r="611" ht="12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203"/>
    </row>
    <row r="612" ht="12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203"/>
    </row>
    <row r="613" ht="12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203"/>
    </row>
    <row r="614" ht="12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203"/>
    </row>
    <row r="615" ht="12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203"/>
    </row>
    <row r="616" ht="12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203"/>
    </row>
    <row r="617" ht="12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203"/>
    </row>
    <row r="618" ht="12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203"/>
    </row>
    <row r="619" ht="12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203"/>
    </row>
    <row r="620" ht="12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203"/>
    </row>
    <row r="621" ht="12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203"/>
    </row>
    <row r="622" ht="12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203"/>
    </row>
    <row r="623" ht="12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203"/>
    </row>
    <row r="624" ht="12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203"/>
    </row>
    <row r="625" ht="12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203"/>
    </row>
    <row r="626" ht="12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203"/>
    </row>
    <row r="627" ht="12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203"/>
    </row>
    <row r="628" ht="12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203"/>
    </row>
    <row r="629" ht="12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203"/>
    </row>
    <row r="630" ht="12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203"/>
    </row>
    <row r="631" ht="12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203"/>
    </row>
    <row r="632" ht="12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203"/>
    </row>
    <row r="633" ht="12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203"/>
    </row>
    <row r="634" ht="12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203"/>
    </row>
    <row r="635" ht="12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203"/>
    </row>
    <row r="636" ht="12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203"/>
    </row>
    <row r="637" ht="12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203"/>
    </row>
    <row r="638" ht="12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203"/>
    </row>
    <row r="639" ht="12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203"/>
    </row>
    <row r="640" ht="12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203"/>
    </row>
    <row r="641" ht="12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203"/>
    </row>
    <row r="642" ht="12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203"/>
    </row>
    <row r="643" ht="12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203"/>
    </row>
    <row r="644" ht="12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203"/>
    </row>
    <row r="645" ht="12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203"/>
    </row>
    <row r="646" ht="12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203"/>
    </row>
    <row r="647" ht="12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203"/>
    </row>
    <row r="648" ht="12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203"/>
    </row>
    <row r="649" ht="12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203"/>
    </row>
    <row r="650" ht="12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203"/>
    </row>
    <row r="651" ht="12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203"/>
    </row>
    <row r="652" ht="12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203"/>
    </row>
    <row r="653" ht="12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203"/>
    </row>
    <row r="654" ht="12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203"/>
    </row>
    <row r="655" ht="12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203"/>
    </row>
    <row r="656" ht="12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203"/>
    </row>
    <row r="657" ht="12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203"/>
    </row>
    <row r="658" ht="12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203"/>
    </row>
    <row r="659" ht="12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203"/>
    </row>
    <row r="660" ht="12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203"/>
    </row>
    <row r="661" ht="12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203"/>
    </row>
    <row r="662" ht="12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203"/>
    </row>
    <row r="663" ht="12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203"/>
    </row>
    <row r="664" ht="12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203"/>
    </row>
    <row r="665" ht="12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203"/>
    </row>
    <row r="666" ht="12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203"/>
    </row>
    <row r="667" ht="12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203"/>
    </row>
    <row r="668" ht="12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203"/>
    </row>
    <row r="669" ht="12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203"/>
    </row>
    <row r="670" ht="12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203"/>
    </row>
    <row r="671" ht="12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203"/>
    </row>
    <row r="672" ht="12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203"/>
    </row>
    <row r="673" ht="12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203"/>
    </row>
    <row r="674" ht="12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203"/>
    </row>
    <row r="675" ht="12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203"/>
    </row>
    <row r="676" ht="12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203"/>
    </row>
    <row r="677" ht="12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203"/>
    </row>
    <row r="678" ht="12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203"/>
    </row>
    <row r="679" ht="12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203"/>
    </row>
    <row r="680" ht="12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203"/>
    </row>
    <row r="681" ht="12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203"/>
    </row>
    <row r="682" ht="12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203"/>
    </row>
    <row r="683" ht="12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203"/>
    </row>
    <row r="684" ht="12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203"/>
    </row>
    <row r="685" ht="12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203"/>
    </row>
    <row r="686" ht="12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203"/>
    </row>
    <row r="687" ht="12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203"/>
    </row>
    <row r="688" ht="12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203"/>
    </row>
    <row r="689" ht="12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203"/>
    </row>
    <row r="690" ht="12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203"/>
    </row>
    <row r="691" ht="12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203"/>
    </row>
    <row r="692" ht="12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203"/>
    </row>
    <row r="693" ht="12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203"/>
    </row>
    <row r="694" ht="12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203"/>
    </row>
    <row r="695" ht="12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203"/>
    </row>
    <row r="696" ht="12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203"/>
    </row>
    <row r="697" ht="12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203"/>
    </row>
    <row r="698" ht="12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203"/>
    </row>
    <row r="699" ht="12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203"/>
    </row>
    <row r="700" ht="12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203"/>
    </row>
    <row r="701" ht="12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203"/>
    </row>
    <row r="702" ht="12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203"/>
    </row>
    <row r="703" ht="12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203"/>
    </row>
    <row r="704" ht="12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203"/>
    </row>
    <row r="705" ht="12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203"/>
    </row>
    <row r="706" ht="12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203"/>
    </row>
    <row r="707" ht="12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203"/>
    </row>
    <row r="708" ht="12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203"/>
    </row>
    <row r="709" ht="12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203"/>
    </row>
    <row r="710" ht="12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203"/>
    </row>
    <row r="711" ht="12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203"/>
    </row>
    <row r="712" ht="12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203"/>
    </row>
    <row r="713" ht="12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203"/>
    </row>
    <row r="714" ht="12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203"/>
    </row>
    <row r="715" ht="12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203"/>
    </row>
    <row r="716" ht="12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203"/>
    </row>
    <row r="717" ht="12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203"/>
    </row>
    <row r="718" ht="12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203"/>
    </row>
    <row r="719" ht="12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203"/>
    </row>
    <row r="720" ht="12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203"/>
    </row>
    <row r="721" ht="12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203"/>
    </row>
    <row r="722" ht="12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203"/>
    </row>
    <row r="723" ht="12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203"/>
    </row>
    <row r="724" ht="12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203"/>
    </row>
    <row r="725" ht="12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203"/>
    </row>
    <row r="726" ht="12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203"/>
    </row>
    <row r="727" ht="12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203"/>
    </row>
    <row r="728" ht="12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203"/>
    </row>
    <row r="729" ht="12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203"/>
    </row>
    <row r="730" ht="12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203"/>
    </row>
    <row r="731" ht="12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203"/>
    </row>
    <row r="732" ht="12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203"/>
    </row>
    <row r="733" ht="12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203"/>
    </row>
    <row r="734" ht="12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203"/>
    </row>
    <row r="735" ht="12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203"/>
    </row>
    <row r="736" ht="12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203"/>
    </row>
    <row r="737" ht="12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203"/>
    </row>
    <row r="738" ht="12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203"/>
    </row>
    <row r="739" ht="12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203"/>
    </row>
    <row r="740" ht="12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203"/>
    </row>
    <row r="741" ht="12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203"/>
    </row>
    <row r="742" ht="12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203"/>
    </row>
    <row r="743" ht="12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203"/>
    </row>
    <row r="744" ht="12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203"/>
    </row>
    <row r="745" ht="12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203"/>
    </row>
    <row r="746" ht="12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203"/>
    </row>
    <row r="747" ht="12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203"/>
    </row>
    <row r="748" ht="12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203"/>
    </row>
    <row r="749" ht="12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203"/>
    </row>
    <row r="750" ht="12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203"/>
    </row>
    <row r="751" ht="12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203"/>
    </row>
    <row r="752" ht="12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203"/>
    </row>
    <row r="753" ht="12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203"/>
    </row>
    <row r="754" ht="12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203"/>
    </row>
    <row r="755" ht="12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203"/>
    </row>
    <row r="756" ht="12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203"/>
    </row>
    <row r="757" ht="12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203"/>
    </row>
    <row r="758" ht="12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203"/>
    </row>
    <row r="759" ht="12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203"/>
    </row>
    <row r="760" ht="12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203"/>
    </row>
    <row r="761" ht="12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203"/>
    </row>
    <row r="762" ht="12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203"/>
    </row>
    <row r="763" ht="12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203"/>
    </row>
    <row r="764" ht="12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203"/>
    </row>
    <row r="765" ht="12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203"/>
    </row>
    <row r="766" ht="12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203"/>
    </row>
    <row r="767" ht="12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203"/>
    </row>
    <row r="768" ht="12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203"/>
    </row>
    <row r="769" ht="12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203"/>
    </row>
    <row r="770" ht="12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203"/>
    </row>
    <row r="771" ht="12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203"/>
    </row>
    <row r="772" ht="12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203"/>
    </row>
    <row r="773" ht="12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203"/>
    </row>
    <row r="774" ht="12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203"/>
    </row>
    <row r="775" ht="12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203"/>
    </row>
    <row r="776" ht="12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203"/>
    </row>
    <row r="777" ht="12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203"/>
    </row>
    <row r="778" ht="12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203"/>
    </row>
    <row r="779" ht="12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203"/>
    </row>
    <row r="780" ht="12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203"/>
    </row>
    <row r="781" ht="12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203"/>
    </row>
    <row r="782" ht="12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203"/>
    </row>
    <row r="783" ht="12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203"/>
    </row>
    <row r="784" ht="12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203"/>
    </row>
    <row r="785" ht="12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203"/>
    </row>
    <row r="786" ht="12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203"/>
    </row>
    <row r="787" ht="12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203"/>
    </row>
    <row r="788" ht="12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203"/>
    </row>
    <row r="789" ht="12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203"/>
    </row>
    <row r="790" ht="12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203"/>
    </row>
    <row r="791" ht="12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203"/>
    </row>
    <row r="792" ht="12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203"/>
    </row>
    <row r="793" ht="12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203"/>
    </row>
    <row r="794" ht="12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203"/>
    </row>
    <row r="795" ht="12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203"/>
    </row>
    <row r="796" ht="12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203"/>
    </row>
    <row r="797" ht="12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203"/>
    </row>
    <row r="798" ht="12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203"/>
    </row>
    <row r="799" ht="12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203"/>
    </row>
    <row r="800" ht="12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203"/>
    </row>
    <row r="801" ht="12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203"/>
    </row>
    <row r="802" ht="12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203"/>
    </row>
    <row r="803" ht="12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203"/>
    </row>
    <row r="804" ht="12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203"/>
    </row>
    <row r="805" ht="12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203"/>
    </row>
    <row r="806" ht="12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203"/>
    </row>
    <row r="807" ht="12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203"/>
    </row>
    <row r="808" ht="12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203"/>
    </row>
    <row r="809" ht="12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203"/>
    </row>
    <row r="810" ht="12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203"/>
    </row>
    <row r="811" ht="12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203"/>
    </row>
    <row r="812" ht="12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203"/>
    </row>
    <row r="813" ht="12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203"/>
    </row>
    <row r="814" ht="12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203"/>
    </row>
    <row r="815" ht="12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203"/>
    </row>
    <row r="816" ht="12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203"/>
    </row>
    <row r="817" ht="12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203"/>
    </row>
    <row r="818" ht="12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203"/>
    </row>
    <row r="819" ht="12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203"/>
    </row>
    <row r="820" ht="12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203"/>
    </row>
    <row r="821" ht="12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203"/>
    </row>
    <row r="822" ht="12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203"/>
    </row>
    <row r="823" ht="12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203"/>
    </row>
    <row r="824" ht="12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203"/>
    </row>
    <row r="825" ht="12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203"/>
    </row>
    <row r="826" ht="12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203"/>
    </row>
    <row r="827" ht="12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203"/>
    </row>
    <row r="828" ht="12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203"/>
    </row>
    <row r="829" ht="12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203"/>
    </row>
    <row r="830" ht="12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203"/>
    </row>
    <row r="831" ht="12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203"/>
    </row>
    <row r="832" ht="12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203"/>
    </row>
    <row r="833" ht="12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203"/>
    </row>
    <row r="834" ht="12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203"/>
    </row>
    <row r="835" ht="12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203"/>
    </row>
    <row r="836" ht="12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203"/>
    </row>
    <row r="837" ht="12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203"/>
    </row>
    <row r="838" ht="12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203"/>
    </row>
    <row r="839" ht="12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203"/>
    </row>
    <row r="840" ht="12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203"/>
    </row>
    <row r="841" ht="12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203"/>
    </row>
    <row r="842" ht="12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203"/>
    </row>
    <row r="843" ht="12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203"/>
    </row>
    <row r="844" ht="12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203"/>
    </row>
    <row r="845" ht="12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203"/>
    </row>
    <row r="846" ht="12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203"/>
    </row>
    <row r="847" ht="12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203"/>
    </row>
    <row r="848" ht="12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203"/>
    </row>
    <row r="849" ht="12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203"/>
    </row>
    <row r="850" ht="12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203"/>
    </row>
    <row r="851" ht="12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203"/>
    </row>
    <row r="852" ht="12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203"/>
    </row>
    <row r="853" ht="12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203"/>
    </row>
    <row r="854" ht="12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203"/>
    </row>
    <row r="855" ht="12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203"/>
    </row>
    <row r="856" ht="12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203"/>
    </row>
    <row r="857" ht="12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203"/>
    </row>
    <row r="858" ht="12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203"/>
    </row>
    <row r="859" ht="12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203"/>
    </row>
    <row r="860" ht="12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203"/>
    </row>
    <row r="861" ht="12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203"/>
    </row>
    <row r="862" ht="12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203"/>
    </row>
    <row r="863" ht="12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203"/>
    </row>
    <row r="864" ht="12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203"/>
    </row>
    <row r="865" ht="12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203"/>
    </row>
    <row r="866" ht="12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203"/>
    </row>
    <row r="867" ht="12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203"/>
    </row>
    <row r="868" ht="12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203"/>
    </row>
    <row r="869" ht="12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203"/>
    </row>
    <row r="870" ht="12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203"/>
    </row>
    <row r="871" ht="12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203"/>
    </row>
    <row r="872" ht="12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203"/>
    </row>
    <row r="873" ht="12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203"/>
    </row>
    <row r="874" ht="12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203"/>
    </row>
    <row r="875" ht="12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203"/>
    </row>
    <row r="876" ht="12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203"/>
    </row>
    <row r="877" ht="12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203"/>
    </row>
    <row r="878" ht="12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203"/>
    </row>
    <row r="879" ht="12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203"/>
    </row>
    <row r="880" ht="12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203"/>
    </row>
    <row r="881" ht="12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203"/>
    </row>
    <row r="882" ht="12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203"/>
    </row>
    <row r="883" ht="12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203"/>
    </row>
    <row r="884" ht="12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203"/>
    </row>
    <row r="885" ht="12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203"/>
    </row>
    <row r="886" ht="12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203"/>
    </row>
    <row r="887" ht="12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203"/>
    </row>
    <row r="888" ht="12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203"/>
    </row>
    <row r="889" ht="12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203"/>
    </row>
    <row r="890" ht="12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203"/>
    </row>
    <row r="891" ht="12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203"/>
    </row>
    <row r="892" ht="12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203"/>
    </row>
    <row r="893" ht="12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203"/>
    </row>
    <row r="894" ht="12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203"/>
    </row>
    <row r="895" ht="12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203"/>
    </row>
    <row r="896" ht="12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203"/>
    </row>
    <row r="897" ht="12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203"/>
    </row>
    <row r="898" ht="12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203"/>
    </row>
    <row r="899" ht="12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203"/>
    </row>
    <row r="900" ht="12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203"/>
    </row>
    <row r="901" ht="12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203"/>
    </row>
    <row r="902" ht="12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203"/>
    </row>
    <row r="903" ht="12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203"/>
    </row>
    <row r="904" ht="12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203"/>
    </row>
    <row r="905" ht="12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203"/>
    </row>
    <row r="906" ht="12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203"/>
    </row>
    <row r="907" ht="12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203"/>
    </row>
    <row r="908" ht="12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203"/>
    </row>
    <row r="909" ht="12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203"/>
    </row>
    <row r="910" ht="12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203"/>
    </row>
    <row r="911" ht="12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203"/>
    </row>
    <row r="912" ht="12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203"/>
    </row>
    <row r="913" ht="12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203"/>
    </row>
    <row r="914" ht="12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203"/>
    </row>
    <row r="915" ht="12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203"/>
    </row>
    <row r="916" ht="12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203"/>
    </row>
    <row r="917" ht="12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203"/>
    </row>
    <row r="918" ht="12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203"/>
    </row>
    <row r="919" ht="12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203"/>
    </row>
    <row r="920" ht="12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203"/>
    </row>
    <row r="921" ht="12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203"/>
    </row>
    <row r="922" ht="12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203"/>
    </row>
    <row r="923" ht="12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203"/>
    </row>
    <row r="924" ht="12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203"/>
    </row>
    <row r="925" ht="12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203"/>
    </row>
    <row r="926" ht="12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203"/>
    </row>
    <row r="927" ht="12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203"/>
    </row>
    <row r="928" ht="12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203"/>
    </row>
    <row r="929" ht="12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203"/>
    </row>
    <row r="930" ht="12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203"/>
    </row>
    <row r="931" ht="12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203"/>
    </row>
    <row r="932" ht="12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203"/>
    </row>
    <row r="933" ht="12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203"/>
    </row>
    <row r="934" ht="12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203"/>
    </row>
    <row r="935" ht="12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203"/>
    </row>
    <row r="936" ht="12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203"/>
    </row>
    <row r="937" ht="12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203"/>
    </row>
    <row r="938" ht="12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203"/>
    </row>
    <row r="939" ht="12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203"/>
    </row>
    <row r="940" ht="12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203"/>
    </row>
    <row r="941" ht="12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203"/>
    </row>
    <row r="942" ht="12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203"/>
    </row>
    <row r="943" ht="12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203"/>
    </row>
    <row r="944" ht="12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203"/>
    </row>
    <row r="945" ht="12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203"/>
    </row>
    <row r="946" ht="12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203"/>
    </row>
    <row r="947" ht="12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203"/>
    </row>
    <row r="948" ht="12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203"/>
    </row>
    <row r="949" ht="12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203"/>
    </row>
    <row r="950" ht="12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203"/>
    </row>
    <row r="951" ht="12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203"/>
    </row>
    <row r="952" ht="12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203"/>
    </row>
    <row r="953" ht="12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203"/>
    </row>
    <row r="954" ht="12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203"/>
    </row>
    <row r="955" ht="12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203"/>
    </row>
    <row r="956" ht="12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203"/>
    </row>
    <row r="957" ht="12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203"/>
    </row>
    <row r="958" ht="12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203"/>
    </row>
    <row r="959" ht="12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203"/>
    </row>
    <row r="960" ht="12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203"/>
    </row>
    <row r="961" ht="12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203"/>
    </row>
    <row r="962" ht="12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203"/>
    </row>
    <row r="963" ht="12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203"/>
    </row>
    <row r="964" ht="12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203"/>
    </row>
    <row r="965" ht="12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203"/>
    </row>
    <row r="966" ht="12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203"/>
    </row>
    <row r="967" ht="12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203"/>
    </row>
    <row r="968" ht="12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203"/>
    </row>
    <row r="969" ht="12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203"/>
    </row>
    <row r="970" ht="12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203"/>
    </row>
    <row r="971" ht="12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203"/>
    </row>
    <row r="972" ht="12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203"/>
    </row>
    <row r="973" ht="12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203"/>
    </row>
    <row r="974" ht="12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203"/>
    </row>
    <row r="975" ht="12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203"/>
    </row>
    <row r="976" ht="12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203"/>
    </row>
    <row r="977" ht="12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203"/>
    </row>
    <row r="978" ht="12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203"/>
    </row>
    <row r="979" ht="12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203"/>
    </row>
    <row r="980" ht="12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203"/>
    </row>
    <row r="981" ht="12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203"/>
    </row>
    <row r="982" ht="12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203"/>
    </row>
    <row r="983" ht="12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203"/>
    </row>
    <row r="984" ht="12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203"/>
    </row>
    <row r="985" ht="12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203"/>
    </row>
    <row r="986" ht="12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203"/>
    </row>
    <row r="987" ht="12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203"/>
    </row>
    <row r="988" ht="12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203"/>
    </row>
    <row r="989" ht="12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203"/>
    </row>
    <row r="990" ht="12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203"/>
    </row>
    <row r="991" ht="12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203"/>
    </row>
    <row r="992" ht="12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203"/>
    </row>
    <row r="993" ht="12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203"/>
    </row>
    <row r="994" ht="12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203"/>
    </row>
    <row r="995" ht="12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203"/>
    </row>
    <row r="996" ht="12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203"/>
    </row>
    <row r="997" ht="12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203"/>
    </row>
    <row r="998" ht="12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203"/>
    </row>
    <row r="999" ht="12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203"/>
    </row>
    <row r="1000" ht="12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203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38"/>
    <col customWidth="1" hidden="1" min="2" max="2" width="15.38"/>
    <col customWidth="1" min="3" max="3" width="25.0"/>
    <col customWidth="1" min="4" max="4" width="12.5"/>
    <col customWidth="1" hidden="1" min="5" max="5" width="12.5"/>
    <col customWidth="1" min="6" max="6" width="12.0"/>
    <col customWidth="1" hidden="1" min="7" max="7" width="12.0"/>
    <col customWidth="1" min="8" max="8" width="12.0"/>
    <col customWidth="1" hidden="1" min="9" max="9" width="12.0"/>
    <col customWidth="1" min="10" max="10" width="12.0"/>
    <col customWidth="1" hidden="1" min="11" max="11" width="12.0"/>
    <col customWidth="1" min="12" max="12" width="12.0"/>
    <col customWidth="1" hidden="1" min="13" max="13" width="12.0"/>
    <col customWidth="1" min="14" max="14" width="12.0"/>
    <col customWidth="1" hidden="1" min="15" max="15" width="12.0"/>
    <col customWidth="1" min="16" max="16" width="12.0"/>
    <col customWidth="1" hidden="1" min="17" max="17" width="12.0"/>
    <col customWidth="1" min="18" max="18" width="12.0"/>
    <col customWidth="1" hidden="1" min="19" max="19" width="12.0"/>
    <col customWidth="1" min="20" max="20" width="12.0"/>
    <col customWidth="1" hidden="1" min="21" max="21" width="12.0"/>
    <col customWidth="1" min="22" max="22" width="12.0"/>
    <col customWidth="1" hidden="1" min="23" max="23" width="12.0"/>
    <col customWidth="1" min="24" max="24" width="12.0"/>
    <col customWidth="1" hidden="1" min="25" max="25" width="12.0"/>
    <col customWidth="1" min="26" max="26" width="12.0"/>
    <col customWidth="1" hidden="1" min="27" max="27" width="12.0"/>
    <col customWidth="1" min="28" max="28" width="12.63"/>
    <col customWidth="1" hidden="1" min="29" max="29" width="11.38"/>
    <col customWidth="1" min="30" max="30" width="11.5"/>
  </cols>
  <sheetData>
    <row r="1" ht="12.7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1"/>
      <c r="AD1" s="40"/>
    </row>
    <row r="2" ht="12.75" customHeight="1">
      <c r="A2" s="40"/>
      <c r="B2" s="40"/>
      <c r="C2" s="305"/>
      <c r="D2" s="80"/>
      <c r="E2" s="80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41"/>
      <c r="AD2" s="40"/>
    </row>
    <row r="3" ht="12.75" customHeight="1">
      <c r="A3" s="40"/>
      <c r="B3" s="40"/>
      <c r="C3" s="205" t="s">
        <v>652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  <c r="AC3" s="41"/>
      <c r="AD3" s="40"/>
    </row>
    <row r="4" ht="12.75" customHeight="1">
      <c r="A4" s="306"/>
      <c r="B4" s="306"/>
      <c r="C4" s="307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7"/>
      <c r="AC4" s="146"/>
      <c r="AD4" s="306"/>
    </row>
    <row r="5" ht="12.75" customHeight="1">
      <c r="A5" s="40"/>
      <c r="B5" s="40"/>
      <c r="C5" s="209" t="s">
        <v>653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1"/>
      <c r="AD5" s="40"/>
    </row>
    <row r="6" ht="12.75" customHeight="1">
      <c r="A6" s="306"/>
      <c r="B6" s="306" t="s">
        <v>151</v>
      </c>
      <c r="C6" s="146" t="s">
        <v>654</v>
      </c>
      <c r="D6" s="146">
        <v>0.0</v>
      </c>
      <c r="E6" s="146">
        <v>0.0</v>
      </c>
      <c r="F6" s="146">
        <v>0.0</v>
      </c>
      <c r="G6" s="146">
        <v>0.0</v>
      </c>
      <c r="H6" s="146">
        <v>0.0</v>
      </c>
      <c r="I6" s="146">
        <v>0.0</v>
      </c>
      <c r="J6" s="146">
        <v>0.0</v>
      </c>
      <c r="K6" s="146">
        <v>0.0</v>
      </c>
      <c r="L6" s="146">
        <v>0.0</v>
      </c>
      <c r="M6" s="146">
        <v>0.0</v>
      </c>
      <c r="N6" s="146">
        <v>0.0</v>
      </c>
      <c r="O6" s="146">
        <v>0.0</v>
      </c>
      <c r="P6" s="146">
        <v>0.0</v>
      </c>
      <c r="Q6" s="146">
        <v>0.0</v>
      </c>
      <c r="R6" s="146">
        <v>0.0</v>
      </c>
      <c r="S6" s="146">
        <v>0.0</v>
      </c>
      <c r="T6" s="146">
        <v>0.0</v>
      </c>
      <c r="U6" s="146">
        <v>0.0</v>
      </c>
      <c r="V6" s="146">
        <v>0.0</v>
      </c>
      <c r="W6" s="146">
        <v>0.0</v>
      </c>
      <c r="X6" s="146">
        <v>0.0</v>
      </c>
      <c r="Y6" s="146">
        <v>0.0</v>
      </c>
      <c r="Z6" s="146">
        <v>0.0</v>
      </c>
      <c r="AA6" s="146">
        <v>0.0</v>
      </c>
      <c r="AB6" s="146">
        <f t="shared" ref="AB6:AB10" si="1">D6+F6+H6+J6+L6+N6+P6+R6+T6+V6+X6+Z6</f>
        <v>0</v>
      </c>
      <c r="AC6" s="146"/>
      <c r="AD6" s="306"/>
    </row>
    <row r="7" ht="13.5" customHeight="1">
      <c r="A7" s="40"/>
      <c r="B7" s="40" t="s">
        <v>155</v>
      </c>
      <c r="C7" s="41" t="s">
        <v>655</v>
      </c>
      <c r="D7" s="146">
        <v>0.0</v>
      </c>
      <c r="E7" s="146">
        <v>0.0</v>
      </c>
      <c r="F7" s="146">
        <v>0.0</v>
      </c>
      <c r="G7" s="146">
        <v>0.0</v>
      </c>
      <c r="H7" s="146">
        <v>0.0</v>
      </c>
      <c r="I7" s="146">
        <v>0.0</v>
      </c>
      <c r="J7" s="146">
        <v>0.0</v>
      </c>
      <c r="K7" s="146">
        <v>0.0</v>
      </c>
      <c r="L7" s="146">
        <v>0.0</v>
      </c>
      <c r="M7" s="146">
        <v>0.0</v>
      </c>
      <c r="N7" s="146">
        <v>0.0</v>
      </c>
      <c r="O7" s="146">
        <v>0.0</v>
      </c>
      <c r="P7" s="146">
        <v>0.0</v>
      </c>
      <c r="Q7" s="146">
        <v>0.0</v>
      </c>
      <c r="R7" s="146">
        <v>0.0</v>
      </c>
      <c r="S7" s="146">
        <v>0.0</v>
      </c>
      <c r="T7" s="146">
        <v>0.0</v>
      </c>
      <c r="U7" s="146">
        <v>0.0</v>
      </c>
      <c r="V7" s="146">
        <v>0.0</v>
      </c>
      <c r="W7" s="146">
        <v>0.0</v>
      </c>
      <c r="X7" s="146">
        <v>0.0</v>
      </c>
      <c r="Y7" s="146">
        <v>0.0</v>
      </c>
      <c r="Z7" s="146">
        <v>0.0</v>
      </c>
      <c r="AA7" s="146">
        <v>0.0</v>
      </c>
      <c r="AB7" s="41">
        <f t="shared" si="1"/>
        <v>0</v>
      </c>
      <c r="AC7" s="41"/>
      <c r="AD7" s="40"/>
    </row>
    <row r="8" ht="13.5" customHeight="1">
      <c r="A8" s="306"/>
      <c r="B8" s="306" t="s">
        <v>656</v>
      </c>
      <c r="C8" s="146" t="s">
        <v>657</v>
      </c>
      <c r="D8" s="146">
        <v>0.0</v>
      </c>
      <c r="E8" s="146">
        <v>0.0</v>
      </c>
      <c r="F8" s="146">
        <v>0.0</v>
      </c>
      <c r="G8" s="146">
        <v>0.0</v>
      </c>
      <c r="H8" s="146">
        <v>0.0</v>
      </c>
      <c r="I8" s="146">
        <v>0.0</v>
      </c>
      <c r="J8" s="146">
        <v>0.0</v>
      </c>
      <c r="K8" s="146">
        <v>0.0</v>
      </c>
      <c r="L8" s="146">
        <v>0.0</v>
      </c>
      <c r="M8" s="146">
        <v>0.0</v>
      </c>
      <c r="N8" s="146">
        <v>0.0</v>
      </c>
      <c r="O8" s="146">
        <v>0.0</v>
      </c>
      <c r="P8" s="146">
        <v>0.0</v>
      </c>
      <c r="Q8" s="146">
        <v>0.0</v>
      </c>
      <c r="R8" s="146">
        <v>0.0</v>
      </c>
      <c r="S8" s="146">
        <v>0.0</v>
      </c>
      <c r="T8" s="146">
        <v>0.0</v>
      </c>
      <c r="U8" s="146">
        <v>0.0</v>
      </c>
      <c r="V8" s="146">
        <v>0.0</v>
      </c>
      <c r="W8" s="146">
        <v>0.0</v>
      </c>
      <c r="X8" s="146">
        <v>0.0</v>
      </c>
      <c r="Y8" s="146">
        <v>0.0</v>
      </c>
      <c r="Z8" s="146">
        <v>0.0</v>
      </c>
      <c r="AA8" s="146">
        <v>0.0</v>
      </c>
      <c r="AB8" s="146">
        <f t="shared" si="1"/>
        <v>0</v>
      </c>
      <c r="AC8" s="146"/>
      <c r="AD8" s="306"/>
    </row>
    <row r="9" ht="13.5" customHeight="1">
      <c r="A9" s="40"/>
      <c r="B9" s="40" t="s">
        <v>658</v>
      </c>
      <c r="C9" s="41" t="s">
        <v>659</v>
      </c>
      <c r="D9" s="146">
        <v>0.0</v>
      </c>
      <c r="E9" s="146">
        <v>0.0</v>
      </c>
      <c r="F9" s="146">
        <v>0.0</v>
      </c>
      <c r="G9" s="146">
        <v>0.0</v>
      </c>
      <c r="H9" s="146">
        <v>0.0</v>
      </c>
      <c r="I9" s="146">
        <v>0.0</v>
      </c>
      <c r="J9" s="146">
        <v>0.0</v>
      </c>
      <c r="K9" s="146">
        <v>0.0</v>
      </c>
      <c r="L9" s="146">
        <v>0.0</v>
      </c>
      <c r="M9" s="146">
        <v>0.0</v>
      </c>
      <c r="N9" s="146">
        <v>0.0</v>
      </c>
      <c r="O9" s="146">
        <v>0.0</v>
      </c>
      <c r="P9" s="146">
        <v>0.0</v>
      </c>
      <c r="Q9" s="146">
        <v>0.0</v>
      </c>
      <c r="R9" s="146">
        <v>0.0</v>
      </c>
      <c r="S9" s="146">
        <v>0.0</v>
      </c>
      <c r="T9" s="146">
        <v>0.0</v>
      </c>
      <c r="U9" s="146">
        <v>0.0</v>
      </c>
      <c r="V9" s="146">
        <v>0.0</v>
      </c>
      <c r="W9" s="146">
        <v>0.0</v>
      </c>
      <c r="X9" s="146">
        <v>0.0</v>
      </c>
      <c r="Y9" s="146">
        <v>0.0</v>
      </c>
      <c r="Z9" s="146">
        <v>0.0</v>
      </c>
      <c r="AA9" s="146">
        <v>0.0</v>
      </c>
      <c r="AB9" s="41">
        <f t="shared" si="1"/>
        <v>0</v>
      </c>
      <c r="AC9" s="41"/>
      <c r="AD9" s="40"/>
    </row>
    <row r="10" ht="13.5" customHeight="1">
      <c r="A10" s="40"/>
      <c r="B10" s="40" t="s">
        <v>660</v>
      </c>
      <c r="C10" s="41" t="s">
        <v>653</v>
      </c>
      <c r="D10" s="146">
        <v>0.0</v>
      </c>
      <c r="E10" s="146">
        <v>0.0</v>
      </c>
      <c r="F10" s="146">
        <v>0.0</v>
      </c>
      <c r="G10" s="146">
        <v>0.0</v>
      </c>
      <c r="H10" s="146">
        <v>0.0</v>
      </c>
      <c r="I10" s="146">
        <v>0.0</v>
      </c>
      <c r="J10" s="146">
        <v>0.0</v>
      </c>
      <c r="K10" s="146">
        <v>0.0</v>
      </c>
      <c r="L10" s="146">
        <v>0.0</v>
      </c>
      <c r="M10" s="146">
        <v>0.0</v>
      </c>
      <c r="N10" s="146">
        <v>0.0</v>
      </c>
      <c r="O10" s="146">
        <v>0.0</v>
      </c>
      <c r="P10" s="146">
        <v>0.0</v>
      </c>
      <c r="Q10" s="146">
        <v>0.0</v>
      </c>
      <c r="R10" s="146">
        <v>0.0</v>
      </c>
      <c r="S10" s="146">
        <v>0.0</v>
      </c>
      <c r="T10" s="146">
        <v>0.0</v>
      </c>
      <c r="U10" s="146">
        <v>0.0</v>
      </c>
      <c r="V10" s="146">
        <v>0.0</v>
      </c>
      <c r="W10" s="146">
        <v>0.0</v>
      </c>
      <c r="X10" s="146">
        <v>0.0</v>
      </c>
      <c r="Y10" s="146">
        <v>0.0</v>
      </c>
      <c r="Z10" s="146">
        <v>0.0</v>
      </c>
      <c r="AA10" s="146">
        <v>0.0</v>
      </c>
      <c r="AB10" s="41">
        <f t="shared" si="1"/>
        <v>0</v>
      </c>
      <c r="AC10" s="41"/>
      <c r="AD10" s="40"/>
    </row>
    <row r="11" ht="13.5" customHeight="1">
      <c r="A11" s="306"/>
      <c r="B11" s="306"/>
      <c r="C11" s="274" t="s">
        <v>661</v>
      </c>
      <c r="D11" s="268">
        <f t="shared" ref="D11:V11" si="2">SUM(D6:D10)</f>
        <v>0</v>
      </c>
      <c r="E11" s="268">
        <f t="shared" si="2"/>
        <v>0</v>
      </c>
      <c r="F11" s="268">
        <f t="shared" si="2"/>
        <v>0</v>
      </c>
      <c r="G11" s="268">
        <f t="shared" si="2"/>
        <v>0</v>
      </c>
      <c r="H11" s="268">
        <f t="shared" si="2"/>
        <v>0</v>
      </c>
      <c r="I11" s="268">
        <f t="shared" si="2"/>
        <v>0</v>
      </c>
      <c r="J11" s="268">
        <f t="shared" si="2"/>
        <v>0</v>
      </c>
      <c r="K11" s="268">
        <f t="shared" si="2"/>
        <v>0</v>
      </c>
      <c r="L11" s="268">
        <f t="shared" si="2"/>
        <v>0</v>
      </c>
      <c r="M11" s="268">
        <f t="shared" si="2"/>
        <v>0</v>
      </c>
      <c r="N11" s="268">
        <f t="shared" si="2"/>
        <v>0</v>
      </c>
      <c r="O11" s="268">
        <f t="shared" si="2"/>
        <v>0</v>
      </c>
      <c r="P11" s="268">
        <f t="shared" si="2"/>
        <v>0</v>
      </c>
      <c r="Q11" s="268">
        <f t="shared" si="2"/>
        <v>0</v>
      </c>
      <c r="R11" s="268">
        <f t="shared" si="2"/>
        <v>0</v>
      </c>
      <c r="S11" s="268">
        <f t="shared" si="2"/>
        <v>0</v>
      </c>
      <c r="T11" s="268">
        <f t="shared" si="2"/>
        <v>0</v>
      </c>
      <c r="U11" s="268">
        <f t="shared" si="2"/>
        <v>0</v>
      </c>
      <c r="V11" s="268">
        <f t="shared" si="2"/>
        <v>0</v>
      </c>
      <c r="W11" s="268"/>
      <c r="X11" s="268">
        <f>SUM(X6:X10)</f>
        <v>0</v>
      </c>
      <c r="Y11" s="268"/>
      <c r="Z11" s="268">
        <f>SUM(Z6:Z10)</f>
        <v>0</v>
      </c>
      <c r="AA11" s="268"/>
      <c r="AB11" s="268">
        <f>SUM(AB6:AB10)</f>
        <v>0</v>
      </c>
      <c r="AC11" s="146"/>
      <c r="AD11" s="306"/>
    </row>
    <row r="12" ht="12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1"/>
      <c r="AD12" s="40"/>
    </row>
    <row r="13" ht="12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1"/>
      <c r="AD13" s="40"/>
    </row>
    <row r="14" ht="12.75" customHeight="1">
      <c r="A14" s="306"/>
      <c r="B14" s="306"/>
      <c r="C14" s="209" t="s">
        <v>662</v>
      </c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146"/>
      <c r="AC14" s="146"/>
      <c r="AD14" s="306"/>
    </row>
    <row r="15" ht="12.75" customHeight="1">
      <c r="A15" s="306"/>
      <c r="B15" s="306" t="s">
        <v>153</v>
      </c>
      <c r="C15" s="146" t="s">
        <v>663</v>
      </c>
      <c r="D15" s="146">
        <v>0.0</v>
      </c>
      <c r="E15" s="146">
        <v>0.0</v>
      </c>
      <c r="F15" s="146">
        <v>0.0</v>
      </c>
      <c r="G15" s="146">
        <v>0.0</v>
      </c>
      <c r="H15" s="146">
        <v>0.0</v>
      </c>
      <c r="I15" s="146">
        <v>0.0</v>
      </c>
      <c r="J15" s="146">
        <v>0.0</v>
      </c>
      <c r="K15" s="146">
        <v>0.0</v>
      </c>
      <c r="L15" s="146">
        <v>0.0</v>
      </c>
      <c r="M15" s="146">
        <v>0.0</v>
      </c>
      <c r="N15" s="146">
        <v>0.0</v>
      </c>
      <c r="O15" s="146">
        <v>0.0</v>
      </c>
      <c r="P15" s="146">
        <v>0.0</v>
      </c>
      <c r="Q15" s="146">
        <v>0.0</v>
      </c>
      <c r="R15" s="146">
        <v>0.0</v>
      </c>
      <c r="S15" s="146">
        <v>0.0</v>
      </c>
      <c r="T15" s="146">
        <v>0.0</v>
      </c>
      <c r="U15" s="146">
        <v>0.0</v>
      </c>
      <c r="V15" s="146">
        <v>0.0</v>
      </c>
      <c r="W15" s="146">
        <v>0.0</v>
      </c>
      <c r="X15" s="146">
        <v>0.0</v>
      </c>
      <c r="Y15" s="146">
        <v>0.0</v>
      </c>
      <c r="Z15" s="146">
        <v>0.0</v>
      </c>
      <c r="AA15" s="146">
        <v>0.0</v>
      </c>
      <c r="AB15" s="146">
        <f t="shared" ref="AB15:AB17" si="3">D15+F15+H15+J15+L15+N15+P15+R15+T15+V15+X15+Z15</f>
        <v>0</v>
      </c>
      <c r="AC15" s="146"/>
      <c r="AD15" s="306"/>
    </row>
    <row r="16" ht="12.75" customHeight="1">
      <c r="A16" s="306"/>
      <c r="B16" s="306" t="s">
        <v>664</v>
      </c>
      <c r="C16" s="306" t="s">
        <v>665</v>
      </c>
      <c r="D16" s="146">
        <v>0.0</v>
      </c>
      <c r="E16" s="146">
        <v>0.0</v>
      </c>
      <c r="F16" s="146">
        <v>0.0</v>
      </c>
      <c r="G16" s="146">
        <v>0.0</v>
      </c>
      <c r="H16" s="146">
        <v>0.0</v>
      </c>
      <c r="I16" s="146">
        <v>0.0</v>
      </c>
      <c r="J16" s="146">
        <v>0.0</v>
      </c>
      <c r="K16" s="146">
        <v>0.0</v>
      </c>
      <c r="L16" s="146">
        <v>0.0</v>
      </c>
      <c r="M16" s="146">
        <v>0.0</v>
      </c>
      <c r="N16" s="146">
        <v>0.0</v>
      </c>
      <c r="O16" s="146">
        <v>0.0</v>
      </c>
      <c r="P16" s="146">
        <v>0.0</v>
      </c>
      <c r="Q16" s="146">
        <v>0.0</v>
      </c>
      <c r="R16" s="146">
        <v>0.0</v>
      </c>
      <c r="S16" s="146">
        <v>0.0</v>
      </c>
      <c r="T16" s="146">
        <v>0.0</v>
      </c>
      <c r="U16" s="146">
        <v>0.0</v>
      </c>
      <c r="V16" s="146">
        <v>0.0</v>
      </c>
      <c r="W16" s="146">
        <v>0.0</v>
      </c>
      <c r="X16" s="146">
        <v>0.0</v>
      </c>
      <c r="Y16" s="146">
        <v>0.0</v>
      </c>
      <c r="Z16" s="146">
        <v>0.0</v>
      </c>
      <c r="AA16" s="146">
        <v>0.0</v>
      </c>
      <c r="AB16" s="41">
        <f t="shared" si="3"/>
        <v>0</v>
      </c>
      <c r="AC16" s="146"/>
      <c r="AD16" s="306"/>
    </row>
    <row r="17" ht="12.75" customHeight="1">
      <c r="A17" s="306"/>
      <c r="B17" s="306" t="s">
        <v>666</v>
      </c>
      <c r="C17" s="40" t="s">
        <v>667</v>
      </c>
      <c r="D17" s="146">
        <v>56629.1008</v>
      </c>
      <c r="E17" s="146">
        <v>0.0</v>
      </c>
      <c r="F17" s="146">
        <v>72771.1518</v>
      </c>
      <c r="G17" s="146">
        <v>0.0</v>
      </c>
      <c r="H17" s="146">
        <v>31707.4938</v>
      </c>
      <c r="I17" s="146">
        <v>0.0</v>
      </c>
      <c r="J17" s="146">
        <v>30496.253</v>
      </c>
      <c r="K17" s="146">
        <v>0.0</v>
      </c>
      <c r="L17" s="146">
        <v>30799.667400000002</v>
      </c>
      <c r="M17" s="146">
        <v>0.0</v>
      </c>
      <c r="N17" s="146">
        <v>36104.63880000001</v>
      </c>
      <c r="O17" s="146">
        <v>0.0</v>
      </c>
      <c r="P17" s="146">
        <v>25819.851</v>
      </c>
      <c r="Q17" s="146">
        <v>0.0</v>
      </c>
      <c r="R17" s="146">
        <v>31009.3354</v>
      </c>
      <c r="S17" s="146">
        <v>0.0</v>
      </c>
      <c r="T17" s="146">
        <v>23320.6254</v>
      </c>
      <c r="U17" s="146">
        <v>0.0</v>
      </c>
      <c r="V17" s="146">
        <v>35506.82</v>
      </c>
      <c r="W17" s="146">
        <v>0.0</v>
      </c>
      <c r="X17" s="146">
        <v>35506.82</v>
      </c>
      <c r="Y17" s="146">
        <v>0.0</v>
      </c>
      <c r="Z17" s="146">
        <v>35506.82</v>
      </c>
      <c r="AA17" s="146">
        <v>0.0</v>
      </c>
      <c r="AB17" s="41">
        <f t="shared" si="3"/>
        <v>445178.5774</v>
      </c>
      <c r="AC17" s="148"/>
      <c r="AD17" s="306"/>
    </row>
    <row r="18" ht="13.5" customHeight="1">
      <c r="A18" s="306"/>
      <c r="B18" s="306"/>
      <c r="C18" s="274" t="s">
        <v>668</v>
      </c>
      <c r="D18" s="268">
        <f t="shared" ref="D18:V18" si="4">SUM(D16:D17)-D15</f>
        <v>56629.1008</v>
      </c>
      <c r="E18" s="268">
        <f t="shared" si="4"/>
        <v>0</v>
      </c>
      <c r="F18" s="268">
        <f t="shared" si="4"/>
        <v>72771.1518</v>
      </c>
      <c r="G18" s="268">
        <f t="shared" si="4"/>
        <v>0</v>
      </c>
      <c r="H18" s="268">
        <f t="shared" si="4"/>
        <v>31707.4938</v>
      </c>
      <c r="I18" s="268">
        <f t="shared" si="4"/>
        <v>0</v>
      </c>
      <c r="J18" s="268">
        <f t="shared" si="4"/>
        <v>30496.253</v>
      </c>
      <c r="K18" s="268">
        <f t="shared" si="4"/>
        <v>0</v>
      </c>
      <c r="L18" s="268">
        <f t="shared" si="4"/>
        <v>30799.6674</v>
      </c>
      <c r="M18" s="268">
        <f t="shared" si="4"/>
        <v>0</v>
      </c>
      <c r="N18" s="268">
        <f t="shared" si="4"/>
        <v>36104.6388</v>
      </c>
      <c r="O18" s="268">
        <f t="shared" si="4"/>
        <v>0</v>
      </c>
      <c r="P18" s="268">
        <f t="shared" si="4"/>
        <v>25819.851</v>
      </c>
      <c r="Q18" s="268">
        <f t="shared" si="4"/>
        <v>0</v>
      </c>
      <c r="R18" s="268">
        <f t="shared" si="4"/>
        <v>31009.3354</v>
      </c>
      <c r="S18" s="268">
        <f t="shared" si="4"/>
        <v>0</v>
      </c>
      <c r="T18" s="268">
        <f t="shared" si="4"/>
        <v>23320.6254</v>
      </c>
      <c r="U18" s="268">
        <f t="shared" si="4"/>
        <v>0</v>
      </c>
      <c r="V18" s="268">
        <f t="shared" si="4"/>
        <v>35506.82</v>
      </c>
      <c r="W18" s="268"/>
      <c r="X18" s="268">
        <f>SUM(X16:X17)-X15</f>
        <v>35506.82</v>
      </c>
      <c r="Y18" s="268"/>
      <c r="Z18" s="268">
        <f>SUM(Z16:Z17)-Z15</f>
        <v>35506.82</v>
      </c>
      <c r="AA18" s="268"/>
      <c r="AB18" s="268">
        <f>SUM(AB16:AB17)-AB15</f>
        <v>445178.5774</v>
      </c>
      <c r="AC18" s="146"/>
      <c r="AD18" s="306"/>
    </row>
    <row r="19" ht="12.75" customHeight="1">
      <c r="A19" s="306"/>
      <c r="B19" s="306"/>
      <c r="C19" s="309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146"/>
      <c r="AD19" s="306"/>
    </row>
    <row r="20" ht="12.75" customHeight="1">
      <c r="A20" s="40"/>
      <c r="B20" s="40"/>
      <c r="C20" s="211" t="s">
        <v>669</v>
      </c>
      <c r="D20" s="212">
        <f t="shared" ref="D20:V20" si="5">D11-D18</f>
        <v>-56629.1008</v>
      </c>
      <c r="E20" s="212">
        <f t="shared" si="5"/>
        <v>0</v>
      </c>
      <c r="F20" s="212">
        <f t="shared" si="5"/>
        <v>-72771.1518</v>
      </c>
      <c r="G20" s="212">
        <f t="shared" si="5"/>
        <v>0</v>
      </c>
      <c r="H20" s="212">
        <f t="shared" si="5"/>
        <v>-31707.4938</v>
      </c>
      <c r="I20" s="212">
        <f t="shared" si="5"/>
        <v>0</v>
      </c>
      <c r="J20" s="212">
        <f t="shared" si="5"/>
        <v>-30496.253</v>
      </c>
      <c r="K20" s="212">
        <f t="shared" si="5"/>
        <v>0</v>
      </c>
      <c r="L20" s="212">
        <f t="shared" si="5"/>
        <v>-30799.6674</v>
      </c>
      <c r="M20" s="212">
        <f t="shared" si="5"/>
        <v>0</v>
      </c>
      <c r="N20" s="212">
        <f t="shared" si="5"/>
        <v>-36104.6388</v>
      </c>
      <c r="O20" s="212">
        <f t="shared" si="5"/>
        <v>0</v>
      </c>
      <c r="P20" s="212">
        <f t="shared" si="5"/>
        <v>-25819.851</v>
      </c>
      <c r="Q20" s="212">
        <f t="shared" si="5"/>
        <v>0</v>
      </c>
      <c r="R20" s="212">
        <f t="shared" si="5"/>
        <v>-31009.3354</v>
      </c>
      <c r="S20" s="212">
        <f t="shared" si="5"/>
        <v>0</v>
      </c>
      <c r="T20" s="212">
        <f t="shared" si="5"/>
        <v>-23320.6254</v>
      </c>
      <c r="U20" s="212">
        <f t="shared" si="5"/>
        <v>0</v>
      </c>
      <c r="V20" s="212">
        <f t="shared" si="5"/>
        <v>-35506.82</v>
      </c>
      <c r="W20" s="212"/>
      <c r="X20" s="212">
        <f>X11-X18</f>
        <v>-35506.82</v>
      </c>
      <c r="Y20" s="212"/>
      <c r="Z20" s="212">
        <f>Z11-Z18</f>
        <v>-35506.82</v>
      </c>
      <c r="AA20" s="212"/>
      <c r="AB20" s="213">
        <f>AB11-AB18</f>
        <v>-445178.5774</v>
      </c>
      <c r="AC20" s="41"/>
      <c r="AD20" s="40"/>
    </row>
    <row r="21" ht="12.75" customHeight="1">
      <c r="A21" s="306"/>
      <c r="B21" s="306"/>
      <c r="C21" s="309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309"/>
      <c r="O21" s="309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306"/>
    </row>
    <row r="22" ht="12.75" customHeight="1">
      <c r="A22" s="306"/>
      <c r="B22" s="306"/>
      <c r="C22" s="310" t="s">
        <v>119</v>
      </c>
      <c r="D22" s="146"/>
      <c r="E22" s="146"/>
      <c r="F22" s="146"/>
      <c r="G22" s="146"/>
      <c r="H22" s="275"/>
      <c r="I22" s="275"/>
      <c r="J22" s="311"/>
      <c r="K22" s="311"/>
      <c r="L22" s="312"/>
      <c r="M22" s="312"/>
      <c r="N22" s="275"/>
      <c r="O22" s="275"/>
      <c r="P22" s="275"/>
      <c r="Q22" s="275"/>
      <c r="R22" s="311"/>
      <c r="S22" s="311"/>
      <c r="T22" s="146"/>
      <c r="U22" s="146"/>
      <c r="V22" s="146"/>
      <c r="W22" s="146"/>
      <c r="X22" s="275"/>
      <c r="Y22" s="275"/>
      <c r="Z22" s="311"/>
      <c r="AA22" s="311"/>
      <c r="AB22" s="312"/>
      <c r="AC22" s="146"/>
      <c r="AD22" s="306"/>
    </row>
    <row r="23" ht="12.75" customHeight="1">
      <c r="A23" s="40"/>
      <c r="B23" s="40"/>
      <c r="C23" s="40" t="s">
        <v>670</v>
      </c>
      <c r="D23" s="313">
        <f t="shared" ref="D23:AA23" si="6">D24+D25</f>
        <v>2287.06</v>
      </c>
      <c r="E23" s="313">
        <f t="shared" si="6"/>
        <v>0</v>
      </c>
      <c r="F23" s="313">
        <f t="shared" si="6"/>
        <v>2288.014</v>
      </c>
      <c r="G23" s="313">
        <f t="shared" si="6"/>
        <v>1299.4328</v>
      </c>
      <c r="H23" s="313">
        <f t="shared" si="6"/>
        <v>2288.0246</v>
      </c>
      <c r="I23" s="313">
        <f t="shared" si="6"/>
        <v>696</v>
      </c>
      <c r="J23" s="313">
        <f t="shared" si="6"/>
        <v>2351.8472</v>
      </c>
      <c r="K23" s="313">
        <f t="shared" si="6"/>
        <v>1299.4328</v>
      </c>
      <c r="L23" s="313">
        <f t="shared" si="6"/>
        <v>3060.4532</v>
      </c>
      <c r="M23" s="313">
        <f t="shared" si="6"/>
        <v>1299.4328</v>
      </c>
      <c r="N23" s="313">
        <f t="shared" si="6"/>
        <v>2956.3294</v>
      </c>
      <c r="O23" s="313">
        <f t="shared" si="6"/>
        <v>1299.4328</v>
      </c>
      <c r="P23" s="313">
        <f t="shared" si="6"/>
        <v>2983.7516</v>
      </c>
      <c r="Q23" s="313">
        <f t="shared" si="6"/>
        <v>1299.4328</v>
      </c>
      <c r="R23" s="313">
        <f t="shared" si="6"/>
        <v>2983.7516</v>
      </c>
      <c r="S23" s="313">
        <f t="shared" si="6"/>
        <v>1299.4328</v>
      </c>
      <c r="T23" s="313">
        <f t="shared" si="6"/>
        <v>2983.7516</v>
      </c>
      <c r="U23" s="313">
        <f t="shared" si="6"/>
        <v>1299.4328</v>
      </c>
      <c r="V23" s="313">
        <f t="shared" si="6"/>
        <v>2984.99339</v>
      </c>
      <c r="W23" s="313">
        <f t="shared" si="6"/>
        <v>1299.4328</v>
      </c>
      <c r="X23" s="313">
        <f t="shared" si="6"/>
        <v>2984.99339</v>
      </c>
      <c r="Y23" s="313">
        <f t="shared" si="6"/>
        <v>1299.4328</v>
      </c>
      <c r="Z23" s="313">
        <f t="shared" si="6"/>
        <v>2984.99339</v>
      </c>
      <c r="AA23" s="313">
        <f t="shared" si="6"/>
        <v>0</v>
      </c>
      <c r="AB23" s="314">
        <f t="shared" ref="AB23:AB42" si="7">D23+F23+H23+J23+L23+N23+P23+R23+T23+V23+X23+Z23</f>
        <v>33137.96337</v>
      </c>
      <c r="AC23" s="41"/>
      <c r="AD23" s="40"/>
    </row>
    <row r="24" ht="12.75" customHeight="1">
      <c r="A24" s="315"/>
      <c r="B24" s="40" t="s">
        <v>671</v>
      </c>
      <c r="C24" s="315" t="s">
        <v>672</v>
      </c>
      <c r="D24" s="316">
        <v>1591.0600000000002</v>
      </c>
      <c r="E24" s="316">
        <v>0.0</v>
      </c>
      <c r="F24" s="316">
        <v>1592.0140000000001</v>
      </c>
      <c r="G24" s="316">
        <v>0.0</v>
      </c>
      <c r="H24" s="316">
        <v>1592.0246000000002</v>
      </c>
      <c r="I24" s="316">
        <v>0.0</v>
      </c>
      <c r="J24" s="316">
        <v>1655.8472</v>
      </c>
      <c r="K24" s="316">
        <v>0.0</v>
      </c>
      <c r="L24" s="316">
        <v>1761.0204000000003</v>
      </c>
      <c r="M24" s="316">
        <v>0.0</v>
      </c>
      <c r="N24" s="316">
        <v>1656.8966</v>
      </c>
      <c r="O24" s="316">
        <v>0.0</v>
      </c>
      <c r="P24" s="316">
        <v>1684.3188</v>
      </c>
      <c r="Q24" s="316">
        <v>0.0</v>
      </c>
      <c r="R24" s="316">
        <v>1684.3188</v>
      </c>
      <c r="S24" s="316">
        <v>0.0</v>
      </c>
      <c r="T24" s="316">
        <v>1684.3188</v>
      </c>
      <c r="U24" s="316">
        <v>0.0</v>
      </c>
      <c r="V24" s="316">
        <v>1685.56059</v>
      </c>
      <c r="W24" s="316">
        <v>0.0</v>
      </c>
      <c r="X24" s="316">
        <v>1685.56059</v>
      </c>
      <c r="Y24" s="316">
        <v>0.0</v>
      </c>
      <c r="Z24" s="316">
        <v>1685.56059</v>
      </c>
      <c r="AA24" s="316">
        <v>0.0</v>
      </c>
      <c r="AB24" s="317">
        <f t="shared" si="7"/>
        <v>19958.50097</v>
      </c>
      <c r="AC24" s="317"/>
      <c r="AD24" s="315"/>
    </row>
    <row r="25" ht="12.75" customHeight="1">
      <c r="A25" s="315"/>
      <c r="B25" s="40" t="s">
        <v>673</v>
      </c>
      <c r="C25" s="315" t="s">
        <v>674</v>
      </c>
      <c r="D25" s="318">
        <v>696.0</v>
      </c>
      <c r="E25" s="316">
        <v>0.0</v>
      </c>
      <c r="F25" s="318">
        <v>696.0</v>
      </c>
      <c r="G25" s="316">
        <v>1299.4328000000003</v>
      </c>
      <c r="H25" s="318">
        <v>696.0</v>
      </c>
      <c r="I25" s="318">
        <v>696.0</v>
      </c>
      <c r="J25" s="318">
        <v>696.0</v>
      </c>
      <c r="K25" s="316">
        <v>1299.4328000000003</v>
      </c>
      <c r="L25" s="316">
        <v>1299.4328000000003</v>
      </c>
      <c r="M25" s="316">
        <v>1299.4328000000003</v>
      </c>
      <c r="N25" s="316">
        <v>1299.4328000000003</v>
      </c>
      <c r="O25" s="316">
        <v>1299.4328000000003</v>
      </c>
      <c r="P25" s="316">
        <v>1299.4328000000003</v>
      </c>
      <c r="Q25" s="316">
        <v>1299.4328000000003</v>
      </c>
      <c r="R25" s="316">
        <v>1299.4328000000003</v>
      </c>
      <c r="S25" s="316">
        <v>1299.4328000000003</v>
      </c>
      <c r="T25" s="316">
        <v>1299.4328000000003</v>
      </c>
      <c r="U25" s="316">
        <v>1299.4328000000003</v>
      </c>
      <c r="V25" s="316">
        <v>1299.4328000000003</v>
      </c>
      <c r="W25" s="316">
        <v>1299.4328000000003</v>
      </c>
      <c r="X25" s="316">
        <v>1299.4328000000003</v>
      </c>
      <c r="Y25" s="316">
        <v>1299.4328000000003</v>
      </c>
      <c r="Z25" s="316">
        <v>1299.4328000000003</v>
      </c>
      <c r="AA25" s="316">
        <v>0.0</v>
      </c>
      <c r="AB25" s="317">
        <f t="shared" si="7"/>
        <v>13179.4624</v>
      </c>
      <c r="AC25" s="317"/>
      <c r="AD25" s="315"/>
    </row>
    <row r="26" ht="12.75" customHeight="1">
      <c r="A26" s="40"/>
      <c r="B26" s="40"/>
      <c r="C26" s="40" t="s">
        <v>675</v>
      </c>
      <c r="D26" s="314">
        <f t="shared" ref="D26:AA26" si="8">D27+D28</f>
        <v>12370.2742</v>
      </c>
      <c r="E26" s="314">
        <f t="shared" si="8"/>
        <v>0</v>
      </c>
      <c r="F26" s="314">
        <f t="shared" si="8"/>
        <v>20490.7654</v>
      </c>
      <c r="G26" s="314">
        <f t="shared" si="8"/>
        <v>0</v>
      </c>
      <c r="H26" s="314">
        <f t="shared" si="8"/>
        <v>16357.0614</v>
      </c>
      <c r="I26" s="314">
        <f t="shared" si="8"/>
        <v>0</v>
      </c>
      <c r="J26" s="314">
        <f t="shared" si="8"/>
        <v>20318.8546</v>
      </c>
      <c r="K26" s="314">
        <f t="shared" si="8"/>
        <v>0</v>
      </c>
      <c r="L26" s="314">
        <f t="shared" si="8"/>
        <v>17324.3114</v>
      </c>
      <c r="M26" s="314">
        <f t="shared" si="8"/>
        <v>0</v>
      </c>
      <c r="N26" s="314">
        <f t="shared" si="8"/>
        <v>21405.8528</v>
      </c>
      <c r="O26" s="314">
        <f t="shared" si="8"/>
        <v>0</v>
      </c>
      <c r="P26" s="314">
        <f t="shared" si="8"/>
        <v>15827.7822</v>
      </c>
      <c r="Q26" s="314">
        <f t="shared" si="8"/>
        <v>0</v>
      </c>
      <c r="R26" s="314">
        <f t="shared" si="8"/>
        <v>21175.4724</v>
      </c>
      <c r="S26" s="314">
        <f t="shared" si="8"/>
        <v>0</v>
      </c>
      <c r="T26" s="314">
        <f t="shared" si="8"/>
        <v>19206.882</v>
      </c>
      <c r="U26" s="314">
        <f t="shared" si="8"/>
        <v>0</v>
      </c>
      <c r="V26" s="314">
        <f t="shared" si="8"/>
        <v>20491.2</v>
      </c>
      <c r="W26" s="314">
        <f t="shared" si="8"/>
        <v>0</v>
      </c>
      <c r="X26" s="314">
        <f t="shared" si="8"/>
        <v>16451.2</v>
      </c>
      <c r="Y26" s="314">
        <f t="shared" si="8"/>
        <v>0</v>
      </c>
      <c r="Z26" s="314">
        <f t="shared" si="8"/>
        <v>20564</v>
      </c>
      <c r="AA26" s="314">
        <f t="shared" si="8"/>
        <v>0</v>
      </c>
      <c r="AB26" s="314">
        <f t="shared" si="7"/>
        <v>221983.6564</v>
      </c>
      <c r="AC26" s="203"/>
      <c r="AD26" s="40"/>
    </row>
    <row r="27" ht="12.75" customHeight="1">
      <c r="A27" s="315"/>
      <c r="B27" s="40" t="s">
        <v>676</v>
      </c>
      <c r="C27" s="315" t="s">
        <v>672</v>
      </c>
      <c r="D27" s="316">
        <v>12370.2742</v>
      </c>
      <c r="E27" s="316">
        <v>0.0</v>
      </c>
      <c r="F27" s="316">
        <v>16450.7654</v>
      </c>
      <c r="G27" s="316">
        <v>0.0</v>
      </c>
      <c r="H27" s="316">
        <v>16357.0614</v>
      </c>
      <c r="I27" s="316">
        <v>0.0</v>
      </c>
      <c r="J27" s="316">
        <v>16278.8546</v>
      </c>
      <c r="K27" s="316">
        <v>0.0</v>
      </c>
      <c r="L27" s="316">
        <v>17324.311400000002</v>
      </c>
      <c r="M27" s="316">
        <v>0.0</v>
      </c>
      <c r="N27" s="316">
        <v>17365.8528</v>
      </c>
      <c r="O27" s="316">
        <v>0.0</v>
      </c>
      <c r="P27" s="316">
        <v>15827.782200000001</v>
      </c>
      <c r="Q27" s="316">
        <v>0.0</v>
      </c>
      <c r="R27" s="316">
        <v>17135.472400000002</v>
      </c>
      <c r="S27" s="316">
        <v>0.0</v>
      </c>
      <c r="T27" s="316">
        <v>19206.882</v>
      </c>
      <c r="U27" s="316">
        <v>0.0</v>
      </c>
      <c r="V27" s="316">
        <v>16451.2</v>
      </c>
      <c r="W27" s="316">
        <v>0.0</v>
      </c>
      <c r="X27" s="316">
        <v>16451.2</v>
      </c>
      <c r="Y27" s="316">
        <v>0.0</v>
      </c>
      <c r="Z27" s="316">
        <v>16451.2</v>
      </c>
      <c r="AA27" s="316">
        <v>0.0</v>
      </c>
      <c r="AB27" s="317">
        <f t="shared" si="7"/>
        <v>197670.8564</v>
      </c>
      <c r="AC27" s="317"/>
      <c r="AD27" s="315"/>
    </row>
    <row r="28" ht="12.75" customHeight="1">
      <c r="A28" s="315"/>
      <c r="B28" s="40" t="s">
        <v>677</v>
      </c>
      <c r="C28" s="315" t="s">
        <v>674</v>
      </c>
      <c r="D28" s="316">
        <v>0.0</v>
      </c>
      <c r="E28" s="316">
        <v>0.0</v>
      </c>
      <c r="F28" s="318">
        <v>4040.0</v>
      </c>
      <c r="G28" s="316">
        <v>0.0</v>
      </c>
      <c r="H28" s="316">
        <v>0.0</v>
      </c>
      <c r="I28" s="316">
        <v>0.0</v>
      </c>
      <c r="J28" s="318">
        <v>4040.0</v>
      </c>
      <c r="K28" s="316">
        <v>0.0</v>
      </c>
      <c r="L28" s="316">
        <v>0.0</v>
      </c>
      <c r="M28" s="316">
        <v>0.0</v>
      </c>
      <c r="N28" s="318">
        <v>4040.0</v>
      </c>
      <c r="O28" s="316">
        <v>0.0</v>
      </c>
      <c r="P28" s="316">
        <v>0.0</v>
      </c>
      <c r="Q28" s="316">
        <v>0.0</v>
      </c>
      <c r="R28" s="318">
        <v>4040.0</v>
      </c>
      <c r="S28" s="316">
        <v>0.0</v>
      </c>
      <c r="T28" s="316">
        <v>0.0</v>
      </c>
      <c r="U28" s="316">
        <v>0.0</v>
      </c>
      <c r="V28" s="318">
        <v>4040.0</v>
      </c>
      <c r="W28" s="316">
        <v>0.0</v>
      </c>
      <c r="X28" s="318">
        <v>0.0</v>
      </c>
      <c r="Y28" s="316">
        <v>0.0</v>
      </c>
      <c r="Z28" s="316">
        <v>4112.8</v>
      </c>
      <c r="AA28" s="316">
        <v>0.0</v>
      </c>
      <c r="AB28" s="317">
        <f t="shared" si="7"/>
        <v>24312.8</v>
      </c>
      <c r="AC28" s="317"/>
      <c r="AD28" s="315"/>
    </row>
    <row r="29" ht="12.75" customHeight="1">
      <c r="A29" s="40"/>
      <c r="B29" s="40" t="s">
        <v>678</v>
      </c>
      <c r="C29" s="40" t="s">
        <v>679</v>
      </c>
      <c r="D29" s="264">
        <v>4099.0</v>
      </c>
      <c r="E29" s="146">
        <v>0.0</v>
      </c>
      <c r="F29" s="146">
        <v>0.0</v>
      </c>
      <c r="G29" s="146">
        <v>0.0</v>
      </c>
      <c r="H29" s="264">
        <v>4099.0</v>
      </c>
      <c r="I29" s="146">
        <v>0.0</v>
      </c>
      <c r="J29" s="146">
        <v>0.0</v>
      </c>
      <c r="K29" s="146">
        <v>0.0</v>
      </c>
      <c r="L29" s="264">
        <v>4099.0</v>
      </c>
      <c r="M29" s="146">
        <v>0.0</v>
      </c>
      <c r="N29" s="146">
        <v>0.0</v>
      </c>
      <c r="O29" s="146">
        <v>0.0</v>
      </c>
      <c r="P29" s="264">
        <v>4099.0</v>
      </c>
      <c r="Q29" s="146">
        <v>0.0</v>
      </c>
      <c r="R29" s="146">
        <v>0.0</v>
      </c>
      <c r="S29" s="146">
        <v>0.0</v>
      </c>
      <c r="T29" s="264">
        <v>4099.0</v>
      </c>
      <c r="U29" s="146">
        <v>0.0</v>
      </c>
      <c r="V29" s="264">
        <v>0.0</v>
      </c>
      <c r="W29" s="146">
        <v>0.0</v>
      </c>
      <c r="X29" s="264">
        <v>4099.0</v>
      </c>
      <c r="Y29" s="146">
        <v>0.0</v>
      </c>
      <c r="Z29" s="264">
        <v>0.0</v>
      </c>
      <c r="AA29" s="146">
        <v>0.0</v>
      </c>
      <c r="AB29" s="41">
        <f t="shared" si="7"/>
        <v>24594</v>
      </c>
      <c r="AC29" s="226"/>
      <c r="AD29" s="40"/>
    </row>
    <row r="30" ht="12.75" customHeight="1">
      <c r="A30" s="40"/>
      <c r="B30" s="40" t="s">
        <v>680</v>
      </c>
      <c r="C30" s="40" t="s">
        <v>681</v>
      </c>
      <c r="D30" s="146">
        <v>2619.0267999999987</v>
      </c>
      <c r="E30" s="146">
        <v>0.0</v>
      </c>
      <c r="F30" s="146">
        <v>4191.1552</v>
      </c>
      <c r="G30" s="146">
        <v>0.0</v>
      </c>
      <c r="H30" s="146">
        <v>4181.615199999998</v>
      </c>
      <c r="I30" s="146">
        <v>0.0</v>
      </c>
      <c r="J30" s="146">
        <v>2591.6152</v>
      </c>
      <c r="K30" s="146">
        <v>0.0</v>
      </c>
      <c r="L30" s="146">
        <v>2591.6152</v>
      </c>
      <c r="M30" s="146">
        <v>0.0</v>
      </c>
      <c r="N30" s="146">
        <v>1021.0874</v>
      </c>
      <c r="O30" s="146">
        <v>0.0</v>
      </c>
      <c r="P30" s="146">
        <v>21624.0</v>
      </c>
      <c r="Q30" s="146">
        <v>0.0</v>
      </c>
      <c r="R30" s="146">
        <v>11195.889600000004</v>
      </c>
      <c r="S30" s="146">
        <v>0.0</v>
      </c>
      <c r="T30" s="146">
        <v>4817.615199999998</v>
      </c>
      <c r="U30" s="146">
        <v>0.0</v>
      </c>
      <c r="V30" s="146">
        <v>15989.04</v>
      </c>
      <c r="W30" s="146">
        <v>0.0</v>
      </c>
      <c r="X30" s="146">
        <v>15989.04</v>
      </c>
      <c r="Y30" s="146">
        <v>0.0</v>
      </c>
      <c r="Z30" s="146">
        <v>15989.04</v>
      </c>
      <c r="AA30" s="146">
        <v>0.0</v>
      </c>
      <c r="AB30" s="41">
        <f t="shared" si="7"/>
        <v>102800.7398</v>
      </c>
      <c r="AC30" s="41"/>
      <c r="AD30" s="40"/>
    </row>
    <row r="31" ht="12.75" customHeight="1">
      <c r="A31" s="40"/>
      <c r="B31" s="40" t="s">
        <v>682</v>
      </c>
      <c r="C31" s="40" t="s">
        <v>683</v>
      </c>
      <c r="D31" s="146">
        <v>54983.95960000001</v>
      </c>
      <c r="E31" s="146">
        <v>0.0</v>
      </c>
      <c r="F31" s="146">
        <v>7844.0</v>
      </c>
      <c r="G31" s="146">
        <v>0.0</v>
      </c>
      <c r="H31" s="146">
        <v>44247.018200000006</v>
      </c>
      <c r="I31" s="146">
        <v>0.0</v>
      </c>
      <c r="J31" s="146">
        <v>26986.54</v>
      </c>
      <c r="K31" s="146">
        <v>0.0</v>
      </c>
      <c r="L31" s="146">
        <v>24898.34</v>
      </c>
      <c r="M31" s="146">
        <v>0.0</v>
      </c>
      <c r="N31" s="146">
        <v>76680.1986</v>
      </c>
      <c r="O31" s="146">
        <v>0.0</v>
      </c>
      <c r="P31" s="146">
        <v>2544.0</v>
      </c>
      <c r="Q31" s="146">
        <v>0.0</v>
      </c>
      <c r="R31" s="146">
        <v>98207.94</v>
      </c>
      <c r="S31" s="146">
        <v>0.0</v>
      </c>
      <c r="T31" s="146">
        <v>13471.54</v>
      </c>
      <c r="U31" s="146">
        <v>0.0</v>
      </c>
      <c r="V31" s="146">
        <v>19256.6596</v>
      </c>
      <c r="W31" s="146">
        <v>0.0</v>
      </c>
      <c r="X31" s="146">
        <v>19256.6596</v>
      </c>
      <c r="Y31" s="146">
        <v>0.0</v>
      </c>
      <c r="Z31" s="146">
        <v>19256.744400000003</v>
      </c>
      <c r="AA31" s="146">
        <v>0.0</v>
      </c>
      <c r="AB31" s="41">
        <f t="shared" si="7"/>
        <v>407633.6</v>
      </c>
      <c r="AC31" s="41"/>
      <c r="AD31" s="40"/>
    </row>
    <row r="32" ht="12.75" customHeight="1">
      <c r="A32" s="40"/>
      <c r="B32" s="40" t="s">
        <v>684</v>
      </c>
      <c r="C32" s="40" t="s">
        <v>685</v>
      </c>
      <c r="D32" s="146">
        <v>88691.81120000001</v>
      </c>
      <c r="E32" s="146">
        <v>0.0</v>
      </c>
      <c r="F32" s="146">
        <v>95502.2052</v>
      </c>
      <c r="G32" s="146">
        <v>0.0</v>
      </c>
      <c r="H32" s="146">
        <v>134034.86940000003</v>
      </c>
      <c r="I32" s="146">
        <v>0.0</v>
      </c>
      <c r="J32" s="146">
        <v>37745.4552</v>
      </c>
      <c r="K32" s="146">
        <v>0.0</v>
      </c>
      <c r="L32" s="146">
        <v>37745.4552</v>
      </c>
      <c r="M32" s="146">
        <v>0.0</v>
      </c>
      <c r="N32" s="146">
        <v>37745.4552</v>
      </c>
      <c r="O32" s="146">
        <v>0.0</v>
      </c>
      <c r="P32" s="146">
        <v>37745.4552</v>
      </c>
      <c r="Q32" s="146">
        <v>0.0</v>
      </c>
      <c r="R32" s="146">
        <v>94773.4552</v>
      </c>
      <c r="S32" s="146">
        <v>0.0</v>
      </c>
      <c r="T32" s="146">
        <v>37745.4552</v>
      </c>
      <c r="U32" s="146">
        <v>0.0</v>
      </c>
      <c r="V32" s="146">
        <v>54855.0</v>
      </c>
      <c r="W32" s="146">
        <v>0.0</v>
      </c>
      <c r="X32" s="146">
        <v>54855.0</v>
      </c>
      <c r="Y32" s="146">
        <v>0.0</v>
      </c>
      <c r="Z32" s="146">
        <v>54855.0</v>
      </c>
      <c r="AA32" s="146">
        <v>0.0</v>
      </c>
      <c r="AB32" s="41">
        <f t="shared" si="7"/>
        <v>766294.617</v>
      </c>
      <c r="AC32" s="226"/>
      <c r="AD32" s="40"/>
    </row>
    <row r="33" ht="12.75" customHeight="1">
      <c r="A33" s="40"/>
      <c r="B33" s="40" t="s">
        <v>686</v>
      </c>
      <c r="C33" s="40" t="s">
        <v>687</v>
      </c>
      <c r="D33" s="146">
        <v>32043.4502</v>
      </c>
      <c r="E33" s="146">
        <v>0.0</v>
      </c>
      <c r="F33" s="146">
        <v>32043.4502</v>
      </c>
      <c r="G33" s="146">
        <v>0.0</v>
      </c>
      <c r="H33" s="146">
        <v>32043.4502</v>
      </c>
      <c r="I33" s="146">
        <v>0.0</v>
      </c>
      <c r="J33" s="146">
        <v>32043.4502</v>
      </c>
      <c r="K33" s="146">
        <v>0.0</v>
      </c>
      <c r="L33" s="146">
        <v>32043.4502</v>
      </c>
      <c r="M33" s="146">
        <v>0.0</v>
      </c>
      <c r="N33" s="146">
        <v>32043.4502</v>
      </c>
      <c r="O33" s="146">
        <v>0.0</v>
      </c>
      <c r="P33" s="146">
        <v>32043.4502</v>
      </c>
      <c r="Q33" s="146">
        <v>0.0</v>
      </c>
      <c r="R33" s="146">
        <v>32043.4502</v>
      </c>
      <c r="S33" s="146">
        <v>0.0</v>
      </c>
      <c r="T33" s="146">
        <v>32043.4502</v>
      </c>
      <c r="U33" s="146">
        <v>0.0</v>
      </c>
      <c r="V33" s="146">
        <v>35333.32980000001</v>
      </c>
      <c r="W33" s="146">
        <v>0.0</v>
      </c>
      <c r="X33" s="146">
        <v>35333.32980000001</v>
      </c>
      <c r="Y33" s="146">
        <v>0.0</v>
      </c>
      <c r="Z33" s="146">
        <v>35333.372200000005</v>
      </c>
      <c r="AA33" s="146">
        <v>0.0</v>
      </c>
      <c r="AB33" s="41">
        <f t="shared" si="7"/>
        <v>394391.0836</v>
      </c>
      <c r="AC33" s="41"/>
      <c r="AD33" s="40"/>
    </row>
    <row r="34" ht="12.75" customHeight="1">
      <c r="A34" s="227"/>
      <c r="B34" s="40" t="s">
        <v>688</v>
      </c>
      <c r="C34" s="40" t="s">
        <v>689</v>
      </c>
      <c r="D34" s="146">
        <v>2266.28</v>
      </c>
      <c r="E34" s="146">
        <v>0.0</v>
      </c>
      <c r="F34" s="146">
        <v>0.0</v>
      </c>
      <c r="G34" s="146">
        <v>0.0</v>
      </c>
      <c r="H34" s="146">
        <v>2020.3918</v>
      </c>
      <c r="I34" s="146">
        <v>0.0</v>
      </c>
      <c r="J34" s="146">
        <v>1892.6406</v>
      </c>
      <c r="K34" s="146">
        <v>0.0</v>
      </c>
      <c r="L34" s="146">
        <v>0.0</v>
      </c>
      <c r="M34" s="146">
        <v>0.0</v>
      </c>
      <c r="N34" s="146">
        <v>5748.062000000001</v>
      </c>
      <c r="O34" s="146">
        <v>0.0</v>
      </c>
      <c r="P34" s="146">
        <v>291.5</v>
      </c>
      <c r="Q34" s="146">
        <v>0.0</v>
      </c>
      <c r="R34" s="146">
        <v>1390.7942000000003</v>
      </c>
      <c r="S34" s="146">
        <v>0.0</v>
      </c>
      <c r="T34" s="146">
        <v>0.0</v>
      </c>
      <c r="U34" s="146">
        <v>0.0</v>
      </c>
      <c r="V34" s="146">
        <v>2650.0</v>
      </c>
      <c r="W34" s="146">
        <v>0.0</v>
      </c>
      <c r="X34" s="146">
        <v>2650.0</v>
      </c>
      <c r="Y34" s="146">
        <v>0.0</v>
      </c>
      <c r="Z34" s="146">
        <v>2650.0</v>
      </c>
      <c r="AA34" s="146">
        <v>0.0</v>
      </c>
      <c r="AB34" s="41">
        <f t="shared" si="7"/>
        <v>21559.6686</v>
      </c>
      <c r="AC34" s="226"/>
      <c r="AD34" s="227"/>
    </row>
    <row r="35" ht="12.75" customHeight="1">
      <c r="A35" s="40"/>
      <c r="B35" s="40" t="s">
        <v>690</v>
      </c>
      <c r="C35" s="40" t="s">
        <v>691</v>
      </c>
      <c r="D35" s="41">
        <v>1876.2318</v>
      </c>
      <c r="E35" s="41">
        <v>0.0</v>
      </c>
      <c r="F35" s="41">
        <v>0.0</v>
      </c>
      <c r="G35" s="41">
        <v>0.0</v>
      </c>
      <c r="H35" s="41">
        <v>1193.2420000000002</v>
      </c>
      <c r="I35" s="41">
        <v>0.0</v>
      </c>
      <c r="J35" s="41">
        <v>231.6206</v>
      </c>
      <c r="K35" s="41">
        <v>0.0</v>
      </c>
      <c r="L35" s="41">
        <v>397.5</v>
      </c>
      <c r="M35" s="41">
        <v>0.0</v>
      </c>
      <c r="N35" s="41">
        <v>1118.8088</v>
      </c>
      <c r="O35" s="41">
        <v>0.0</v>
      </c>
      <c r="P35" s="41">
        <v>608.2068</v>
      </c>
      <c r="Q35" s="41">
        <v>0.0</v>
      </c>
      <c r="R35" s="41">
        <v>465.2976</v>
      </c>
      <c r="S35" s="41">
        <v>0.0</v>
      </c>
      <c r="T35" s="41">
        <v>377.2434</v>
      </c>
      <c r="U35" s="41">
        <v>0.0</v>
      </c>
      <c r="V35" s="41">
        <v>1766.6596000000002</v>
      </c>
      <c r="W35" s="41">
        <v>0.0</v>
      </c>
      <c r="X35" s="41">
        <v>1766.7020000000002</v>
      </c>
      <c r="Y35" s="41">
        <v>0.0</v>
      </c>
      <c r="Z35" s="41">
        <v>1766.7020000000002</v>
      </c>
      <c r="AA35" s="41">
        <v>0.0</v>
      </c>
      <c r="AB35" s="41">
        <f t="shared" si="7"/>
        <v>11568.2146</v>
      </c>
      <c r="AC35" s="226"/>
      <c r="AD35" s="40"/>
    </row>
    <row r="36" ht="12.75" customHeight="1">
      <c r="A36" s="227"/>
      <c r="B36" s="40" t="s">
        <v>692</v>
      </c>
      <c r="C36" s="40" t="s">
        <v>693</v>
      </c>
      <c r="D36" s="146">
        <f>10440.68+600</f>
        <v>11040.68</v>
      </c>
      <c r="E36" s="146">
        <v>0.0</v>
      </c>
      <c r="F36" s="146">
        <f>6304.63+600</f>
        <v>6904.63</v>
      </c>
      <c r="G36" s="146">
        <v>0.0</v>
      </c>
      <c r="H36" s="146">
        <f>7619.71+600</f>
        <v>8219.71</v>
      </c>
      <c r="I36" s="146">
        <v>0.0</v>
      </c>
      <c r="J36" s="146">
        <f>7822.03+600</f>
        <v>8422.03</v>
      </c>
      <c r="K36" s="146">
        <v>0.0</v>
      </c>
      <c r="L36" s="146">
        <f>4761.52+600</f>
        <v>5361.52</v>
      </c>
      <c r="M36" s="146">
        <v>0.0</v>
      </c>
      <c r="N36" s="146">
        <f>15462.01+600</f>
        <v>16062.01</v>
      </c>
      <c r="O36" s="146">
        <v>0.0</v>
      </c>
      <c r="P36" s="146">
        <f>10498.1+600</f>
        <v>11098.1</v>
      </c>
      <c r="Q36" s="146">
        <v>0.0</v>
      </c>
      <c r="R36" s="146">
        <f>5519.5+600</f>
        <v>6119.5</v>
      </c>
      <c r="S36" s="146">
        <v>0.0</v>
      </c>
      <c r="T36" s="146">
        <f>5583.93+600</f>
        <v>6183.93</v>
      </c>
      <c r="U36" s="146">
        <v>0.0</v>
      </c>
      <c r="V36" s="146">
        <f>7066.67+600</f>
        <v>7666.67</v>
      </c>
      <c r="W36" s="146">
        <v>0.0</v>
      </c>
      <c r="X36" s="146">
        <f>7066.67+600</f>
        <v>7666.67</v>
      </c>
      <c r="Y36" s="146">
        <v>0.0</v>
      </c>
      <c r="Z36" s="146">
        <f>7066.63</f>
        <v>7066.63</v>
      </c>
      <c r="AA36" s="146">
        <v>0.0</v>
      </c>
      <c r="AB36" s="41">
        <f t="shared" si="7"/>
        <v>101812.08</v>
      </c>
      <c r="AC36" s="226"/>
      <c r="AD36" s="227"/>
    </row>
    <row r="37" ht="12.75" customHeight="1">
      <c r="A37" s="40"/>
      <c r="B37" s="40" t="s">
        <v>694</v>
      </c>
      <c r="C37" s="40" t="s">
        <v>695</v>
      </c>
      <c r="D37" s="146">
        <v>13133.145600000003</v>
      </c>
      <c r="E37" s="146">
        <v>0.0</v>
      </c>
      <c r="F37" s="146">
        <v>5411.776999999997</v>
      </c>
      <c r="G37" s="146">
        <v>0.0</v>
      </c>
      <c r="H37" s="146">
        <v>11172.145600000003</v>
      </c>
      <c r="I37" s="146">
        <v>0.0</v>
      </c>
      <c r="J37" s="146">
        <v>16874.945600000003</v>
      </c>
      <c r="K37" s="146">
        <v>0.0</v>
      </c>
      <c r="L37" s="146">
        <v>11145.242799999998</v>
      </c>
      <c r="M37" s="146">
        <v>0.0</v>
      </c>
      <c r="N37" s="146">
        <v>3880.967400000001</v>
      </c>
      <c r="O37" s="146">
        <v>0.0</v>
      </c>
      <c r="P37" s="146">
        <v>24469.99399999999</v>
      </c>
      <c r="Q37" s="146">
        <v>0.0</v>
      </c>
      <c r="R37" s="146">
        <v>12446.912199999995</v>
      </c>
      <c r="S37" s="146">
        <v>0.0</v>
      </c>
      <c r="T37" s="146">
        <v>2370.4673999999973</v>
      </c>
      <c r="U37" s="146">
        <v>0.0</v>
      </c>
      <c r="V37" s="146">
        <v>14486.6596</v>
      </c>
      <c r="W37" s="146">
        <v>0.0</v>
      </c>
      <c r="X37" s="146">
        <v>14486.6596</v>
      </c>
      <c r="Y37" s="146">
        <v>0.0</v>
      </c>
      <c r="Z37" s="146">
        <v>14486.744400000001</v>
      </c>
      <c r="AA37" s="146">
        <v>0.0</v>
      </c>
      <c r="AB37" s="41">
        <f t="shared" si="7"/>
        <v>144365.6612</v>
      </c>
      <c r="AC37" s="226"/>
      <c r="AD37" s="40"/>
    </row>
    <row r="38" ht="12.75" customHeight="1">
      <c r="A38" s="40"/>
      <c r="B38" s="40" t="s">
        <v>696</v>
      </c>
      <c r="C38" s="40" t="s">
        <v>697</v>
      </c>
      <c r="D38" s="319">
        <v>0.0</v>
      </c>
      <c r="E38" s="319">
        <v>0.0</v>
      </c>
      <c r="F38" s="319">
        <v>0.0</v>
      </c>
      <c r="G38" s="319">
        <v>0.0</v>
      </c>
      <c r="H38" s="319">
        <v>0.0</v>
      </c>
      <c r="I38" s="319">
        <v>0.0</v>
      </c>
      <c r="J38" s="319">
        <v>0.0</v>
      </c>
      <c r="K38" s="319">
        <v>0.0</v>
      </c>
      <c r="L38" s="319">
        <v>0.0</v>
      </c>
      <c r="M38" s="319">
        <v>0.0</v>
      </c>
      <c r="N38" s="319">
        <v>0.0</v>
      </c>
      <c r="O38" s="319">
        <v>0.0</v>
      </c>
      <c r="P38" s="319">
        <v>0.0</v>
      </c>
      <c r="Q38" s="319">
        <v>0.0</v>
      </c>
      <c r="R38" s="319">
        <v>0.0</v>
      </c>
      <c r="S38" s="319">
        <v>0.0</v>
      </c>
      <c r="T38" s="319">
        <v>0.0</v>
      </c>
      <c r="U38" s="319">
        <v>0.0</v>
      </c>
      <c r="V38" s="320">
        <v>0.0</v>
      </c>
      <c r="W38" s="319">
        <v>0.0</v>
      </c>
      <c r="X38" s="320">
        <v>92010.0</v>
      </c>
      <c r="Y38" s="319">
        <v>0.0</v>
      </c>
      <c r="Z38" s="320">
        <v>92010.0</v>
      </c>
      <c r="AA38" s="319">
        <v>0.0</v>
      </c>
      <c r="AB38" s="41">
        <f t="shared" si="7"/>
        <v>184020</v>
      </c>
      <c r="AC38" s="226"/>
      <c r="AD38" s="40"/>
    </row>
    <row r="39" ht="12.75" customHeight="1">
      <c r="A39" s="40"/>
      <c r="B39" s="40" t="s">
        <v>698</v>
      </c>
      <c r="C39" s="225" t="s">
        <v>699</v>
      </c>
      <c r="D39" s="320">
        <v>10025.0</v>
      </c>
      <c r="E39" s="320">
        <v>10025.0</v>
      </c>
      <c r="F39" s="320">
        <v>10025.0</v>
      </c>
      <c r="G39" s="320">
        <v>10025.0</v>
      </c>
      <c r="H39" s="320">
        <v>10025.0</v>
      </c>
      <c r="I39" s="320">
        <v>10025.0</v>
      </c>
      <c r="J39" s="320">
        <v>10025.0</v>
      </c>
      <c r="K39" s="320">
        <v>10025.0</v>
      </c>
      <c r="L39" s="320">
        <f>10025+50000</f>
        <v>60025</v>
      </c>
      <c r="M39" s="320">
        <v>10025.0</v>
      </c>
      <c r="N39" s="320">
        <v>10025.0</v>
      </c>
      <c r="O39" s="320">
        <v>10025.0</v>
      </c>
      <c r="P39" s="320">
        <v>10025.0</v>
      </c>
      <c r="Q39" s="320">
        <v>10025.0</v>
      </c>
      <c r="R39" s="320">
        <v>10025.0</v>
      </c>
      <c r="S39" s="320">
        <v>10025.0</v>
      </c>
      <c r="T39" s="320">
        <v>10025.0</v>
      </c>
      <c r="U39" s="320">
        <v>10025.0</v>
      </c>
      <c r="V39" s="320">
        <v>10025.0</v>
      </c>
      <c r="W39" s="320">
        <v>10025.0</v>
      </c>
      <c r="X39" s="320">
        <v>10025.0</v>
      </c>
      <c r="Y39" s="320">
        <v>10025.0</v>
      </c>
      <c r="Z39" s="320">
        <v>10025.0</v>
      </c>
      <c r="AA39" s="319">
        <v>0.0</v>
      </c>
      <c r="AB39" s="41">
        <f t="shared" si="7"/>
        <v>170300</v>
      </c>
      <c r="AC39" s="226"/>
      <c r="AD39" s="70"/>
    </row>
    <row r="40" ht="12.75" customHeight="1">
      <c r="A40" s="40"/>
      <c r="B40" s="40" t="s">
        <v>700</v>
      </c>
      <c r="C40" s="40" t="s">
        <v>701</v>
      </c>
      <c r="D40" s="319">
        <v>0.0</v>
      </c>
      <c r="E40" s="319">
        <v>0.0</v>
      </c>
      <c r="F40" s="319">
        <v>440.96000000000004</v>
      </c>
      <c r="G40" s="319">
        <v>0.0</v>
      </c>
      <c r="H40" s="319">
        <v>0.0</v>
      </c>
      <c r="I40" s="319">
        <v>0.0</v>
      </c>
      <c r="J40" s="319">
        <v>0.0</v>
      </c>
      <c r="K40" s="319">
        <v>0.0</v>
      </c>
      <c r="L40" s="319">
        <v>0.0</v>
      </c>
      <c r="M40" s="319">
        <v>0.0</v>
      </c>
      <c r="N40" s="319">
        <v>0.0</v>
      </c>
      <c r="O40" s="319">
        <v>0.0</v>
      </c>
      <c r="P40" s="319">
        <v>0.0</v>
      </c>
      <c r="Q40" s="319">
        <v>0.0</v>
      </c>
      <c r="R40" s="319">
        <v>0.0</v>
      </c>
      <c r="S40" s="319">
        <v>0.0</v>
      </c>
      <c r="T40" s="319">
        <v>0.0</v>
      </c>
      <c r="U40" s="319">
        <v>0.0</v>
      </c>
      <c r="V40" s="319">
        <v>1060.0</v>
      </c>
      <c r="W40" s="319">
        <v>0.0</v>
      </c>
      <c r="X40" s="319">
        <v>1060.0</v>
      </c>
      <c r="Y40" s="319">
        <v>0.0</v>
      </c>
      <c r="Z40" s="319">
        <v>1060.0</v>
      </c>
      <c r="AA40" s="319">
        <v>0.0</v>
      </c>
      <c r="AB40" s="41">
        <f t="shared" si="7"/>
        <v>3620.96</v>
      </c>
      <c r="AC40" s="41"/>
      <c r="AD40" s="40"/>
    </row>
    <row r="41" ht="12.75" customHeight="1">
      <c r="A41" s="40"/>
      <c r="B41" s="40" t="s">
        <v>702</v>
      </c>
      <c r="C41" s="40" t="s">
        <v>703</v>
      </c>
      <c r="D41" s="319">
        <v>165302.1876</v>
      </c>
      <c r="E41" s="319">
        <v>0.0</v>
      </c>
      <c r="F41" s="319">
        <v>458923.32180000003</v>
      </c>
      <c r="G41" s="319">
        <v>0.0</v>
      </c>
      <c r="H41" s="319">
        <v>103305.48000000001</v>
      </c>
      <c r="I41" s="319">
        <v>0.0</v>
      </c>
      <c r="J41" s="319">
        <v>63166.4494</v>
      </c>
      <c r="K41" s="319">
        <v>0.0</v>
      </c>
      <c r="L41" s="319">
        <v>75254.3502</v>
      </c>
      <c r="M41" s="319">
        <v>0.0</v>
      </c>
      <c r="N41" s="319">
        <v>112778.7636</v>
      </c>
      <c r="O41" s="319">
        <v>0.0</v>
      </c>
      <c r="P41" s="319">
        <v>56874.151600000005</v>
      </c>
      <c r="Q41" s="319">
        <v>0.0</v>
      </c>
      <c r="R41" s="319">
        <v>89057.3204</v>
      </c>
      <c r="S41" s="319">
        <v>0.0</v>
      </c>
      <c r="T41" s="319">
        <v>50057.302200000006</v>
      </c>
      <c r="U41" s="319">
        <v>0.0</v>
      </c>
      <c r="V41" s="319">
        <v>102907.98000000001</v>
      </c>
      <c r="W41" s="319">
        <v>0.0</v>
      </c>
      <c r="X41" s="319">
        <v>102907.98000000001</v>
      </c>
      <c r="Y41" s="319">
        <v>0.0</v>
      </c>
      <c r="Z41" s="319">
        <v>102912.22</v>
      </c>
      <c r="AA41" s="319">
        <v>0.0</v>
      </c>
      <c r="AB41" s="41">
        <f t="shared" si="7"/>
        <v>1483447.507</v>
      </c>
      <c r="AC41" s="41"/>
      <c r="AD41" s="40"/>
    </row>
    <row r="42" ht="12.75" customHeight="1">
      <c r="A42" s="321"/>
      <c r="B42" s="321" t="s">
        <v>704</v>
      </c>
      <c r="C42" s="40" t="s">
        <v>705</v>
      </c>
      <c r="D42" s="320">
        <v>7239.0</v>
      </c>
      <c r="E42" s="320">
        <v>7239.0</v>
      </c>
      <c r="F42" s="320">
        <v>7239.0</v>
      </c>
      <c r="G42" s="320">
        <v>7239.0</v>
      </c>
      <c r="H42" s="320">
        <v>7239.0</v>
      </c>
      <c r="I42" s="320">
        <v>7239.0</v>
      </c>
      <c r="J42" s="320">
        <v>7239.0</v>
      </c>
      <c r="K42" s="320">
        <v>7239.0</v>
      </c>
      <c r="L42" s="320">
        <v>7239.0</v>
      </c>
      <c r="M42" s="320">
        <v>7239.0</v>
      </c>
      <c r="N42" s="320">
        <v>7239.0</v>
      </c>
      <c r="O42" s="320">
        <v>7239.0</v>
      </c>
      <c r="P42" s="320">
        <v>7239.0</v>
      </c>
      <c r="Q42" s="320">
        <v>7239.0</v>
      </c>
      <c r="R42" s="320">
        <v>7239.0</v>
      </c>
      <c r="S42" s="320">
        <v>7239.0</v>
      </c>
      <c r="T42" s="320">
        <v>7239.0</v>
      </c>
      <c r="U42" s="320">
        <v>7239.0</v>
      </c>
      <c r="V42" s="320">
        <v>7239.0</v>
      </c>
      <c r="W42" s="320">
        <v>7239.0</v>
      </c>
      <c r="X42" s="320">
        <v>7239.0</v>
      </c>
      <c r="Y42" s="320">
        <v>7239.0</v>
      </c>
      <c r="Z42" s="320">
        <v>7239.0</v>
      </c>
      <c r="AA42" s="319">
        <v>0.0</v>
      </c>
      <c r="AB42" s="41">
        <f t="shared" si="7"/>
        <v>86868</v>
      </c>
      <c r="AC42" s="322"/>
      <c r="AD42" s="321"/>
    </row>
    <row r="43" ht="12.75" customHeight="1">
      <c r="A43" s="40"/>
      <c r="B43" s="40"/>
      <c r="C43" s="211" t="s">
        <v>706</v>
      </c>
      <c r="D43" s="212">
        <f t="shared" ref="D43:V43" si="9">SUM(D29:D42)+D26+D23</f>
        <v>407977.107</v>
      </c>
      <c r="E43" s="212">
        <f t="shared" si="9"/>
        <v>17264</v>
      </c>
      <c r="F43" s="212">
        <f t="shared" si="9"/>
        <v>651304.2788</v>
      </c>
      <c r="G43" s="212">
        <f t="shared" si="9"/>
        <v>18563.4328</v>
      </c>
      <c r="H43" s="212">
        <f t="shared" si="9"/>
        <v>380426.0084</v>
      </c>
      <c r="I43" s="212">
        <f t="shared" si="9"/>
        <v>17960</v>
      </c>
      <c r="J43" s="212">
        <f t="shared" si="9"/>
        <v>229889.4486</v>
      </c>
      <c r="K43" s="212">
        <f t="shared" si="9"/>
        <v>18563.4328</v>
      </c>
      <c r="L43" s="212">
        <f t="shared" si="9"/>
        <v>281185.2382</v>
      </c>
      <c r="M43" s="212">
        <f t="shared" si="9"/>
        <v>18563.4328</v>
      </c>
      <c r="N43" s="212">
        <f t="shared" si="9"/>
        <v>328704.9854</v>
      </c>
      <c r="O43" s="212">
        <f t="shared" si="9"/>
        <v>18563.4328</v>
      </c>
      <c r="P43" s="212">
        <f t="shared" si="9"/>
        <v>227473.3916</v>
      </c>
      <c r="Q43" s="212">
        <f t="shared" si="9"/>
        <v>18563.4328</v>
      </c>
      <c r="R43" s="212">
        <f t="shared" si="9"/>
        <v>387123.7834</v>
      </c>
      <c r="S43" s="212">
        <f t="shared" si="9"/>
        <v>18563.4328</v>
      </c>
      <c r="T43" s="212">
        <f t="shared" si="9"/>
        <v>190620.6372</v>
      </c>
      <c r="U43" s="212">
        <f t="shared" si="9"/>
        <v>18563.4328</v>
      </c>
      <c r="V43" s="212">
        <f t="shared" si="9"/>
        <v>296712.192</v>
      </c>
      <c r="W43" s="212"/>
      <c r="X43" s="212">
        <f>SUM(X29:X42)+X26+X23</f>
        <v>388781.2344</v>
      </c>
      <c r="Y43" s="212"/>
      <c r="Z43" s="212">
        <f>SUM(Z29:Z42)+Z26+Z23</f>
        <v>388199.4464</v>
      </c>
      <c r="AA43" s="212"/>
      <c r="AB43" s="213">
        <f>SUM(AB29:AB42)+AB26+AB23</f>
        <v>4158397.751</v>
      </c>
      <c r="AC43" s="41"/>
      <c r="AD43" s="40"/>
    </row>
    <row r="44" ht="12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1"/>
      <c r="AD44" s="40"/>
    </row>
    <row r="45" ht="12.75" customHeight="1">
      <c r="A45" s="306"/>
      <c r="B45" s="306"/>
      <c r="C45" s="310" t="s">
        <v>707</v>
      </c>
      <c r="D45" s="275"/>
      <c r="E45" s="275"/>
      <c r="F45" s="275"/>
      <c r="G45" s="275"/>
      <c r="H45" s="275"/>
      <c r="I45" s="275"/>
      <c r="J45" s="311"/>
      <c r="K45" s="311"/>
      <c r="L45" s="312"/>
      <c r="M45" s="312"/>
      <c r="N45" s="275"/>
      <c r="O45" s="275"/>
      <c r="P45" s="275"/>
      <c r="Q45" s="275"/>
      <c r="R45" s="311"/>
      <c r="S45" s="311"/>
      <c r="T45" s="146"/>
      <c r="U45" s="146"/>
      <c r="V45" s="275"/>
      <c r="W45" s="275"/>
      <c r="X45" s="275"/>
      <c r="Y45" s="275"/>
      <c r="Z45" s="311"/>
      <c r="AA45" s="311"/>
      <c r="AB45" s="312"/>
      <c r="AC45" s="41"/>
      <c r="AD45" s="306"/>
    </row>
    <row r="46" ht="12.75" customHeight="1">
      <c r="A46" s="306"/>
      <c r="B46" s="306" t="s">
        <v>708</v>
      </c>
      <c r="C46" s="306" t="s">
        <v>709</v>
      </c>
      <c r="D46" s="146">
        <v>194687.8468</v>
      </c>
      <c r="E46" s="146">
        <v>0.0</v>
      </c>
      <c r="F46" s="146">
        <v>196697.6068</v>
      </c>
      <c r="G46" s="146">
        <v>0.0</v>
      </c>
      <c r="H46" s="146">
        <v>196697.6068</v>
      </c>
      <c r="I46" s="146">
        <v>0.0</v>
      </c>
      <c r="J46" s="146">
        <v>200976.44520000002</v>
      </c>
      <c r="K46" s="146">
        <v>0.0</v>
      </c>
      <c r="L46" s="146">
        <v>200976.44520000002</v>
      </c>
      <c r="M46" s="146">
        <v>0.0</v>
      </c>
      <c r="N46" s="146">
        <v>200287.4664</v>
      </c>
      <c r="O46" s="146">
        <v>0.0</v>
      </c>
      <c r="P46" s="146">
        <v>198795.06060000003</v>
      </c>
      <c r="Q46" s="146">
        <v>0.0</v>
      </c>
      <c r="R46" s="146">
        <v>197249.33680000002</v>
      </c>
      <c r="S46" s="146">
        <v>0.0</v>
      </c>
      <c r="T46" s="146">
        <v>197249.33680000002</v>
      </c>
      <c r="U46" s="146">
        <v>0.0</v>
      </c>
      <c r="V46" s="146">
        <v>197249.33680000002</v>
      </c>
      <c r="W46" s="146">
        <v>0.0</v>
      </c>
      <c r="X46" s="146">
        <v>197249.33680000002</v>
      </c>
      <c r="Y46" s="146">
        <v>0.0</v>
      </c>
      <c r="Z46" s="146">
        <v>197249.33680000002</v>
      </c>
      <c r="AA46" s="146">
        <v>0.0</v>
      </c>
      <c r="AB46" s="146">
        <f t="shared" ref="AB46:AB47" si="10">D46+F46+H46+J46+L46+N46+P46+R46+T46+V46+X46+Z46</f>
        <v>2375365.162</v>
      </c>
      <c r="AC46" s="41"/>
      <c r="AD46" s="306"/>
    </row>
    <row r="47" ht="12.75" customHeight="1">
      <c r="A47" s="306"/>
      <c r="B47" s="306" t="s">
        <v>710</v>
      </c>
      <c r="C47" s="306" t="s">
        <v>711</v>
      </c>
      <c r="D47" s="146">
        <v>80164.37620000001</v>
      </c>
      <c r="E47" s="146">
        <v>0.0</v>
      </c>
      <c r="F47" s="146">
        <v>80164.37620000001</v>
      </c>
      <c r="G47" s="146">
        <v>0.0</v>
      </c>
      <c r="H47" s="146">
        <v>80164.37620000001</v>
      </c>
      <c r="I47" s="146">
        <v>0.0</v>
      </c>
      <c r="J47" s="146">
        <v>80164.37620000001</v>
      </c>
      <c r="K47" s="146">
        <v>0.0</v>
      </c>
      <c r="L47" s="146">
        <v>80241.6714</v>
      </c>
      <c r="M47" s="146">
        <v>0.0</v>
      </c>
      <c r="N47" s="146">
        <v>80241.6714</v>
      </c>
      <c r="O47" s="146">
        <v>0.0</v>
      </c>
      <c r="P47" s="146">
        <v>80241.6714</v>
      </c>
      <c r="Q47" s="146">
        <v>0.0</v>
      </c>
      <c r="R47" s="146">
        <v>80241.6714</v>
      </c>
      <c r="S47" s="146">
        <v>0.0</v>
      </c>
      <c r="T47" s="146">
        <v>80241.6714</v>
      </c>
      <c r="U47" s="146">
        <v>0.0</v>
      </c>
      <c r="V47" s="146">
        <v>80241.6714</v>
      </c>
      <c r="W47" s="146">
        <v>0.0</v>
      </c>
      <c r="X47" s="146">
        <v>80241.6714</v>
      </c>
      <c r="Y47" s="146">
        <v>0.0</v>
      </c>
      <c r="Z47" s="146">
        <v>80241.6714</v>
      </c>
      <c r="AA47" s="146">
        <v>0.0</v>
      </c>
      <c r="AB47" s="313">
        <f t="shared" si="10"/>
        <v>962590.876</v>
      </c>
      <c r="AC47" s="41"/>
      <c r="AD47" s="306"/>
    </row>
    <row r="48" ht="12.75" customHeight="1">
      <c r="A48" s="40"/>
      <c r="B48" s="40"/>
      <c r="C48" s="211" t="s">
        <v>712</v>
      </c>
      <c r="D48" s="212">
        <f t="shared" ref="D48:V48" si="11">D46+D47</f>
        <v>274852.223</v>
      </c>
      <c r="E48" s="212">
        <f t="shared" si="11"/>
        <v>0</v>
      </c>
      <c r="F48" s="212">
        <f t="shared" si="11"/>
        <v>276861.983</v>
      </c>
      <c r="G48" s="212">
        <f t="shared" si="11"/>
        <v>0</v>
      </c>
      <c r="H48" s="212">
        <f t="shared" si="11"/>
        <v>276861.983</v>
      </c>
      <c r="I48" s="212">
        <f t="shared" si="11"/>
        <v>0</v>
      </c>
      <c r="J48" s="212">
        <f t="shared" si="11"/>
        <v>281140.8214</v>
      </c>
      <c r="K48" s="212">
        <f t="shared" si="11"/>
        <v>0</v>
      </c>
      <c r="L48" s="212">
        <f t="shared" si="11"/>
        <v>281218.1166</v>
      </c>
      <c r="M48" s="212">
        <f t="shared" si="11"/>
        <v>0</v>
      </c>
      <c r="N48" s="212">
        <f t="shared" si="11"/>
        <v>280529.1378</v>
      </c>
      <c r="O48" s="212">
        <f t="shared" si="11"/>
        <v>0</v>
      </c>
      <c r="P48" s="212">
        <f t="shared" si="11"/>
        <v>279036.732</v>
      </c>
      <c r="Q48" s="212">
        <f t="shared" si="11"/>
        <v>0</v>
      </c>
      <c r="R48" s="212">
        <f t="shared" si="11"/>
        <v>277491.0082</v>
      </c>
      <c r="S48" s="212">
        <f t="shared" si="11"/>
        <v>0</v>
      </c>
      <c r="T48" s="212">
        <f t="shared" si="11"/>
        <v>277491.0082</v>
      </c>
      <c r="U48" s="212">
        <f t="shared" si="11"/>
        <v>0</v>
      </c>
      <c r="V48" s="212">
        <f t="shared" si="11"/>
        <v>277491.0082</v>
      </c>
      <c r="W48" s="212"/>
      <c r="X48" s="212">
        <f>X46+X47</f>
        <v>277491.0082</v>
      </c>
      <c r="Y48" s="212"/>
      <c r="Z48" s="212">
        <f>Z46+Z47</f>
        <v>277491.0082</v>
      </c>
      <c r="AA48" s="212"/>
      <c r="AB48" s="213">
        <f>AB46+AB47</f>
        <v>3337956.038</v>
      </c>
      <c r="AC48" s="41">
        <f>+AB48+AB43-AB20+RH!AB11</f>
        <v>8506216.367</v>
      </c>
      <c r="AD48" s="41">
        <f>Resumen!J54-'Gastos Generales'!AC48</f>
        <v>0</v>
      </c>
    </row>
    <row r="49" ht="12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1"/>
      <c r="AD49" s="40"/>
    </row>
    <row r="50" ht="12.75" customHeight="1">
      <c r="A50" s="306"/>
      <c r="B50" s="306" t="s">
        <v>135</v>
      </c>
      <c r="C50" s="323" t="s">
        <v>713</v>
      </c>
      <c r="D50" s="146">
        <f>'Gtos. Corporativos'!F25</f>
        <v>1599109.973</v>
      </c>
      <c r="E50" s="146">
        <v>0.0</v>
      </c>
      <c r="F50" s="146">
        <f>D50</f>
        <v>1599109.973</v>
      </c>
      <c r="G50" s="146">
        <v>0.0</v>
      </c>
      <c r="H50" s="146">
        <f>F50</f>
        <v>1599109.973</v>
      </c>
      <c r="I50" s="146">
        <v>0.0</v>
      </c>
      <c r="J50" s="146">
        <f>H50</f>
        <v>1599109.973</v>
      </c>
      <c r="K50" s="146">
        <v>0.0</v>
      </c>
      <c r="L50" s="146">
        <f>J50</f>
        <v>1599109.973</v>
      </c>
      <c r="M50" s="146">
        <v>0.0</v>
      </c>
      <c r="N50" s="146">
        <f>L50</f>
        <v>1599109.973</v>
      </c>
      <c r="O50" s="146">
        <v>0.0</v>
      </c>
      <c r="P50" s="146">
        <f>N50</f>
        <v>1599109.973</v>
      </c>
      <c r="Q50" s="146">
        <v>0.0</v>
      </c>
      <c r="R50" s="146">
        <f>P50</f>
        <v>1599109.973</v>
      </c>
      <c r="S50" s="146">
        <v>0.0</v>
      </c>
      <c r="T50" s="146">
        <f>R50</f>
        <v>1599109.973</v>
      </c>
      <c r="U50" s="146">
        <v>0.0</v>
      </c>
      <c r="V50" s="146">
        <f>T50</f>
        <v>1599109.973</v>
      </c>
      <c r="W50" s="146">
        <v>0.0</v>
      </c>
      <c r="X50" s="146">
        <f>V50</f>
        <v>1599109.973</v>
      </c>
      <c r="Y50" s="146">
        <v>0.0</v>
      </c>
      <c r="Z50" s="146">
        <f>X50</f>
        <v>1599109.973</v>
      </c>
      <c r="AA50" s="146">
        <v>0.0</v>
      </c>
      <c r="AB50" s="146">
        <f>D50+F50+H50+J50+L50+N50+P50+R50+T50+V50+X50+Z50</f>
        <v>19189319.67</v>
      </c>
      <c r="AC50" s="41"/>
      <c r="AD50" s="306"/>
    </row>
    <row r="51" ht="12.75" customHeight="1">
      <c r="A51" s="306"/>
      <c r="B51" s="306"/>
      <c r="C51" s="306"/>
      <c r="D51" s="275"/>
      <c r="E51" s="275"/>
      <c r="F51" s="275"/>
      <c r="G51" s="275"/>
      <c r="H51" s="275"/>
      <c r="I51" s="275"/>
      <c r="J51" s="311"/>
      <c r="K51" s="311"/>
      <c r="L51" s="275"/>
      <c r="M51" s="275"/>
      <c r="N51" s="275"/>
      <c r="O51" s="275"/>
      <c r="P51" s="275"/>
      <c r="Q51" s="275"/>
      <c r="R51" s="311"/>
      <c r="S51" s="311"/>
      <c r="T51" s="146"/>
      <c r="U51" s="146"/>
      <c r="V51" s="275"/>
      <c r="W51" s="275"/>
      <c r="X51" s="275"/>
      <c r="Y51" s="275"/>
      <c r="Z51" s="311"/>
      <c r="AA51" s="311"/>
      <c r="AB51" s="275"/>
      <c r="AC51" s="146"/>
      <c r="AD51" s="306"/>
    </row>
    <row r="52" ht="12.75" customHeight="1">
      <c r="A52" s="306"/>
      <c r="B52" s="306" t="s">
        <v>146</v>
      </c>
      <c r="C52" s="323" t="s">
        <v>147</v>
      </c>
      <c r="D52" s="146">
        <v>0.0</v>
      </c>
      <c r="E52" s="146">
        <v>0.0</v>
      </c>
      <c r="F52" s="146">
        <v>0.0</v>
      </c>
      <c r="G52" s="146">
        <v>0.0</v>
      </c>
      <c r="H52" s="146">
        <v>0.0</v>
      </c>
      <c r="I52" s="146">
        <v>0.0</v>
      </c>
      <c r="J52" s="146">
        <v>0.0</v>
      </c>
      <c r="K52" s="146">
        <v>0.0</v>
      </c>
      <c r="L52" s="146">
        <v>0.0</v>
      </c>
      <c r="M52" s="146">
        <v>0.0</v>
      </c>
      <c r="N52" s="146">
        <v>0.0</v>
      </c>
      <c r="O52" s="146">
        <v>0.0</v>
      </c>
      <c r="P52" s="146">
        <v>0.0</v>
      </c>
      <c r="Q52" s="146">
        <v>0.0</v>
      </c>
      <c r="R52" s="146">
        <v>0.0</v>
      </c>
      <c r="S52" s="146">
        <v>0.0</v>
      </c>
      <c r="T52" s="146">
        <v>0.0</v>
      </c>
      <c r="U52" s="146">
        <v>0.0</v>
      </c>
      <c r="V52" s="146">
        <v>0.0</v>
      </c>
      <c r="W52" s="146">
        <v>0.0</v>
      </c>
      <c r="X52" s="146">
        <v>0.0</v>
      </c>
      <c r="Y52" s="146">
        <v>0.0</v>
      </c>
      <c r="Z52" s="146">
        <v>0.0</v>
      </c>
      <c r="AA52" s="146">
        <v>0.0</v>
      </c>
      <c r="AB52" s="146">
        <f>D52+F52+H52+J52+L52+N52+P52+R52+T52+V52+X52+Z52</f>
        <v>0</v>
      </c>
      <c r="AC52" s="146"/>
      <c r="AD52" s="306"/>
    </row>
    <row r="53" ht="12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1"/>
      <c r="AD53" s="40"/>
    </row>
    <row r="54" ht="12.75" customHeight="1">
      <c r="A54" s="40"/>
      <c r="B54" s="40"/>
      <c r="C54" s="211" t="s">
        <v>714</v>
      </c>
      <c r="D54" s="212">
        <f t="shared" ref="D54:V54" si="12">D20-D43-D48-D50-D52</f>
        <v>-2338568.403</v>
      </c>
      <c r="E54" s="212">
        <f t="shared" si="12"/>
        <v>-17264</v>
      </c>
      <c r="F54" s="212">
        <f t="shared" si="12"/>
        <v>-2600047.386</v>
      </c>
      <c r="G54" s="212">
        <f t="shared" si="12"/>
        <v>-18563.4328</v>
      </c>
      <c r="H54" s="212">
        <f t="shared" si="12"/>
        <v>-2288105.458</v>
      </c>
      <c r="I54" s="212">
        <f t="shared" si="12"/>
        <v>-17960</v>
      </c>
      <c r="J54" s="212">
        <f t="shared" si="12"/>
        <v>-2140636.496</v>
      </c>
      <c r="K54" s="212">
        <f t="shared" si="12"/>
        <v>-18563.4328</v>
      </c>
      <c r="L54" s="212">
        <f t="shared" si="12"/>
        <v>-2192312.995</v>
      </c>
      <c r="M54" s="212">
        <f t="shared" si="12"/>
        <v>-18563.4328</v>
      </c>
      <c r="N54" s="212">
        <f t="shared" si="12"/>
        <v>-2244448.735</v>
      </c>
      <c r="O54" s="212">
        <f t="shared" si="12"/>
        <v>-18563.4328</v>
      </c>
      <c r="P54" s="212">
        <f t="shared" si="12"/>
        <v>-2131439.947</v>
      </c>
      <c r="Q54" s="212">
        <f t="shared" si="12"/>
        <v>-18563.4328</v>
      </c>
      <c r="R54" s="212">
        <f t="shared" si="12"/>
        <v>-2294734.1</v>
      </c>
      <c r="S54" s="212">
        <f t="shared" si="12"/>
        <v>-18563.4328</v>
      </c>
      <c r="T54" s="212">
        <f t="shared" si="12"/>
        <v>-2090542.243</v>
      </c>
      <c r="U54" s="212">
        <f t="shared" si="12"/>
        <v>-18563.4328</v>
      </c>
      <c r="V54" s="212">
        <f t="shared" si="12"/>
        <v>-2208819.993</v>
      </c>
      <c r="W54" s="212"/>
      <c r="X54" s="212">
        <f>X20-X43-X48-X50-X52</f>
        <v>-2300889.035</v>
      </c>
      <c r="Y54" s="212"/>
      <c r="Z54" s="212">
        <f>Z20-Z43-Z48-Z50-Z52</f>
        <v>-2300307.247</v>
      </c>
      <c r="AA54" s="212"/>
      <c r="AB54" s="213">
        <f>AB20-AB43-AB48-AB50-AB52</f>
        <v>-27130852.04</v>
      </c>
      <c r="AC54" s="41">
        <f>AB54-RH!AB11</f>
        <v>-27695536.04</v>
      </c>
      <c r="AD54" s="40"/>
    </row>
    <row r="55" ht="12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1"/>
      <c r="AD55" s="40"/>
    </row>
    <row r="56" ht="12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1"/>
      <c r="AD56" s="40"/>
    </row>
    <row r="57" ht="12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1"/>
      <c r="AD57" s="40"/>
    </row>
    <row r="58" ht="12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1"/>
      <c r="AD58" s="40"/>
    </row>
    <row r="59" ht="12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1"/>
      <c r="AD59" s="40"/>
    </row>
    <row r="60" ht="12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1"/>
      <c r="AD60" s="40"/>
    </row>
    <row r="61" ht="12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1"/>
      <c r="AD61" s="40"/>
    </row>
    <row r="62" ht="12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1"/>
      <c r="AD62" s="40"/>
    </row>
    <row r="63" ht="12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1"/>
      <c r="AD63" s="40"/>
    </row>
    <row r="64" ht="12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1"/>
      <c r="AD64" s="40"/>
    </row>
    <row r="65" ht="12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1"/>
      <c r="AD65" s="40"/>
    </row>
    <row r="66" ht="12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1"/>
      <c r="AD66" s="40"/>
    </row>
    <row r="67" ht="12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1"/>
      <c r="AD67" s="40"/>
    </row>
    <row r="68" ht="12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1"/>
      <c r="AD68" s="40"/>
    </row>
    <row r="69" ht="12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1"/>
      <c r="AD69" s="40"/>
    </row>
    <row r="70" ht="12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1"/>
      <c r="AD70" s="40"/>
    </row>
    <row r="7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1"/>
      <c r="AD71" s="40"/>
    </row>
    <row r="72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1"/>
      <c r="AD72" s="40"/>
    </row>
    <row r="73" ht="12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1"/>
      <c r="AD73" s="40"/>
    </row>
    <row r="74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1"/>
      <c r="AD74" s="40"/>
    </row>
    <row r="75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1"/>
      <c r="AD75" s="40"/>
    </row>
    <row r="76" ht="12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1"/>
      <c r="AD76" s="40"/>
    </row>
    <row r="77" ht="12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1"/>
      <c r="AD77" s="40"/>
    </row>
    <row r="78" ht="12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1"/>
      <c r="AD78" s="40"/>
    </row>
    <row r="79" ht="12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1"/>
      <c r="AD79" s="40"/>
    </row>
    <row r="80" ht="12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1"/>
      <c r="AD80" s="40"/>
    </row>
    <row r="81" ht="12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1"/>
      <c r="AD81" s="40"/>
    </row>
    <row r="82" ht="12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1"/>
      <c r="AD82" s="40"/>
    </row>
    <row r="83" ht="12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1"/>
      <c r="AD83" s="40"/>
    </row>
    <row r="84" ht="12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1"/>
      <c r="AD84" s="40"/>
    </row>
    <row r="85" ht="12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1"/>
      <c r="AD85" s="40"/>
    </row>
    <row r="86" ht="12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1"/>
      <c r="AD86" s="40"/>
    </row>
    <row r="87" ht="12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1"/>
      <c r="AD87" s="40"/>
    </row>
    <row r="88" ht="12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1"/>
      <c r="AD88" s="40"/>
    </row>
    <row r="89" ht="12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1"/>
      <c r="AD89" s="40"/>
    </row>
    <row r="90" ht="12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1"/>
      <c r="AD90" s="40"/>
    </row>
    <row r="91" ht="12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1"/>
      <c r="AD91" s="40"/>
    </row>
    <row r="92" ht="12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1"/>
      <c r="AD92" s="40"/>
    </row>
    <row r="93" ht="12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1"/>
      <c r="AD93" s="40"/>
    </row>
    <row r="94" ht="12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1"/>
      <c r="AD94" s="40"/>
    </row>
    <row r="95" ht="12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1"/>
      <c r="AD95" s="40"/>
    </row>
    <row r="96" ht="12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1"/>
      <c r="AD96" s="40"/>
    </row>
    <row r="97" ht="12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1"/>
      <c r="AD97" s="40"/>
    </row>
    <row r="98" ht="12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1"/>
      <c r="AD98" s="40"/>
    </row>
    <row r="99" ht="12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1"/>
      <c r="AD99" s="40"/>
    </row>
    <row r="100" ht="12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1"/>
      <c r="AD100" s="40"/>
    </row>
    <row r="101" ht="12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1"/>
      <c r="AD101" s="40"/>
    </row>
    <row r="102" ht="12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1"/>
      <c r="AD102" s="40"/>
    </row>
    <row r="103" ht="12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1"/>
      <c r="AD103" s="40"/>
    </row>
    <row r="104" ht="12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1"/>
      <c r="AD104" s="40"/>
    </row>
    <row r="105" ht="12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1"/>
      <c r="AD105" s="40"/>
    </row>
    <row r="106" ht="12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1"/>
      <c r="AD106" s="40"/>
    </row>
    <row r="107" ht="12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1"/>
      <c r="AD107" s="40"/>
    </row>
    <row r="108" ht="12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1"/>
      <c r="AD108" s="40"/>
    </row>
    <row r="109" ht="12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1"/>
      <c r="AD109" s="40"/>
    </row>
    <row r="110" ht="12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1"/>
      <c r="AD110" s="40"/>
    </row>
    <row r="111" ht="12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1"/>
      <c r="AD111" s="40"/>
    </row>
    <row r="112" ht="12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1"/>
      <c r="AD112" s="40"/>
    </row>
    <row r="113" ht="12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1"/>
      <c r="AD113" s="40"/>
    </row>
    <row r="114" ht="12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1"/>
      <c r="AD114" s="40"/>
    </row>
    <row r="115" ht="12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1"/>
      <c r="AD115" s="40"/>
    </row>
    <row r="116" ht="12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1"/>
      <c r="AD116" s="40"/>
    </row>
    <row r="117" ht="12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1"/>
      <c r="AD117" s="40"/>
    </row>
    <row r="118" ht="12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1"/>
      <c r="AD118" s="40"/>
    </row>
    <row r="119" ht="12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1"/>
      <c r="AD119" s="40"/>
    </row>
    <row r="120" ht="12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1"/>
      <c r="AD120" s="40"/>
    </row>
    <row r="121" ht="12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1"/>
      <c r="AD121" s="40"/>
    </row>
    <row r="122" ht="12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1"/>
      <c r="AD122" s="40"/>
    </row>
    <row r="123" ht="12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1"/>
      <c r="AD123" s="40"/>
    </row>
    <row r="124" ht="12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1"/>
      <c r="AD124" s="40"/>
    </row>
    <row r="125" ht="12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1"/>
      <c r="AD125" s="40"/>
    </row>
    <row r="126" ht="12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1"/>
      <c r="AD126" s="40"/>
    </row>
    <row r="127" ht="12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1"/>
      <c r="AD127" s="40"/>
    </row>
    <row r="128" ht="12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1"/>
      <c r="AD128" s="40"/>
    </row>
    <row r="129" ht="12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1"/>
      <c r="AD129" s="40"/>
    </row>
    <row r="130" ht="12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1"/>
      <c r="AD130" s="40"/>
    </row>
    <row r="131" ht="12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1"/>
      <c r="AD131" s="40"/>
    </row>
    <row r="132" ht="12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1"/>
      <c r="AD132" s="40"/>
    </row>
    <row r="133" ht="12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1"/>
      <c r="AD133" s="40"/>
    </row>
    <row r="134" ht="12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1"/>
      <c r="AD134" s="40"/>
    </row>
    <row r="135" ht="12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1"/>
      <c r="AD135" s="40"/>
    </row>
    <row r="136" ht="12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1"/>
      <c r="AD136" s="40"/>
    </row>
    <row r="137" ht="12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1"/>
      <c r="AD137" s="40"/>
    </row>
    <row r="138" ht="12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1"/>
      <c r="AD138" s="40"/>
    </row>
    <row r="139" ht="12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1"/>
      <c r="AD139" s="40"/>
    </row>
    <row r="140" ht="12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1"/>
      <c r="AD140" s="40"/>
    </row>
    <row r="141" ht="12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1"/>
      <c r="AD141" s="40"/>
    </row>
    <row r="142" ht="12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1"/>
      <c r="AD142" s="40"/>
    </row>
    <row r="143" ht="12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1"/>
      <c r="AD143" s="40"/>
    </row>
    <row r="144" ht="12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1"/>
      <c r="AD144" s="40"/>
    </row>
    <row r="145" ht="12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1"/>
      <c r="AD145" s="40"/>
    </row>
    <row r="146" ht="12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1"/>
      <c r="AD146" s="40"/>
    </row>
    <row r="147" ht="12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1"/>
      <c r="AD147" s="40"/>
    </row>
    <row r="148" ht="12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1"/>
      <c r="AD148" s="40"/>
    </row>
    <row r="149" ht="12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1"/>
      <c r="AD149" s="40"/>
    </row>
    <row r="150" ht="12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1"/>
      <c r="AD150" s="40"/>
    </row>
    <row r="151" ht="12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1"/>
      <c r="AD151" s="40"/>
    </row>
    <row r="152" ht="12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1"/>
      <c r="AD152" s="40"/>
    </row>
    <row r="153" ht="12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1"/>
      <c r="AD153" s="40"/>
    </row>
    <row r="154" ht="12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1"/>
      <c r="AD154" s="40"/>
    </row>
    <row r="155" ht="12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1"/>
      <c r="AD155" s="40"/>
    </row>
    <row r="156" ht="12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1"/>
      <c r="AD156" s="40"/>
    </row>
    <row r="157" ht="12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1"/>
      <c r="AD157" s="40"/>
    </row>
    <row r="158" ht="12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1"/>
      <c r="AD158" s="40"/>
    </row>
    <row r="159" ht="12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1"/>
      <c r="AD159" s="40"/>
    </row>
    <row r="160" ht="12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1"/>
      <c r="AD160" s="40"/>
    </row>
    <row r="161" ht="12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1"/>
      <c r="AD161" s="40"/>
    </row>
    <row r="162" ht="12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1"/>
      <c r="AD162" s="40"/>
    </row>
    <row r="163" ht="12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1"/>
      <c r="AD163" s="40"/>
    </row>
    <row r="164" ht="12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1"/>
      <c r="AD164" s="40"/>
    </row>
    <row r="165" ht="12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1"/>
      <c r="AD165" s="40"/>
    </row>
    <row r="166" ht="12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1"/>
      <c r="AD166" s="40"/>
    </row>
    <row r="167" ht="12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1"/>
      <c r="AD167" s="40"/>
    </row>
    <row r="168" ht="12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1"/>
      <c r="AD168" s="40"/>
    </row>
    <row r="169" ht="12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1"/>
      <c r="AD169" s="40"/>
    </row>
    <row r="170" ht="12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1"/>
      <c r="AD170" s="40"/>
    </row>
    <row r="171" ht="12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1"/>
      <c r="AD171" s="40"/>
    </row>
    <row r="172" ht="12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1"/>
      <c r="AD172" s="40"/>
    </row>
    <row r="173" ht="12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1"/>
      <c r="AD173" s="40"/>
    </row>
    <row r="174" ht="12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1"/>
      <c r="AD174" s="40"/>
    </row>
    <row r="175" ht="12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1"/>
      <c r="AD175" s="40"/>
    </row>
    <row r="176" ht="12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1"/>
      <c r="AD176" s="40"/>
    </row>
    <row r="177" ht="12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1"/>
      <c r="AD177" s="40"/>
    </row>
    <row r="178" ht="12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1"/>
      <c r="AD178" s="40"/>
    </row>
    <row r="179" ht="12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1"/>
      <c r="AD179" s="40"/>
    </row>
    <row r="180" ht="12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1"/>
      <c r="AD180" s="40"/>
    </row>
    <row r="181" ht="12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1"/>
      <c r="AD181" s="40"/>
    </row>
    <row r="182" ht="12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1"/>
      <c r="AD182" s="40"/>
    </row>
    <row r="183" ht="12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1"/>
      <c r="AD183" s="40"/>
    </row>
    <row r="184" ht="12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1"/>
      <c r="AD184" s="40"/>
    </row>
    <row r="185" ht="12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1"/>
      <c r="AD185" s="40"/>
    </row>
    <row r="186" ht="12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1"/>
      <c r="AD186" s="40"/>
    </row>
    <row r="187" ht="12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1"/>
      <c r="AD187" s="40"/>
    </row>
    <row r="188" ht="12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1"/>
      <c r="AD188" s="40"/>
    </row>
    <row r="189" ht="12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1"/>
      <c r="AD189" s="40"/>
    </row>
    <row r="190" ht="12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1"/>
      <c r="AD190" s="40"/>
    </row>
    <row r="191" ht="12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1"/>
      <c r="AD191" s="40"/>
    </row>
    <row r="192" ht="12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1"/>
      <c r="AD192" s="40"/>
    </row>
    <row r="193" ht="12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1"/>
      <c r="AD193" s="40"/>
    </row>
    <row r="194" ht="12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1"/>
      <c r="AD194" s="40"/>
    </row>
    <row r="195" ht="12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1"/>
      <c r="AD195" s="40"/>
    </row>
    <row r="196" ht="12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1"/>
      <c r="AD196" s="40"/>
    </row>
    <row r="197" ht="12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1"/>
      <c r="AD197" s="40"/>
    </row>
    <row r="198" ht="12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1"/>
      <c r="AD198" s="40"/>
    </row>
    <row r="199" ht="12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1"/>
      <c r="AD199" s="40"/>
    </row>
    <row r="200" ht="12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1"/>
      <c r="AD200" s="40"/>
    </row>
    <row r="201" ht="12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1"/>
      <c r="AD201" s="40"/>
    </row>
    <row r="202" ht="12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1"/>
      <c r="AD202" s="40"/>
    </row>
    <row r="203" ht="12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1"/>
      <c r="AD203" s="40"/>
    </row>
    <row r="204" ht="12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1"/>
      <c r="AD204" s="40"/>
    </row>
    <row r="205" ht="12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1"/>
      <c r="AD205" s="40"/>
    </row>
    <row r="206" ht="12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1"/>
      <c r="AD206" s="40"/>
    </row>
    <row r="207" ht="12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1"/>
      <c r="AD207" s="40"/>
    </row>
    <row r="208" ht="12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1"/>
      <c r="AD208" s="40"/>
    </row>
    <row r="209" ht="12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1"/>
      <c r="AD209" s="40"/>
    </row>
    <row r="210" ht="12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1"/>
      <c r="AD210" s="40"/>
    </row>
    <row r="211" ht="12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1"/>
      <c r="AD211" s="40"/>
    </row>
    <row r="212" ht="12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1"/>
      <c r="AD212" s="40"/>
    </row>
    <row r="213" ht="12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1"/>
      <c r="AD213" s="40"/>
    </row>
    <row r="214" ht="12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1"/>
      <c r="AD214" s="40"/>
    </row>
    <row r="215" ht="12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1"/>
      <c r="AD215" s="40"/>
    </row>
    <row r="216" ht="12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1"/>
      <c r="AD216" s="40"/>
    </row>
    <row r="217" ht="12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1"/>
      <c r="AD217" s="40"/>
    </row>
    <row r="218" ht="12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1"/>
      <c r="AD218" s="40"/>
    </row>
    <row r="219" ht="12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1"/>
      <c r="AD219" s="40"/>
    </row>
    <row r="220" ht="12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1"/>
      <c r="AD220" s="40"/>
    </row>
    <row r="221" ht="12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1"/>
      <c r="AD221" s="40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1"/>
      <c r="AD222" s="40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1"/>
      <c r="AD223" s="40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1"/>
      <c r="AD224" s="40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1"/>
      <c r="AD225" s="40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1"/>
      <c r="AD226" s="40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1"/>
      <c r="AD227" s="40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1"/>
      <c r="AD228" s="40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1"/>
      <c r="AD229" s="40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1"/>
      <c r="AD230" s="40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1"/>
      <c r="AD231" s="40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1"/>
      <c r="AD232" s="40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1"/>
      <c r="AD233" s="40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1"/>
      <c r="AD234" s="40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1"/>
      <c r="AD235" s="40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1"/>
      <c r="AD236" s="40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1"/>
      <c r="AD237" s="40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1"/>
      <c r="AD238" s="40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1"/>
      <c r="AD239" s="40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1"/>
      <c r="AD240" s="40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1"/>
      <c r="AD241" s="40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1"/>
      <c r="AD242" s="40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1"/>
      <c r="AD243" s="40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1"/>
      <c r="AD244" s="40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1"/>
      <c r="AD245" s="40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1"/>
      <c r="AD246" s="40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1"/>
      <c r="AD247" s="40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1"/>
      <c r="AD248" s="40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1"/>
      <c r="AD249" s="40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1"/>
      <c r="AD250" s="40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1"/>
      <c r="AD251" s="40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1"/>
      <c r="AD252" s="40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1"/>
      <c r="AD253" s="40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1"/>
      <c r="AD254" s="40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1"/>
      <c r="AD255" s="40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1"/>
      <c r="AD256" s="40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1"/>
      <c r="AD257" s="40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1"/>
      <c r="AD258" s="40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1"/>
      <c r="AD259" s="40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1"/>
      <c r="AD260" s="40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1"/>
      <c r="AD261" s="40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1"/>
      <c r="AD262" s="40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1"/>
      <c r="AD263" s="40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1"/>
      <c r="AD264" s="40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1"/>
      <c r="AD265" s="40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1"/>
      <c r="AD266" s="40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1"/>
      <c r="AD267" s="40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1"/>
      <c r="AD268" s="40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1"/>
      <c r="AD269" s="40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1"/>
      <c r="AD270" s="40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1"/>
      <c r="AD271" s="40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1"/>
      <c r="AD272" s="40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1"/>
      <c r="AD273" s="40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1"/>
      <c r="AD274" s="40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1"/>
      <c r="AD275" s="40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1"/>
      <c r="AD276" s="40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1"/>
      <c r="AD277" s="40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1"/>
      <c r="AD278" s="40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1"/>
      <c r="AD279" s="40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1"/>
      <c r="AD280" s="40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1"/>
      <c r="AD281" s="40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1"/>
      <c r="AD282" s="40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1"/>
      <c r="AD283" s="40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1"/>
      <c r="AD284" s="40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1"/>
      <c r="AD285" s="40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1"/>
      <c r="AD286" s="40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1"/>
      <c r="AD287" s="40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1"/>
      <c r="AD288" s="40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1"/>
      <c r="AD289" s="40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1"/>
      <c r="AD290" s="40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1"/>
      <c r="AD291" s="40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1"/>
      <c r="AD292" s="40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1"/>
      <c r="AD293" s="40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1"/>
      <c r="AD294" s="40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1"/>
      <c r="AD295" s="40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1"/>
      <c r="AD296" s="40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1"/>
      <c r="AD297" s="40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1"/>
      <c r="AD298" s="40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1"/>
      <c r="AD299" s="40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1"/>
      <c r="AD300" s="40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1"/>
      <c r="AD301" s="40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1"/>
      <c r="AD302" s="40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1"/>
      <c r="AD303" s="40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1"/>
      <c r="AD304" s="40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1"/>
      <c r="AD305" s="40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1"/>
      <c r="AD306" s="40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1"/>
      <c r="AD307" s="40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1"/>
      <c r="AD308" s="40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1"/>
      <c r="AD309" s="40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1"/>
      <c r="AD310" s="40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1"/>
      <c r="AD311" s="40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1"/>
      <c r="AD312" s="40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1"/>
      <c r="AD313" s="40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1"/>
      <c r="AD314" s="40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1"/>
      <c r="AD315" s="40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1"/>
      <c r="AD316" s="40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1"/>
      <c r="AD317" s="40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1"/>
      <c r="AD318" s="40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1"/>
      <c r="AD319" s="40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1"/>
      <c r="AD320" s="40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1"/>
      <c r="AD321" s="40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1"/>
      <c r="AD322" s="40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1"/>
      <c r="AD323" s="40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1"/>
      <c r="AD324" s="40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1"/>
      <c r="AD325" s="40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1"/>
      <c r="AD326" s="40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1"/>
      <c r="AD327" s="40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1"/>
      <c r="AD328" s="40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1"/>
      <c r="AD329" s="40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1"/>
      <c r="AD330" s="40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1"/>
      <c r="AD331" s="40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1"/>
      <c r="AD332" s="40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1"/>
      <c r="AD333" s="40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1"/>
      <c r="AD334" s="40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1"/>
      <c r="AD335" s="40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1"/>
      <c r="AD336" s="40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1"/>
      <c r="AD337" s="40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1"/>
      <c r="AD338" s="40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1"/>
      <c r="AD339" s="40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1"/>
      <c r="AD340" s="40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1"/>
      <c r="AD341" s="40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1"/>
      <c r="AD342" s="40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1"/>
      <c r="AD343" s="40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1"/>
      <c r="AD344" s="40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1"/>
      <c r="AD345" s="40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1"/>
      <c r="AD346" s="40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1"/>
      <c r="AD347" s="40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1"/>
      <c r="AD348" s="40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1"/>
      <c r="AD349" s="40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1"/>
      <c r="AD350" s="40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1"/>
      <c r="AD351" s="40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1"/>
      <c r="AD352" s="40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1"/>
      <c r="AD353" s="40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1"/>
      <c r="AD354" s="40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1"/>
      <c r="AD355" s="40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1"/>
      <c r="AD356" s="40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1"/>
      <c r="AD357" s="40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1"/>
      <c r="AD358" s="40"/>
    </row>
    <row r="359" ht="12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1"/>
      <c r="AD359" s="40"/>
    </row>
    <row r="360" ht="12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1"/>
      <c r="AD360" s="40"/>
    </row>
    <row r="361" ht="12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1"/>
      <c r="AD361" s="40"/>
    </row>
    <row r="362" ht="12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1"/>
      <c r="AD362" s="40"/>
    </row>
    <row r="363" ht="12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1"/>
      <c r="AD363" s="40"/>
    </row>
    <row r="364" ht="12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1"/>
      <c r="AD364" s="40"/>
    </row>
    <row r="365" ht="12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1"/>
      <c r="AD365" s="40"/>
    </row>
    <row r="366" ht="12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1"/>
      <c r="AD366" s="40"/>
    </row>
    <row r="367" ht="12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1"/>
      <c r="AD367" s="40"/>
    </row>
    <row r="368" ht="12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1"/>
      <c r="AD368" s="40"/>
    </row>
    <row r="369" ht="12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1"/>
      <c r="AD369" s="40"/>
    </row>
    <row r="370" ht="12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1"/>
      <c r="AD370" s="40"/>
    </row>
    <row r="371" ht="12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1"/>
      <c r="AD371" s="40"/>
    </row>
    <row r="372" ht="12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1"/>
      <c r="AD372" s="40"/>
    </row>
    <row r="373" ht="12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1"/>
      <c r="AD373" s="40"/>
    </row>
    <row r="374" ht="12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1"/>
      <c r="AD374" s="40"/>
    </row>
    <row r="375" ht="12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1"/>
      <c r="AD375" s="40"/>
    </row>
    <row r="376" ht="12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1"/>
      <c r="AD376" s="40"/>
    </row>
    <row r="377" ht="12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1"/>
      <c r="AD377" s="40"/>
    </row>
    <row r="378" ht="12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1"/>
      <c r="AD378" s="40"/>
    </row>
    <row r="379" ht="12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1"/>
      <c r="AD379" s="40"/>
    </row>
    <row r="380" ht="12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1"/>
      <c r="AD380" s="40"/>
    </row>
    <row r="381" ht="12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1"/>
      <c r="AD381" s="40"/>
    </row>
    <row r="382" ht="12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1"/>
      <c r="AD382" s="40"/>
    </row>
    <row r="383" ht="12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1"/>
      <c r="AD383" s="40"/>
    </row>
    <row r="384" ht="12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1"/>
      <c r="AD384" s="40"/>
    </row>
    <row r="385" ht="12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1"/>
      <c r="AD385" s="40"/>
    </row>
    <row r="386" ht="12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1"/>
      <c r="AD386" s="40"/>
    </row>
    <row r="387" ht="12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1"/>
      <c r="AD387" s="40"/>
    </row>
    <row r="388" ht="12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1"/>
      <c r="AD388" s="40"/>
    </row>
    <row r="389" ht="12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1"/>
      <c r="AD389" s="40"/>
    </row>
    <row r="390" ht="12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1"/>
      <c r="AD390" s="40"/>
    </row>
    <row r="391" ht="12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1"/>
      <c r="AD391" s="40"/>
    </row>
    <row r="392" ht="12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1"/>
      <c r="AD392" s="40"/>
    </row>
    <row r="393" ht="12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1"/>
      <c r="AD393" s="40"/>
    </row>
    <row r="394" ht="12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1"/>
      <c r="AD394" s="40"/>
    </row>
    <row r="395" ht="12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1"/>
      <c r="AD395" s="40"/>
    </row>
    <row r="396" ht="12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1"/>
      <c r="AD396" s="40"/>
    </row>
    <row r="397" ht="12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1"/>
      <c r="AD397" s="40"/>
    </row>
    <row r="398" ht="12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1"/>
      <c r="AD398" s="40"/>
    </row>
    <row r="399" ht="12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1"/>
      <c r="AD399" s="40"/>
    </row>
    <row r="400" ht="12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1"/>
      <c r="AD400" s="40"/>
    </row>
    <row r="401" ht="12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1"/>
      <c r="AD401" s="40"/>
    </row>
    <row r="402" ht="12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1"/>
      <c r="AD402" s="40"/>
    </row>
    <row r="403" ht="12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1"/>
      <c r="AD403" s="40"/>
    </row>
    <row r="404" ht="12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1"/>
      <c r="AD404" s="40"/>
    </row>
    <row r="405" ht="12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1"/>
      <c r="AD405" s="40"/>
    </row>
    <row r="406" ht="12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1"/>
      <c r="AD406" s="40"/>
    </row>
    <row r="407" ht="12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1"/>
      <c r="AD407" s="40"/>
    </row>
    <row r="408" ht="12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1"/>
      <c r="AD408" s="40"/>
    </row>
    <row r="409" ht="12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1"/>
      <c r="AD409" s="40"/>
    </row>
    <row r="410" ht="12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1"/>
      <c r="AD410" s="40"/>
    </row>
    <row r="411" ht="12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1"/>
      <c r="AD411" s="40"/>
    </row>
    <row r="412" ht="12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1"/>
      <c r="AD412" s="40"/>
    </row>
    <row r="413" ht="12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1"/>
      <c r="AD413" s="40"/>
    </row>
    <row r="414" ht="12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1"/>
      <c r="AD414" s="40"/>
    </row>
    <row r="415" ht="12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1"/>
      <c r="AD415" s="40"/>
    </row>
    <row r="416" ht="12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1"/>
      <c r="AD416" s="40"/>
    </row>
    <row r="417" ht="12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1"/>
      <c r="AD417" s="40"/>
    </row>
    <row r="418" ht="12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1"/>
      <c r="AD418" s="40"/>
    </row>
    <row r="419" ht="12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1"/>
      <c r="AD419" s="40"/>
    </row>
    <row r="420" ht="12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1"/>
      <c r="AD420" s="40"/>
    </row>
    <row r="421" ht="12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1"/>
      <c r="AD421" s="40"/>
    </row>
    <row r="422" ht="12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1"/>
      <c r="AD422" s="40"/>
    </row>
    <row r="423" ht="12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1"/>
      <c r="AD423" s="40"/>
    </row>
    <row r="424" ht="12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1"/>
      <c r="AD424" s="40"/>
    </row>
    <row r="425" ht="12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1"/>
      <c r="AD425" s="40"/>
    </row>
    <row r="426" ht="12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1"/>
      <c r="AD426" s="40"/>
    </row>
    <row r="427" ht="12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1"/>
      <c r="AD427" s="40"/>
    </row>
    <row r="428" ht="12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1"/>
      <c r="AD428" s="40"/>
    </row>
    <row r="429" ht="12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1"/>
      <c r="AD429" s="40"/>
    </row>
    <row r="430" ht="12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1"/>
      <c r="AD430" s="40"/>
    </row>
    <row r="431" ht="12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1"/>
      <c r="AD431" s="40"/>
    </row>
    <row r="432" ht="12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1"/>
      <c r="AD432" s="40"/>
    </row>
    <row r="433" ht="12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1"/>
      <c r="AD433" s="40"/>
    </row>
    <row r="434" ht="12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1"/>
      <c r="AD434" s="40"/>
    </row>
    <row r="435" ht="12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1"/>
      <c r="AD435" s="40"/>
    </row>
    <row r="436" ht="12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1"/>
      <c r="AD436" s="40"/>
    </row>
    <row r="437" ht="12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1"/>
      <c r="AD437" s="40"/>
    </row>
    <row r="438" ht="12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1"/>
      <c r="AD438" s="40"/>
    </row>
    <row r="439" ht="12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1"/>
      <c r="AD439" s="40"/>
    </row>
    <row r="440" ht="12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1"/>
      <c r="AD440" s="40"/>
    </row>
    <row r="441" ht="12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1"/>
      <c r="AD441" s="40"/>
    </row>
    <row r="442" ht="12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1"/>
      <c r="AD442" s="40"/>
    </row>
    <row r="443" ht="12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1"/>
      <c r="AD443" s="40"/>
    </row>
    <row r="444" ht="12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1"/>
      <c r="AD444" s="40"/>
    </row>
    <row r="445" ht="12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1"/>
      <c r="AD445" s="40"/>
    </row>
    <row r="446" ht="12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1"/>
      <c r="AD446" s="40"/>
    </row>
    <row r="447" ht="12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1"/>
      <c r="AD447" s="40"/>
    </row>
    <row r="448" ht="12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1"/>
      <c r="AD448" s="40"/>
    </row>
    <row r="449" ht="12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1"/>
      <c r="AD449" s="40"/>
    </row>
    <row r="450" ht="12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1"/>
      <c r="AD450" s="40"/>
    </row>
    <row r="451" ht="12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1"/>
      <c r="AD451" s="40"/>
    </row>
    <row r="452" ht="12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1"/>
      <c r="AD452" s="40"/>
    </row>
    <row r="453" ht="12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1"/>
      <c r="AD453" s="40"/>
    </row>
    <row r="454" ht="12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1"/>
      <c r="AD454" s="40"/>
    </row>
    <row r="455" ht="12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1"/>
      <c r="AD455" s="40"/>
    </row>
    <row r="456" ht="12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1"/>
      <c r="AD456" s="40"/>
    </row>
    <row r="457" ht="12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1"/>
      <c r="AD457" s="40"/>
    </row>
    <row r="458" ht="12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1"/>
      <c r="AD458" s="40"/>
    </row>
    <row r="459" ht="12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1"/>
      <c r="AD459" s="40"/>
    </row>
    <row r="460" ht="12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1"/>
      <c r="AD460" s="40"/>
    </row>
    <row r="461" ht="12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1"/>
      <c r="AD461" s="40"/>
    </row>
    <row r="462" ht="12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1"/>
      <c r="AD462" s="40"/>
    </row>
    <row r="463" ht="12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1"/>
      <c r="AD463" s="40"/>
    </row>
    <row r="464" ht="12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1"/>
      <c r="AD464" s="40"/>
    </row>
    <row r="465" ht="12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1"/>
      <c r="AD465" s="40"/>
    </row>
    <row r="466" ht="12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1"/>
      <c r="AD466" s="40"/>
    </row>
    <row r="467" ht="12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1"/>
      <c r="AD467" s="40"/>
    </row>
    <row r="468" ht="12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1"/>
      <c r="AD468" s="40"/>
    </row>
    <row r="469" ht="12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1"/>
      <c r="AD469" s="40"/>
    </row>
    <row r="470" ht="12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1"/>
      <c r="AD470" s="40"/>
    </row>
    <row r="471" ht="12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1"/>
      <c r="AD471" s="40"/>
    </row>
    <row r="472" ht="12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1"/>
      <c r="AD472" s="40"/>
    </row>
    <row r="473" ht="12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1"/>
      <c r="AD473" s="40"/>
    </row>
    <row r="474" ht="12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1"/>
      <c r="AD474" s="40"/>
    </row>
    <row r="475" ht="12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1"/>
      <c r="AD475" s="40"/>
    </row>
    <row r="476" ht="12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1"/>
      <c r="AD476" s="40"/>
    </row>
    <row r="477" ht="12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1"/>
      <c r="AD477" s="40"/>
    </row>
    <row r="478" ht="12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1"/>
      <c r="AD478" s="40"/>
    </row>
    <row r="479" ht="12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1"/>
      <c r="AD479" s="40"/>
    </row>
    <row r="480" ht="12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1"/>
      <c r="AD480" s="40"/>
    </row>
    <row r="481" ht="12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1"/>
      <c r="AD481" s="40"/>
    </row>
    <row r="482" ht="12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1"/>
      <c r="AD482" s="40"/>
    </row>
    <row r="483" ht="12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1"/>
      <c r="AD483" s="40"/>
    </row>
    <row r="484" ht="12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1"/>
      <c r="AD484" s="40"/>
    </row>
    <row r="485" ht="12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1"/>
      <c r="AD485" s="40"/>
    </row>
    <row r="486" ht="12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1"/>
      <c r="AD486" s="40"/>
    </row>
    <row r="487" ht="12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1"/>
      <c r="AD487" s="40"/>
    </row>
    <row r="488" ht="12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1"/>
      <c r="AD488" s="40"/>
    </row>
    <row r="489" ht="12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1"/>
      <c r="AD489" s="40"/>
    </row>
    <row r="490" ht="12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1"/>
      <c r="AD490" s="40"/>
    </row>
    <row r="491" ht="12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1"/>
      <c r="AD491" s="40"/>
    </row>
    <row r="492" ht="12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1"/>
      <c r="AD492" s="40"/>
    </row>
    <row r="493" ht="12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1"/>
      <c r="AD493" s="40"/>
    </row>
    <row r="494" ht="12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1"/>
      <c r="AD494" s="40"/>
    </row>
    <row r="495" ht="12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1"/>
      <c r="AD495" s="40"/>
    </row>
    <row r="496" ht="12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1"/>
      <c r="AD496" s="40"/>
    </row>
    <row r="497" ht="12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1"/>
      <c r="AD497" s="40"/>
    </row>
    <row r="498" ht="12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1"/>
      <c r="AD498" s="40"/>
    </row>
    <row r="499" ht="12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1"/>
      <c r="AD499" s="40"/>
    </row>
    <row r="500" ht="12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1"/>
      <c r="AD500" s="40"/>
    </row>
    <row r="501" ht="12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1"/>
      <c r="AD501" s="40"/>
    </row>
    <row r="502" ht="12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1"/>
      <c r="AD502" s="40"/>
    </row>
    <row r="503" ht="12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1"/>
      <c r="AD503" s="40"/>
    </row>
    <row r="504" ht="12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1"/>
      <c r="AD504" s="40"/>
    </row>
    <row r="505" ht="12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1"/>
      <c r="AD505" s="40"/>
    </row>
    <row r="506" ht="12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1"/>
      <c r="AD506" s="40"/>
    </row>
    <row r="507" ht="12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1"/>
      <c r="AD507" s="40"/>
    </row>
    <row r="508" ht="12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1"/>
      <c r="AD508" s="40"/>
    </row>
    <row r="509" ht="12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1"/>
      <c r="AD509" s="40"/>
    </row>
    <row r="510" ht="12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1"/>
      <c r="AD510" s="40"/>
    </row>
    <row r="511" ht="12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1"/>
      <c r="AD511" s="40"/>
    </row>
    <row r="512" ht="12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1"/>
      <c r="AD512" s="40"/>
    </row>
    <row r="513" ht="12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1"/>
      <c r="AD513" s="40"/>
    </row>
    <row r="514" ht="12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1"/>
      <c r="AD514" s="40"/>
    </row>
    <row r="515" ht="12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1"/>
      <c r="AD515" s="40"/>
    </row>
    <row r="516" ht="12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1"/>
      <c r="AD516" s="40"/>
    </row>
    <row r="517" ht="12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1"/>
      <c r="AD517" s="40"/>
    </row>
    <row r="518" ht="12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1"/>
      <c r="AD518" s="40"/>
    </row>
    <row r="519" ht="12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1"/>
      <c r="AD519" s="40"/>
    </row>
    <row r="520" ht="12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1"/>
      <c r="AD520" s="40"/>
    </row>
    <row r="521" ht="12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1"/>
      <c r="AD521" s="40"/>
    </row>
    <row r="522" ht="12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1"/>
      <c r="AD522" s="40"/>
    </row>
    <row r="523" ht="12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1"/>
      <c r="AD523" s="40"/>
    </row>
    <row r="524" ht="12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1"/>
      <c r="AD524" s="40"/>
    </row>
    <row r="525" ht="12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1"/>
      <c r="AD525" s="40"/>
    </row>
    <row r="526" ht="12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1"/>
      <c r="AD526" s="40"/>
    </row>
    <row r="527" ht="12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1"/>
      <c r="AD527" s="40"/>
    </row>
    <row r="528" ht="12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1"/>
      <c r="AD528" s="40"/>
    </row>
    <row r="529" ht="12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1"/>
      <c r="AD529" s="40"/>
    </row>
    <row r="530" ht="12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1"/>
      <c r="AD530" s="40"/>
    </row>
    <row r="531" ht="12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1"/>
      <c r="AD531" s="40"/>
    </row>
    <row r="532" ht="12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1"/>
      <c r="AD532" s="40"/>
    </row>
    <row r="533" ht="12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1"/>
      <c r="AD533" s="40"/>
    </row>
    <row r="534" ht="12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1"/>
      <c r="AD534" s="40"/>
    </row>
    <row r="535" ht="12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1"/>
      <c r="AD535" s="40"/>
    </row>
    <row r="536" ht="12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1"/>
      <c r="AD536" s="40"/>
    </row>
    <row r="537" ht="12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1"/>
      <c r="AD537" s="40"/>
    </row>
    <row r="538" ht="12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1"/>
      <c r="AD538" s="40"/>
    </row>
    <row r="539" ht="12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1"/>
      <c r="AD539" s="40"/>
    </row>
    <row r="540" ht="12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1"/>
      <c r="AD540" s="40"/>
    </row>
    <row r="541" ht="12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1"/>
      <c r="AD541" s="40"/>
    </row>
    <row r="542" ht="12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1"/>
      <c r="AD542" s="40"/>
    </row>
    <row r="543" ht="12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1"/>
      <c r="AD543" s="40"/>
    </row>
    <row r="544" ht="12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1"/>
      <c r="AD544" s="40"/>
    </row>
    <row r="545" ht="12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1"/>
      <c r="AD545" s="40"/>
    </row>
    <row r="546" ht="12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1"/>
      <c r="AD546" s="40"/>
    </row>
    <row r="547" ht="12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1"/>
      <c r="AD547" s="40"/>
    </row>
    <row r="548" ht="12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1"/>
      <c r="AD548" s="40"/>
    </row>
    <row r="549" ht="12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1"/>
      <c r="AD549" s="40"/>
    </row>
    <row r="550" ht="12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1"/>
      <c r="AD550" s="40"/>
    </row>
    <row r="551" ht="12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1"/>
      <c r="AD551" s="40"/>
    </row>
    <row r="552" ht="12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1"/>
      <c r="AD552" s="40"/>
    </row>
    <row r="553" ht="12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1"/>
      <c r="AD553" s="40"/>
    </row>
    <row r="554" ht="12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1"/>
      <c r="AD554" s="40"/>
    </row>
    <row r="555" ht="12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1"/>
      <c r="AD555" s="40"/>
    </row>
    <row r="556" ht="12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1"/>
      <c r="AD556" s="40"/>
    </row>
    <row r="557" ht="12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1"/>
      <c r="AD557" s="40"/>
    </row>
    <row r="558" ht="12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1"/>
      <c r="AD558" s="40"/>
    </row>
    <row r="559" ht="12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1"/>
      <c r="AD559" s="40"/>
    </row>
    <row r="560" ht="12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1"/>
      <c r="AD560" s="40"/>
    </row>
    <row r="561" ht="12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1"/>
      <c r="AD561" s="40"/>
    </row>
    <row r="562" ht="12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1"/>
      <c r="AD562" s="40"/>
    </row>
    <row r="563" ht="12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1"/>
      <c r="AD563" s="40"/>
    </row>
    <row r="564" ht="12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1"/>
      <c r="AD564" s="40"/>
    </row>
    <row r="565" ht="12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1"/>
      <c r="AD565" s="40"/>
    </row>
    <row r="566" ht="12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1"/>
      <c r="AD566" s="40"/>
    </row>
    <row r="567" ht="12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1"/>
      <c r="AD567" s="40"/>
    </row>
    <row r="568" ht="12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1"/>
      <c r="AD568" s="40"/>
    </row>
    <row r="569" ht="12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1"/>
      <c r="AD569" s="40"/>
    </row>
    <row r="570" ht="12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1"/>
      <c r="AD570" s="40"/>
    </row>
    <row r="571" ht="12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1"/>
      <c r="AD571" s="40"/>
    </row>
    <row r="572" ht="12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1"/>
      <c r="AD572" s="40"/>
    </row>
    <row r="573" ht="12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1"/>
      <c r="AD573" s="40"/>
    </row>
    <row r="574" ht="12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1"/>
      <c r="AD574" s="40"/>
    </row>
    <row r="575" ht="12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1"/>
      <c r="AD575" s="40"/>
    </row>
    <row r="576" ht="12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1"/>
      <c r="AD576" s="40"/>
    </row>
    <row r="577" ht="12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1"/>
      <c r="AD577" s="40"/>
    </row>
    <row r="578" ht="12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1"/>
      <c r="AD578" s="40"/>
    </row>
    <row r="579" ht="12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1"/>
      <c r="AD579" s="40"/>
    </row>
    <row r="580" ht="12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1"/>
      <c r="AD580" s="40"/>
    </row>
    <row r="581" ht="12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1"/>
      <c r="AD581" s="40"/>
    </row>
    <row r="582" ht="12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1"/>
      <c r="AD582" s="40"/>
    </row>
    <row r="583" ht="12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1"/>
      <c r="AD583" s="40"/>
    </row>
    <row r="584" ht="12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1"/>
      <c r="AD584" s="40"/>
    </row>
    <row r="585" ht="12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1"/>
      <c r="AD585" s="40"/>
    </row>
    <row r="586" ht="12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1"/>
      <c r="AD586" s="40"/>
    </row>
    <row r="587" ht="12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1"/>
      <c r="AD587" s="40"/>
    </row>
    <row r="588" ht="12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1"/>
      <c r="AD588" s="40"/>
    </row>
    <row r="589" ht="12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1"/>
      <c r="AD589" s="40"/>
    </row>
    <row r="590" ht="12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1"/>
      <c r="AD590" s="40"/>
    </row>
    <row r="591" ht="12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1"/>
      <c r="AD591" s="40"/>
    </row>
    <row r="592" ht="12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1"/>
      <c r="AD592" s="40"/>
    </row>
    <row r="593" ht="12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1"/>
      <c r="AD593" s="40"/>
    </row>
    <row r="594" ht="12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1"/>
      <c r="AD594" s="40"/>
    </row>
    <row r="595" ht="12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1"/>
      <c r="AD595" s="40"/>
    </row>
    <row r="596" ht="12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1"/>
      <c r="AD596" s="40"/>
    </row>
    <row r="597" ht="12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1"/>
      <c r="AD597" s="40"/>
    </row>
    <row r="598" ht="12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1"/>
      <c r="AD598" s="40"/>
    </row>
    <row r="599" ht="12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1"/>
      <c r="AD599" s="40"/>
    </row>
    <row r="600" ht="12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1"/>
      <c r="AD600" s="40"/>
    </row>
    <row r="601" ht="12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1"/>
      <c r="AD601" s="40"/>
    </row>
    <row r="602" ht="12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1"/>
      <c r="AD602" s="40"/>
    </row>
    <row r="603" ht="12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1"/>
      <c r="AD603" s="40"/>
    </row>
    <row r="604" ht="12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1"/>
      <c r="AD604" s="40"/>
    </row>
    <row r="605" ht="12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1"/>
      <c r="AD605" s="40"/>
    </row>
    <row r="606" ht="12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1"/>
      <c r="AD606" s="40"/>
    </row>
    <row r="607" ht="12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1"/>
      <c r="AD607" s="40"/>
    </row>
    <row r="608" ht="12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1"/>
      <c r="AD608" s="40"/>
    </row>
    <row r="609" ht="12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1"/>
      <c r="AD609" s="40"/>
    </row>
    <row r="610" ht="12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1"/>
      <c r="AD610" s="40"/>
    </row>
    <row r="611" ht="12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1"/>
      <c r="AD611" s="40"/>
    </row>
    <row r="612" ht="12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1"/>
      <c r="AD612" s="40"/>
    </row>
    <row r="613" ht="12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1"/>
      <c r="AD613" s="40"/>
    </row>
    <row r="614" ht="12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1"/>
      <c r="AD614" s="40"/>
    </row>
    <row r="615" ht="12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1"/>
      <c r="AD615" s="40"/>
    </row>
    <row r="616" ht="12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1"/>
      <c r="AD616" s="40"/>
    </row>
    <row r="617" ht="12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1"/>
      <c r="AD617" s="40"/>
    </row>
    <row r="618" ht="12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1"/>
      <c r="AD618" s="40"/>
    </row>
    <row r="619" ht="12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1"/>
      <c r="AD619" s="40"/>
    </row>
    <row r="620" ht="12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1"/>
      <c r="AD620" s="40"/>
    </row>
    <row r="621" ht="12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1"/>
      <c r="AD621" s="40"/>
    </row>
    <row r="622" ht="12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1"/>
      <c r="AD622" s="40"/>
    </row>
    <row r="623" ht="12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1"/>
      <c r="AD623" s="40"/>
    </row>
    <row r="624" ht="12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1"/>
      <c r="AD624" s="40"/>
    </row>
    <row r="625" ht="12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1"/>
      <c r="AD625" s="40"/>
    </row>
    <row r="626" ht="12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1"/>
      <c r="AD626" s="40"/>
    </row>
    <row r="627" ht="12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1"/>
      <c r="AD627" s="40"/>
    </row>
    <row r="628" ht="12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1"/>
      <c r="AD628" s="40"/>
    </row>
    <row r="629" ht="12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1"/>
      <c r="AD629" s="40"/>
    </row>
    <row r="630" ht="12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1"/>
      <c r="AD630" s="40"/>
    </row>
    <row r="631" ht="12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1"/>
      <c r="AD631" s="40"/>
    </row>
    <row r="632" ht="12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1"/>
      <c r="AD632" s="40"/>
    </row>
    <row r="633" ht="12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1"/>
      <c r="AD633" s="40"/>
    </row>
    <row r="634" ht="12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1"/>
      <c r="AD634" s="40"/>
    </row>
    <row r="635" ht="12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1"/>
      <c r="AD635" s="40"/>
    </row>
    <row r="636" ht="12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1"/>
      <c r="AD636" s="40"/>
    </row>
    <row r="637" ht="12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1"/>
      <c r="AD637" s="40"/>
    </row>
    <row r="638" ht="12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1"/>
      <c r="AD638" s="40"/>
    </row>
    <row r="639" ht="12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1"/>
      <c r="AD639" s="40"/>
    </row>
    <row r="640" ht="12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1"/>
      <c r="AD640" s="40"/>
    </row>
    <row r="641" ht="12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1"/>
      <c r="AD641" s="40"/>
    </row>
    <row r="642" ht="12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1"/>
      <c r="AD642" s="40"/>
    </row>
    <row r="643" ht="12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1"/>
      <c r="AD643" s="40"/>
    </row>
    <row r="644" ht="12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1"/>
      <c r="AD644" s="40"/>
    </row>
    <row r="645" ht="12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1"/>
      <c r="AD645" s="40"/>
    </row>
    <row r="646" ht="12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1"/>
      <c r="AD646" s="40"/>
    </row>
    <row r="647" ht="12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1"/>
      <c r="AD647" s="40"/>
    </row>
    <row r="648" ht="12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1"/>
      <c r="AD648" s="40"/>
    </row>
    <row r="649" ht="12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1"/>
      <c r="AD649" s="40"/>
    </row>
    <row r="650" ht="12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1"/>
      <c r="AD650" s="40"/>
    </row>
    <row r="651" ht="12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1"/>
      <c r="AD651" s="40"/>
    </row>
    <row r="652" ht="12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1"/>
      <c r="AD652" s="40"/>
    </row>
    <row r="653" ht="12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1"/>
      <c r="AD653" s="40"/>
    </row>
    <row r="654" ht="12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1"/>
      <c r="AD654" s="40"/>
    </row>
    <row r="655" ht="12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1"/>
      <c r="AD655" s="40"/>
    </row>
    <row r="656" ht="12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1"/>
      <c r="AD656" s="40"/>
    </row>
    <row r="657" ht="12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1"/>
      <c r="AD657" s="40"/>
    </row>
    <row r="658" ht="12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1"/>
      <c r="AD658" s="40"/>
    </row>
    <row r="659" ht="12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1"/>
      <c r="AD659" s="40"/>
    </row>
    <row r="660" ht="12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1"/>
      <c r="AD660" s="40"/>
    </row>
    <row r="661" ht="12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1"/>
      <c r="AD661" s="40"/>
    </row>
    <row r="662" ht="12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1"/>
      <c r="AD662" s="40"/>
    </row>
    <row r="663" ht="12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1"/>
      <c r="AD663" s="40"/>
    </row>
    <row r="664" ht="12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1"/>
      <c r="AD664" s="40"/>
    </row>
    <row r="665" ht="12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1"/>
      <c r="AD665" s="40"/>
    </row>
    <row r="666" ht="12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1"/>
      <c r="AD666" s="40"/>
    </row>
    <row r="667" ht="12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1"/>
      <c r="AD667" s="40"/>
    </row>
    <row r="668" ht="12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1"/>
      <c r="AD668" s="40"/>
    </row>
    <row r="669" ht="12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1"/>
      <c r="AD669" s="40"/>
    </row>
    <row r="670" ht="12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1"/>
      <c r="AD670" s="40"/>
    </row>
    <row r="671" ht="12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1"/>
      <c r="AD671" s="40"/>
    </row>
    <row r="672" ht="12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1"/>
      <c r="AD672" s="40"/>
    </row>
    <row r="673" ht="12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1"/>
      <c r="AD673" s="40"/>
    </row>
    <row r="674" ht="12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1"/>
      <c r="AD674" s="40"/>
    </row>
    <row r="675" ht="12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1"/>
      <c r="AD675" s="40"/>
    </row>
    <row r="676" ht="12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1"/>
      <c r="AD676" s="40"/>
    </row>
    <row r="677" ht="12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1"/>
      <c r="AD677" s="40"/>
    </row>
    <row r="678" ht="12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1"/>
      <c r="AD678" s="40"/>
    </row>
    <row r="679" ht="12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1"/>
      <c r="AD679" s="40"/>
    </row>
    <row r="680" ht="12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1"/>
      <c r="AD680" s="40"/>
    </row>
    <row r="681" ht="12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1"/>
      <c r="AD681" s="40"/>
    </row>
    <row r="682" ht="12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1"/>
      <c r="AD682" s="40"/>
    </row>
    <row r="683" ht="12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1"/>
      <c r="AD683" s="40"/>
    </row>
    <row r="684" ht="12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1"/>
      <c r="AD684" s="40"/>
    </row>
    <row r="685" ht="12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1"/>
      <c r="AD685" s="40"/>
    </row>
    <row r="686" ht="12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1"/>
      <c r="AD686" s="40"/>
    </row>
    <row r="687" ht="12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1"/>
      <c r="AD687" s="40"/>
    </row>
    <row r="688" ht="12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1"/>
      <c r="AD688" s="40"/>
    </row>
    <row r="689" ht="12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1"/>
      <c r="AD689" s="40"/>
    </row>
    <row r="690" ht="12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1"/>
      <c r="AD690" s="40"/>
    </row>
    <row r="691" ht="12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1"/>
      <c r="AD691" s="40"/>
    </row>
    <row r="692" ht="12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1"/>
      <c r="AD692" s="40"/>
    </row>
    <row r="693" ht="12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1"/>
      <c r="AD693" s="40"/>
    </row>
    <row r="694" ht="12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1"/>
      <c r="AD694" s="40"/>
    </row>
    <row r="695" ht="12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1"/>
      <c r="AD695" s="40"/>
    </row>
    <row r="696" ht="12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1"/>
      <c r="AD696" s="40"/>
    </row>
    <row r="697" ht="12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1"/>
      <c r="AD697" s="40"/>
    </row>
    <row r="698" ht="12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1"/>
      <c r="AD698" s="40"/>
    </row>
    <row r="699" ht="12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1"/>
      <c r="AD699" s="40"/>
    </row>
    <row r="700" ht="12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1"/>
      <c r="AD700" s="40"/>
    </row>
    <row r="701" ht="12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1"/>
      <c r="AD701" s="40"/>
    </row>
    <row r="702" ht="12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1"/>
      <c r="AD702" s="40"/>
    </row>
    <row r="703" ht="12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1"/>
      <c r="AD703" s="40"/>
    </row>
    <row r="704" ht="12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1"/>
      <c r="AD704" s="40"/>
    </row>
    <row r="705" ht="12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1"/>
      <c r="AD705" s="40"/>
    </row>
    <row r="706" ht="12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1"/>
      <c r="AD706" s="40"/>
    </row>
    <row r="707" ht="12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1"/>
      <c r="AD707" s="40"/>
    </row>
    <row r="708" ht="12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1"/>
      <c r="AD708" s="40"/>
    </row>
    <row r="709" ht="12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1"/>
      <c r="AD709" s="40"/>
    </row>
    <row r="710" ht="12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1"/>
      <c r="AD710" s="40"/>
    </row>
    <row r="711" ht="12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1"/>
      <c r="AD711" s="40"/>
    </row>
    <row r="712" ht="12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1"/>
      <c r="AD712" s="40"/>
    </row>
    <row r="713" ht="12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1"/>
      <c r="AD713" s="40"/>
    </row>
    <row r="714" ht="12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1"/>
      <c r="AD714" s="40"/>
    </row>
    <row r="715" ht="12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1"/>
      <c r="AD715" s="40"/>
    </row>
    <row r="716" ht="12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1"/>
      <c r="AD716" s="40"/>
    </row>
    <row r="717" ht="12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1"/>
      <c r="AD717" s="40"/>
    </row>
    <row r="718" ht="12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1"/>
      <c r="AD718" s="40"/>
    </row>
    <row r="719" ht="12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1"/>
      <c r="AD719" s="40"/>
    </row>
    <row r="720" ht="12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1"/>
      <c r="AD720" s="40"/>
    </row>
    <row r="721" ht="12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1"/>
      <c r="AD721" s="40"/>
    </row>
    <row r="722" ht="12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1"/>
      <c r="AD722" s="40"/>
    </row>
    <row r="723" ht="12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1"/>
      <c r="AD723" s="40"/>
    </row>
    <row r="724" ht="12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1"/>
      <c r="AD724" s="40"/>
    </row>
    <row r="725" ht="12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1"/>
      <c r="AD725" s="40"/>
    </row>
    <row r="726" ht="12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1"/>
      <c r="AD726" s="40"/>
    </row>
    <row r="727" ht="12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1"/>
      <c r="AD727" s="40"/>
    </row>
    <row r="728" ht="12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1"/>
      <c r="AD728" s="40"/>
    </row>
    <row r="729" ht="12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1"/>
      <c r="AD729" s="40"/>
    </row>
    <row r="730" ht="12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1"/>
      <c r="AD730" s="40"/>
    </row>
    <row r="731" ht="12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1"/>
      <c r="AD731" s="40"/>
    </row>
    <row r="732" ht="12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1"/>
      <c r="AD732" s="40"/>
    </row>
    <row r="733" ht="12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1"/>
      <c r="AD733" s="40"/>
    </row>
    <row r="734" ht="12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1"/>
      <c r="AD734" s="40"/>
    </row>
    <row r="735" ht="12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1"/>
      <c r="AD735" s="40"/>
    </row>
    <row r="736" ht="12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1"/>
      <c r="AD736" s="40"/>
    </row>
    <row r="737" ht="12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1"/>
      <c r="AD737" s="40"/>
    </row>
    <row r="738" ht="12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1"/>
      <c r="AD738" s="40"/>
    </row>
    <row r="739" ht="12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1"/>
      <c r="AD739" s="40"/>
    </row>
    <row r="740" ht="12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1"/>
      <c r="AD740" s="40"/>
    </row>
    <row r="741" ht="12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1"/>
      <c r="AD741" s="40"/>
    </row>
    <row r="742" ht="12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1"/>
      <c r="AD742" s="40"/>
    </row>
    <row r="743" ht="12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1"/>
      <c r="AD743" s="40"/>
    </row>
    <row r="744" ht="12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1"/>
      <c r="AD744" s="40"/>
    </row>
    <row r="745" ht="12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1"/>
      <c r="AD745" s="40"/>
    </row>
    <row r="746" ht="12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1"/>
      <c r="AD746" s="40"/>
    </row>
    <row r="747" ht="12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1"/>
      <c r="AD747" s="40"/>
    </row>
    <row r="748" ht="12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1"/>
      <c r="AD748" s="40"/>
    </row>
    <row r="749" ht="12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1"/>
      <c r="AD749" s="40"/>
    </row>
    <row r="750" ht="12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1"/>
      <c r="AD750" s="40"/>
    </row>
    <row r="751" ht="12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1"/>
      <c r="AD751" s="40"/>
    </row>
    <row r="752" ht="12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1"/>
      <c r="AD752" s="40"/>
    </row>
    <row r="753" ht="12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1"/>
      <c r="AD753" s="40"/>
    </row>
    <row r="754" ht="12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1"/>
      <c r="AD754" s="40"/>
    </row>
    <row r="755" ht="12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1"/>
      <c r="AD755" s="40"/>
    </row>
    <row r="756" ht="12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1"/>
      <c r="AD756" s="40"/>
    </row>
    <row r="757" ht="12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1"/>
      <c r="AD757" s="40"/>
    </row>
    <row r="758" ht="12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1"/>
      <c r="AD758" s="40"/>
    </row>
    <row r="759" ht="12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1"/>
      <c r="AD759" s="40"/>
    </row>
    <row r="760" ht="12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1"/>
      <c r="AD760" s="40"/>
    </row>
    <row r="761" ht="12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1"/>
      <c r="AD761" s="40"/>
    </row>
    <row r="762" ht="12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1"/>
      <c r="AD762" s="40"/>
    </row>
    <row r="763" ht="12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1"/>
      <c r="AD763" s="40"/>
    </row>
    <row r="764" ht="12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1"/>
      <c r="AD764" s="40"/>
    </row>
    <row r="765" ht="12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1"/>
      <c r="AD765" s="40"/>
    </row>
    <row r="766" ht="12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1"/>
      <c r="AD766" s="40"/>
    </row>
    <row r="767" ht="12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1"/>
      <c r="AD767" s="40"/>
    </row>
    <row r="768" ht="12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1"/>
      <c r="AD768" s="40"/>
    </row>
    <row r="769" ht="12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1"/>
      <c r="AD769" s="40"/>
    </row>
    <row r="770" ht="12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1"/>
      <c r="AD770" s="40"/>
    </row>
    <row r="771" ht="12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1"/>
      <c r="AD771" s="40"/>
    </row>
    <row r="772" ht="12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1"/>
      <c r="AD772" s="40"/>
    </row>
    <row r="773" ht="12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1"/>
      <c r="AD773" s="40"/>
    </row>
    <row r="774" ht="12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1"/>
      <c r="AD774" s="40"/>
    </row>
    <row r="775" ht="12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1"/>
      <c r="AD775" s="40"/>
    </row>
    <row r="776" ht="12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1"/>
      <c r="AD776" s="40"/>
    </row>
    <row r="777" ht="12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1"/>
      <c r="AD777" s="40"/>
    </row>
    <row r="778" ht="12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1"/>
      <c r="AD778" s="40"/>
    </row>
    <row r="779" ht="12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1"/>
      <c r="AD779" s="40"/>
    </row>
    <row r="780" ht="12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1"/>
      <c r="AD780" s="40"/>
    </row>
    <row r="781" ht="12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1"/>
      <c r="AD781" s="40"/>
    </row>
    <row r="782" ht="12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1"/>
      <c r="AD782" s="40"/>
    </row>
    <row r="783" ht="12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1"/>
      <c r="AD783" s="40"/>
    </row>
    <row r="784" ht="12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1"/>
      <c r="AD784" s="40"/>
    </row>
    <row r="785" ht="12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1"/>
      <c r="AD785" s="40"/>
    </row>
    <row r="786" ht="12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1"/>
      <c r="AD786" s="40"/>
    </row>
    <row r="787" ht="12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1"/>
      <c r="AD787" s="40"/>
    </row>
    <row r="788" ht="12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1"/>
      <c r="AD788" s="40"/>
    </row>
    <row r="789" ht="12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1"/>
      <c r="AD789" s="40"/>
    </row>
    <row r="790" ht="12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1"/>
      <c r="AD790" s="40"/>
    </row>
    <row r="791" ht="12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1"/>
      <c r="AD791" s="40"/>
    </row>
    <row r="792" ht="12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1"/>
      <c r="AD792" s="40"/>
    </row>
    <row r="793" ht="12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1"/>
      <c r="AD793" s="40"/>
    </row>
    <row r="794" ht="12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1"/>
      <c r="AD794" s="40"/>
    </row>
    <row r="795" ht="12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1"/>
      <c r="AD795" s="40"/>
    </row>
    <row r="796" ht="12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1"/>
      <c r="AD796" s="40"/>
    </row>
    <row r="797" ht="12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1"/>
      <c r="AD797" s="40"/>
    </row>
    <row r="798" ht="12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1"/>
      <c r="AD798" s="40"/>
    </row>
    <row r="799" ht="12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1"/>
      <c r="AD799" s="40"/>
    </row>
    <row r="800" ht="12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1"/>
      <c r="AD800" s="40"/>
    </row>
    <row r="801" ht="12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1"/>
      <c r="AD801" s="40"/>
    </row>
    <row r="802" ht="12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1"/>
      <c r="AD802" s="40"/>
    </row>
    <row r="803" ht="12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1"/>
      <c r="AD803" s="40"/>
    </row>
    <row r="804" ht="12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1"/>
      <c r="AD804" s="40"/>
    </row>
    <row r="805" ht="12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1"/>
      <c r="AD805" s="40"/>
    </row>
    <row r="806" ht="12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1"/>
      <c r="AD806" s="40"/>
    </row>
    <row r="807" ht="12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1"/>
      <c r="AD807" s="40"/>
    </row>
    <row r="808" ht="12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1"/>
      <c r="AD808" s="40"/>
    </row>
    <row r="809" ht="12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1"/>
      <c r="AD809" s="40"/>
    </row>
    <row r="810" ht="12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1"/>
      <c r="AD810" s="40"/>
    </row>
    <row r="811" ht="12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1"/>
      <c r="AD811" s="40"/>
    </row>
    <row r="812" ht="12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1"/>
      <c r="AD812" s="40"/>
    </row>
    <row r="813" ht="12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1"/>
      <c r="AD813" s="40"/>
    </row>
    <row r="814" ht="12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1"/>
      <c r="AD814" s="40"/>
    </row>
    <row r="815" ht="12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1"/>
      <c r="AD815" s="40"/>
    </row>
    <row r="816" ht="12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1"/>
      <c r="AD816" s="40"/>
    </row>
    <row r="817" ht="12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1"/>
      <c r="AD817" s="40"/>
    </row>
    <row r="818" ht="12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1"/>
      <c r="AD818" s="40"/>
    </row>
    <row r="819" ht="12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1"/>
      <c r="AD819" s="40"/>
    </row>
    <row r="820" ht="12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1"/>
      <c r="AD820" s="40"/>
    </row>
    <row r="821" ht="12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1"/>
      <c r="AD821" s="40"/>
    </row>
    <row r="822" ht="12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1"/>
      <c r="AD822" s="40"/>
    </row>
    <row r="823" ht="12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1"/>
      <c r="AD823" s="40"/>
    </row>
    <row r="824" ht="12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1"/>
      <c r="AD824" s="40"/>
    </row>
    <row r="825" ht="12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1"/>
      <c r="AD825" s="40"/>
    </row>
    <row r="826" ht="12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1"/>
      <c r="AD826" s="40"/>
    </row>
    <row r="827" ht="12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1"/>
      <c r="AD827" s="40"/>
    </row>
    <row r="828" ht="12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1"/>
      <c r="AD828" s="40"/>
    </row>
    <row r="829" ht="12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1"/>
      <c r="AD829" s="40"/>
    </row>
    <row r="830" ht="12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1"/>
      <c r="AD830" s="40"/>
    </row>
    <row r="831" ht="12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1"/>
      <c r="AD831" s="40"/>
    </row>
    <row r="832" ht="12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1"/>
      <c r="AD832" s="40"/>
    </row>
    <row r="833" ht="12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1"/>
      <c r="AD833" s="40"/>
    </row>
    <row r="834" ht="12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1"/>
      <c r="AD834" s="40"/>
    </row>
    <row r="835" ht="12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1"/>
      <c r="AD835" s="40"/>
    </row>
    <row r="836" ht="12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1"/>
      <c r="AD836" s="40"/>
    </row>
    <row r="837" ht="12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1"/>
      <c r="AD837" s="40"/>
    </row>
    <row r="838" ht="12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1"/>
      <c r="AD838" s="40"/>
    </row>
    <row r="839" ht="12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1"/>
      <c r="AD839" s="40"/>
    </row>
    <row r="840" ht="12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1"/>
      <c r="AD840" s="40"/>
    </row>
    <row r="841" ht="12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1"/>
      <c r="AD841" s="40"/>
    </row>
    <row r="842" ht="12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1"/>
      <c r="AD842" s="40"/>
    </row>
    <row r="843" ht="12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1"/>
      <c r="AD843" s="40"/>
    </row>
    <row r="844" ht="12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1"/>
      <c r="AD844" s="40"/>
    </row>
    <row r="845" ht="12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1"/>
      <c r="AD845" s="40"/>
    </row>
    <row r="846" ht="12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1"/>
      <c r="AD846" s="40"/>
    </row>
    <row r="847" ht="12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1"/>
      <c r="AD847" s="40"/>
    </row>
    <row r="848" ht="12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1"/>
      <c r="AD848" s="40"/>
    </row>
    <row r="849" ht="12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1"/>
      <c r="AD849" s="40"/>
    </row>
    <row r="850" ht="12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1"/>
      <c r="AD850" s="40"/>
    </row>
    <row r="851" ht="12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1"/>
      <c r="AD851" s="40"/>
    </row>
    <row r="852" ht="12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1"/>
      <c r="AD852" s="40"/>
    </row>
    <row r="853" ht="12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1"/>
      <c r="AD853" s="40"/>
    </row>
    <row r="854" ht="12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1"/>
      <c r="AD854" s="40"/>
    </row>
    <row r="855" ht="12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1"/>
      <c r="AD855" s="40"/>
    </row>
    <row r="856" ht="12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1"/>
      <c r="AD856" s="40"/>
    </row>
    <row r="857" ht="12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1"/>
      <c r="AD857" s="40"/>
    </row>
    <row r="858" ht="12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1"/>
      <c r="AD858" s="40"/>
    </row>
    <row r="859" ht="12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1"/>
      <c r="AD859" s="40"/>
    </row>
    <row r="860" ht="12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1"/>
      <c r="AD860" s="40"/>
    </row>
    <row r="861" ht="12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1"/>
      <c r="AD861" s="40"/>
    </row>
    <row r="862" ht="12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1"/>
      <c r="AD862" s="40"/>
    </row>
    <row r="863" ht="12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1"/>
      <c r="AD863" s="40"/>
    </row>
    <row r="864" ht="12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1"/>
      <c r="AD864" s="40"/>
    </row>
    <row r="865" ht="12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1"/>
      <c r="AD865" s="40"/>
    </row>
    <row r="866" ht="12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1"/>
      <c r="AD866" s="40"/>
    </row>
    <row r="867" ht="12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1"/>
      <c r="AD867" s="40"/>
    </row>
    <row r="868" ht="12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1"/>
      <c r="AD868" s="40"/>
    </row>
    <row r="869" ht="12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1"/>
      <c r="AD869" s="40"/>
    </row>
    <row r="870" ht="12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1"/>
      <c r="AD870" s="40"/>
    </row>
    <row r="871" ht="12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1"/>
      <c r="AD871" s="40"/>
    </row>
    <row r="872" ht="12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1"/>
      <c r="AD872" s="40"/>
    </row>
    <row r="873" ht="12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1"/>
      <c r="AD873" s="40"/>
    </row>
    <row r="874" ht="12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1"/>
      <c r="AD874" s="40"/>
    </row>
    <row r="875" ht="12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1"/>
      <c r="AD875" s="40"/>
    </row>
    <row r="876" ht="12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1"/>
      <c r="AD876" s="40"/>
    </row>
    <row r="877" ht="12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1"/>
      <c r="AD877" s="40"/>
    </row>
    <row r="878" ht="12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1"/>
      <c r="AD878" s="40"/>
    </row>
    <row r="879" ht="12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1"/>
      <c r="AD879" s="40"/>
    </row>
    <row r="880" ht="12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1"/>
      <c r="AD880" s="40"/>
    </row>
    <row r="881" ht="12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1"/>
      <c r="AD881" s="40"/>
    </row>
    <row r="882" ht="12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1"/>
      <c r="AD882" s="40"/>
    </row>
    <row r="883" ht="12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1"/>
      <c r="AD883" s="40"/>
    </row>
    <row r="884" ht="12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1"/>
      <c r="AD884" s="40"/>
    </row>
    <row r="885" ht="12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1"/>
      <c r="AD885" s="40"/>
    </row>
    <row r="886" ht="12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1"/>
      <c r="AD886" s="40"/>
    </row>
    <row r="887" ht="12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1"/>
      <c r="AD887" s="40"/>
    </row>
    <row r="888" ht="12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1"/>
      <c r="AD888" s="40"/>
    </row>
    <row r="889" ht="12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1"/>
      <c r="AD889" s="40"/>
    </row>
    <row r="890" ht="12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1"/>
      <c r="AD890" s="40"/>
    </row>
    <row r="891" ht="12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1"/>
      <c r="AD891" s="40"/>
    </row>
    <row r="892" ht="12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1"/>
      <c r="AD892" s="40"/>
    </row>
    <row r="893" ht="12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1"/>
      <c r="AD893" s="40"/>
    </row>
    <row r="894" ht="12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1"/>
      <c r="AD894" s="40"/>
    </row>
    <row r="895" ht="12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1"/>
      <c r="AD895" s="40"/>
    </row>
    <row r="896" ht="12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1"/>
      <c r="AD896" s="40"/>
    </row>
    <row r="897" ht="12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1"/>
      <c r="AD897" s="40"/>
    </row>
    <row r="898" ht="12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1"/>
      <c r="AD898" s="40"/>
    </row>
    <row r="899" ht="12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1"/>
      <c r="AD899" s="40"/>
    </row>
    <row r="900" ht="12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1"/>
      <c r="AD900" s="40"/>
    </row>
    <row r="901" ht="12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1"/>
      <c r="AD901" s="40"/>
    </row>
    <row r="902" ht="12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1"/>
      <c r="AD902" s="40"/>
    </row>
    <row r="903" ht="12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1"/>
      <c r="AD903" s="40"/>
    </row>
    <row r="904" ht="12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1"/>
      <c r="AD904" s="40"/>
    </row>
    <row r="905" ht="12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1"/>
      <c r="AD905" s="40"/>
    </row>
    <row r="906" ht="12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1"/>
      <c r="AD906" s="40"/>
    </row>
    <row r="907" ht="12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1"/>
      <c r="AD907" s="40"/>
    </row>
    <row r="908" ht="12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1"/>
      <c r="AD908" s="40"/>
    </row>
    <row r="909" ht="12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1"/>
      <c r="AD909" s="40"/>
    </row>
    <row r="910" ht="12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1"/>
      <c r="AD910" s="40"/>
    </row>
    <row r="911" ht="12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1"/>
      <c r="AD911" s="40"/>
    </row>
    <row r="912" ht="12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1"/>
      <c r="AD912" s="40"/>
    </row>
    <row r="913" ht="12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1"/>
      <c r="AD913" s="40"/>
    </row>
    <row r="914" ht="12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1"/>
      <c r="AD914" s="40"/>
    </row>
    <row r="915" ht="12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1"/>
      <c r="AD915" s="40"/>
    </row>
    <row r="916" ht="12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1"/>
      <c r="AD916" s="40"/>
    </row>
    <row r="917" ht="12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1"/>
      <c r="AD917" s="40"/>
    </row>
    <row r="918" ht="12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1"/>
      <c r="AD918" s="40"/>
    </row>
    <row r="919" ht="12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1"/>
      <c r="AD919" s="40"/>
    </row>
    <row r="920" ht="12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1"/>
      <c r="AD920" s="40"/>
    </row>
    <row r="921" ht="12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1"/>
      <c r="AD921" s="40"/>
    </row>
    <row r="922" ht="12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1"/>
      <c r="AD922" s="40"/>
    </row>
    <row r="923" ht="12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1"/>
      <c r="AD923" s="40"/>
    </row>
    <row r="924" ht="12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1"/>
      <c r="AD924" s="40"/>
    </row>
    <row r="925" ht="12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1"/>
      <c r="AD925" s="40"/>
    </row>
    <row r="926" ht="12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1"/>
      <c r="AD926" s="40"/>
    </row>
    <row r="927" ht="12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1"/>
      <c r="AD927" s="40"/>
    </row>
    <row r="928" ht="12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1"/>
      <c r="AD928" s="40"/>
    </row>
    <row r="929" ht="12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1"/>
      <c r="AD929" s="40"/>
    </row>
    <row r="930" ht="12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1"/>
      <c r="AD930" s="40"/>
    </row>
    <row r="931" ht="12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1"/>
      <c r="AD931" s="40"/>
    </row>
    <row r="932" ht="12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1"/>
      <c r="AD932" s="40"/>
    </row>
    <row r="933" ht="12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1"/>
      <c r="AD933" s="40"/>
    </row>
    <row r="934" ht="12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1"/>
      <c r="AD934" s="40"/>
    </row>
    <row r="935" ht="12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1"/>
      <c r="AD935" s="40"/>
    </row>
    <row r="936" ht="12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1"/>
      <c r="AD936" s="40"/>
    </row>
    <row r="937" ht="12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1"/>
      <c r="AD937" s="40"/>
    </row>
    <row r="938" ht="12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1"/>
      <c r="AD938" s="40"/>
    </row>
    <row r="939" ht="12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1"/>
      <c r="AD939" s="40"/>
    </row>
    <row r="940" ht="12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1"/>
      <c r="AD940" s="40"/>
    </row>
    <row r="941" ht="12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1"/>
      <c r="AD941" s="40"/>
    </row>
    <row r="942" ht="12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1"/>
      <c r="AD942" s="40"/>
    </row>
    <row r="943" ht="12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1"/>
      <c r="AD943" s="40"/>
    </row>
    <row r="944" ht="12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1"/>
      <c r="AD944" s="40"/>
    </row>
    <row r="945" ht="12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1"/>
      <c r="AD945" s="40"/>
    </row>
    <row r="946" ht="12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1"/>
      <c r="AD946" s="40"/>
    </row>
    <row r="947" ht="12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1"/>
      <c r="AD947" s="40"/>
    </row>
    <row r="948" ht="12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1"/>
      <c r="AD948" s="40"/>
    </row>
    <row r="949" ht="12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1"/>
      <c r="AD949" s="40"/>
    </row>
    <row r="950" ht="12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1"/>
      <c r="AD950" s="40"/>
    </row>
    <row r="951" ht="12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1"/>
      <c r="AD951" s="40"/>
    </row>
    <row r="952" ht="12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1"/>
      <c r="AD952" s="40"/>
    </row>
    <row r="953" ht="12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1"/>
      <c r="AD953" s="40"/>
    </row>
    <row r="954" ht="12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1"/>
      <c r="AD954" s="40"/>
    </row>
    <row r="955" ht="12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1"/>
      <c r="AD955" s="40"/>
    </row>
    <row r="956" ht="12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1"/>
      <c r="AD956" s="40"/>
    </row>
    <row r="957" ht="12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1"/>
      <c r="AD957" s="40"/>
    </row>
    <row r="958" ht="12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1"/>
      <c r="AD958" s="40"/>
    </row>
    <row r="959" ht="12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1"/>
      <c r="AD959" s="40"/>
    </row>
    <row r="960" ht="12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1"/>
      <c r="AD960" s="40"/>
    </row>
    <row r="961" ht="12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1"/>
      <c r="AD961" s="40"/>
    </row>
    <row r="962" ht="12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1"/>
      <c r="AD962" s="40"/>
    </row>
    <row r="963" ht="12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1"/>
      <c r="AD963" s="40"/>
    </row>
    <row r="964" ht="12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1"/>
      <c r="AD964" s="40"/>
    </row>
    <row r="965" ht="12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1"/>
      <c r="AD965" s="40"/>
    </row>
    <row r="966" ht="12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1"/>
      <c r="AD966" s="40"/>
    </row>
    <row r="967" ht="12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1"/>
      <c r="AD967" s="40"/>
    </row>
    <row r="968" ht="12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1"/>
      <c r="AD968" s="40"/>
    </row>
    <row r="969" ht="12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1"/>
      <c r="AD969" s="40"/>
    </row>
    <row r="970" ht="12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1"/>
      <c r="AD970" s="40"/>
    </row>
    <row r="971" ht="12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1"/>
      <c r="AD971" s="40"/>
    </row>
    <row r="972" ht="12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1"/>
      <c r="AD972" s="40"/>
    </row>
    <row r="973" ht="12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1"/>
      <c r="AD973" s="40"/>
    </row>
    <row r="974" ht="12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1"/>
      <c r="AD974" s="40"/>
    </row>
    <row r="975" ht="12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1"/>
      <c r="AD975" s="40"/>
    </row>
    <row r="976" ht="12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1"/>
      <c r="AD976" s="40"/>
    </row>
    <row r="977" ht="12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1"/>
      <c r="AD977" s="40"/>
    </row>
    <row r="978" ht="12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1"/>
      <c r="AD978" s="40"/>
    </row>
    <row r="979" ht="12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1"/>
      <c r="AD979" s="40"/>
    </row>
    <row r="980" ht="12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1"/>
      <c r="AD980" s="40"/>
    </row>
    <row r="981" ht="12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1"/>
      <c r="AD981" s="40"/>
    </row>
    <row r="982" ht="12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1"/>
      <c r="AD982" s="40"/>
    </row>
    <row r="983" ht="12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1"/>
      <c r="AD983" s="40"/>
    </row>
    <row r="984" ht="12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1"/>
      <c r="AD984" s="40"/>
    </row>
    <row r="985" ht="12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1"/>
      <c r="AD985" s="40"/>
    </row>
    <row r="986" ht="12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1"/>
      <c r="AD986" s="40"/>
    </row>
    <row r="987" ht="12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1"/>
      <c r="AD987" s="40"/>
    </row>
    <row r="988" ht="12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1"/>
      <c r="AD988" s="40"/>
    </row>
    <row r="989" ht="12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1"/>
      <c r="AD989" s="40"/>
    </row>
    <row r="990" ht="12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1"/>
      <c r="AD990" s="40"/>
    </row>
    <row r="991" ht="12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1"/>
      <c r="AD991" s="40"/>
    </row>
    <row r="992" ht="12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1"/>
      <c r="AD992" s="40"/>
    </row>
    <row r="993" ht="12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1"/>
      <c r="AD993" s="40"/>
    </row>
    <row r="994" ht="12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1"/>
      <c r="AD994" s="40"/>
    </row>
    <row r="995" ht="12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1"/>
      <c r="AD995" s="40"/>
    </row>
    <row r="996" ht="12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1"/>
      <c r="AD996" s="40"/>
    </row>
    <row r="997" ht="12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1"/>
      <c r="AD997" s="40"/>
    </row>
    <row r="998" ht="12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1"/>
      <c r="AD998" s="40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88"/>
    <col customWidth="1" min="2" max="2" width="14.38"/>
    <col customWidth="1" min="3" max="3" width="22.88"/>
    <col customWidth="1" min="4" max="4" width="11.5"/>
    <col customWidth="1" hidden="1" min="5" max="5" width="11.5"/>
    <col customWidth="1" min="6" max="6" width="15.13"/>
    <col customWidth="1" hidden="1" min="7" max="7" width="15.13"/>
    <col customWidth="1" min="8" max="8" width="11.5"/>
    <col customWidth="1" hidden="1" min="9" max="9" width="11.5"/>
    <col customWidth="1" min="10" max="10" width="11.5"/>
    <col customWidth="1" hidden="1" min="11" max="11" width="11.5"/>
    <col customWidth="1" min="12" max="12" width="11.5"/>
    <col customWidth="1" hidden="1" min="13" max="13" width="11.5"/>
    <col customWidth="1" min="14" max="14" width="11.5"/>
    <col customWidth="1" hidden="1" min="15" max="15" width="11.5"/>
    <col customWidth="1" min="16" max="16" width="12.5"/>
    <col customWidth="1" hidden="1" min="17" max="17" width="12.5"/>
    <col customWidth="1" min="18" max="18" width="11.5"/>
    <col customWidth="1" hidden="1" min="19" max="19" width="11.5"/>
    <col customWidth="1" min="20" max="20" width="11.5"/>
    <col customWidth="1" hidden="1" min="21" max="21" width="11.5"/>
    <col customWidth="1" min="22" max="22" width="11.5"/>
    <col customWidth="1" hidden="1" min="23" max="23" width="11.5"/>
    <col customWidth="1" min="24" max="24" width="11.5"/>
    <col customWidth="1" hidden="1" min="25" max="25" width="11.5"/>
    <col customWidth="1" min="26" max="26" width="11.5"/>
    <col customWidth="1" hidden="1" min="27" max="27" width="11.5"/>
    <col customWidth="1" min="28" max="28" width="13.13"/>
  </cols>
  <sheetData>
    <row r="1" ht="12.75" customHeight="1">
      <c r="A1" s="40"/>
      <c r="B1" s="324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1"/>
    </row>
    <row r="2" ht="12.7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1"/>
    </row>
    <row r="3" ht="12.75" customHeight="1">
      <c r="A3" s="40"/>
      <c r="B3" s="40"/>
      <c r="C3" s="205" t="s">
        <v>120</v>
      </c>
      <c r="D3" s="206">
        <v>46023.0</v>
      </c>
      <c r="E3" s="207">
        <v>46023.0</v>
      </c>
      <c r="F3" s="206">
        <v>46054.0</v>
      </c>
      <c r="G3" s="207">
        <v>46054.0</v>
      </c>
      <c r="H3" s="206">
        <v>46082.0</v>
      </c>
      <c r="I3" s="207">
        <v>46082.0</v>
      </c>
      <c r="J3" s="206">
        <v>46113.0</v>
      </c>
      <c r="K3" s="207">
        <v>46113.0</v>
      </c>
      <c r="L3" s="206">
        <v>46143.0</v>
      </c>
      <c r="M3" s="207">
        <v>46143.0</v>
      </c>
      <c r="N3" s="206">
        <v>46174.0</v>
      </c>
      <c r="O3" s="207">
        <v>46174.0</v>
      </c>
      <c r="P3" s="206">
        <v>46204.0</v>
      </c>
      <c r="Q3" s="207">
        <v>46204.0</v>
      </c>
      <c r="R3" s="206">
        <v>46235.0</v>
      </c>
      <c r="S3" s="207">
        <v>46235.0</v>
      </c>
      <c r="T3" s="206">
        <v>46266.0</v>
      </c>
      <c r="U3" s="207">
        <v>46266.0</v>
      </c>
      <c r="V3" s="206">
        <v>46296.0</v>
      </c>
      <c r="W3" s="207">
        <v>46296.0</v>
      </c>
      <c r="X3" s="206">
        <v>46327.0</v>
      </c>
      <c r="Y3" s="207">
        <v>46327.0</v>
      </c>
      <c r="Z3" s="206">
        <v>46357.0</v>
      </c>
      <c r="AA3" s="207">
        <v>46357.0</v>
      </c>
      <c r="AB3" s="208">
        <v>2026.0</v>
      </c>
    </row>
    <row r="4" ht="12.7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1"/>
    </row>
    <row r="5" ht="12.75" customHeight="1">
      <c r="A5" s="40"/>
      <c r="B5" s="40"/>
      <c r="C5" s="299" t="s">
        <v>715</v>
      </c>
      <c r="D5" s="67">
        <v>406932.44</v>
      </c>
      <c r="E5" s="41">
        <v>0.0</v>
      </c>
      <c r="F5" s="67">
        <v>406932.44</v>
      </c>
      <c r="G5" s="41">
        <v>0.0</v>
      </c>
      <c r="H5" s="67">
        <v>406932.44</v>
      </c>
      <c r="I5" s="41">
        <v>0.0</v>
      </c>
      <c r="J5" s="67">
        <v>406932.44</v>
      </c>
      <c r="K5" s="41">
        <v>0.0</v>
      </c>
      <c r="L5" s="67">
        <v>406932.44</v>
      </c>
      <c r="M5" s="41">
        <v>0.0</v>
      </c>
      <c r="N5" s="67">
        <v>406932.44</v>
      </c>
      <c r="O5" s="41">
        <v>0.0</v>
      </c>
      <c r="P5" s="67">
        <v>406932.44</v>
      </c>
      <c r="Q5" s="41">
        <v>0.0</v>
      </c>
      <c r="R5" s="67">
        <v>406932.44</v>
      </c>
      <c r="S5" s="41">
        <v>0.0</v>
      </c>
      <c r="T5" s="67">
        <v>406932.44</v>
      </c>
      <c r="U5" s="41">
        <v>0.0</v>
      </c>
      <c r="V5" s="67">
        <v>406932.44</v>
      </c>
      <c r="W5" s="41">
        <v>0.0</v>
      </c>
      <c r="X5" s="67">
        <v>406932.44</v>
      </c>
      <c r="Y5" s="41">
        <v>0.0</v>
      </c>
      <c r="Z5" s="67">
        <v>406932.44</v>
      </c>
      <c r="AA5" s="41">
        <v>0.0</v>
      </c>
      <c r="AB5" s="41">
        <f t="shared" ref="AB5:AB6" si="2">D5+F5+H5+J5+L5+N5+P5+R5+T5+V5+X5+Z5</f>
        <v>4883189.28</v>
      </c>
    </row>
    <row r="6" ht="12.75" customHeight="1">
      <c r="A6" s="40"/>
      <c r="B6" s="40" t="s">
        <v>123</v>
      </c>
      <c r="C6" s="225" t="s">
        <v>716</v>
      </c>
      <c r="D6" s="325">
        <f t="shared" ref="D6:AA6" si="1">SUM(D5)</f>
        <v>406932.44</v>
      </c>
      <c r="E6" s="325">
        <f t="shared" si="1"/>
        <v>0</v>
      </c>
      <c r="F6" s="325">
        <f t="shared" si="1"/>
        <v>406932.44</v>
      </c>
      <c r="G6" s="325">
        <f t="shared" si="1"/>
        <v>0</v>
      </c>
      <c r="H6" s="325">
        <f t="shared" si="1"/>
        <v>406932.44</v>
      </c>
      <c r="I6" s="325">
        <f t="shared" si="1"/>
        <v>0</v>
      </c>
      <c r="J6" s="325">
        <f t="shared" si="1"/>
        <v>406932.44</v>
      </c>
      <c r="K6" s="325">
        <f t="shared" si="1"/>
        <v>0</v>
      </c>
      <c r="L6" s="325">
        <f t="shared" si="1"/>
        <v>406932.44</v>
      </c>
      <c r="M6" s="325">
        <f t="shared" si="1"/>
        <v>0</v>
      </c>
      <c r="N6" s="325">
        <f t="shared" si="1"/>
        <v>406932.44</v>
      </c>
      <c r="O6" s="325">
        <f t="shared" si="1"/>
        <v>0</v>
      </c>
      <c r="P6" s="325">
        <f t="shared" si="1"/>
        <v>406932.44</v>
      </c>
      <c r="Q6" s="325">
        <f t="shared" si="1"/>
        <v>0</v>
      </c>
      <c r="R6" s="325">
        <f t="shared" si="1"/>
        <v>406932.44</v>
      </c>
      <c r="S6" s="325">
        <f t="shared" si="1"/>
        <v>0</v>
      </c>
      <c r="T6" s="325">
        <f t="shared" si="1"/>
        <v>406932.44</v>
      </c>
      <c r="U6" s="325">
        <f t="shared" si="1"/>
        <v>0</v>
      </c>
      <c r="V6" s="325">
        <f t="shared" si="1"/>
        <v>406932.44</v>
      </c>
      <c r="W6" s="325">
        <f t="shared" si="1"/>
        <v>0</v>
      </c>
      <c r="X6" s="325">
        <f t="shared" si="1"/>
        <v>406932.44</v>
      </c>
      <c r="Y6" s="325">
        <f t="shared" si="1"/>
        <v>0</v>
      </c>
      <c r="Z6" s="325">
        <f t="shared" si="1"/>
        <v>406932.44</v>
      </c>
      <c r="AA6" s="325">
        <f t="shared" si="1"/>
        <v>0</v>
      </c>
      <c r="AB6" s="325">
        <f t="shared" si="2"/>
        <v>4883189.28</v>
      </c>
    </row>
    <row r="7" ht="12.75" customHeight="1">
      <c r="A7" s="40"/>
      <c r="B7" s="40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269"/>
    </row>
    <row r="8" ht="12.75" customHeight="1">
      <c r="A8" s="40"/>
      <c r="B8" s="40"/>
      <c r="C8" s="299" t="s">
        <v>717</v>
      </c>
      <c r="D8" s="67">
        <v>160450.34</v>
      </c>
      <c r="E8" s="41">
        <v>0.0</v>
      </c>
      <c r="F8" s="67">
        <v>160450.34</v>
      </c>
      <c r="G8" s="41">
        <v>0.0</v>
      </c>
      <c r="H8" s="67">
        <v>160450.34</v>
      </c>
      <c r="I8" s="41">
        <v>0.0</v>
      </c>
      <c r="J8" s="67">
        <v>160450.34</v>
      </c>
      <c r="K8" s="41">
        <v>0.0</v>
      </c>
      <c r="L8" s="67">
        <v>160450.34</v>
      </c>
      <c r="M8" s="41">
        <v>0.0</v>
      </c>
      <c r="N8" s="67">
        <v>160450.34</v>
      </c>
      <c r="O8" s="41">
        <v>0.0</v>
      </c>
      <c r="P8" s="67">
        <v>160450.34</v>
      </c>
      <c r="Q8" s="41">
        <v>0.0</v>
      </c>
      <c r="R8" s="67">
        <v>160450.34</v>
      </c>
      <c r="S8" s="41">
        <v>0.0</v>
      </c>
      <c r="T8" s="67">
        <v>160450.34</v>
      </c>
      <c r="U8" s="41">
        <v>0.0</v>
      </c>
      <c r="V8" s="67">
        <v>160450.34</v>
      </c>
      <c r="W8" s="41">
        <v>0.0</v>
      </c>
      <c r="X8" s="67">
        <v>160450.34</v>
      </c>
      <c r="Y8" s="41">
        <v>0.0</v>
      </c>
      <c r="Z8" s="67">
        <v>160450.34</v>
      </c>
      <c r="AA8" s="41">
        <v>0.0</v>
      </c>
      <c r="AB8" s="41">
        <f t="shared" ref="AB8:AB9" si="4">D8+F8+H8+J8+L8+N8+P8+R8+T8+V8+X8+Z8</f>
        <v>1925404.08</v>
      </c>
    </row>
    <row r="9" ht="12.75" customHeight="1">
      <c r="A9" s="40"/>
      <c r="B9" s="40" t="s">
        <v>129</v>
      </c>
      <c r="C9" s="225" t="s">
        <v>716</v>
      </c>
      <c r="D9" s="325">
        <f t="shared" ref="D9:AA9" si="3">SUM(D8)</f>
        <v>160450.34</v>
      </c>
      <c r="E9" s="325">
        <f t="shared" si="3"/>
        <v>0</v>
      </c>
      <c r="F9" s="325">
        <f t="shared" si="3"/>
        <v>160450.34</v>
      </c>
      <c r="G9" s="325">
        <f t="shared" si="3"/>
        <v>0</v>
      </c>
      <c r="H9" s="325">
        <f t="shared" si="3"/>
        <v>160450.34</v>
      </c>
      <c r="I9" s="325">
        <f t="shared" si="3"/>
        <v>0</v>
      </c>
      <c r="J9" s="325">
        <f t="shared" si="3"/>
        <v>160450.34</v>
      </c>
      <c r="K9" s="325">
        <f t="shared" si="3"/>
        <v>0</v>
      </c>
      <c r="L9" s="325">
        <f t="shared" si="3"/>
        <v>160450.34</v>
      </c>
      <c r="M9" s="325">
        <f t="shared" si="3"/>
        <v>0</v>
      </c>
      <c r="N9" s="325">
        <f t="shared" si="3"/>
        <v>160450.34</v>
      </c>
      <c r="O9" s="325">
        <f t="shared" si="3"/>
        <v>0</v>
      </c>
      <c r="P9" s="325">
        <f t="shared" si="3"/>
        <v>160450.34</v>
      </c>
      <c r="Q9" s="325">
        <f t="shared" si="3"/>
        <v>0</v>
      </c>
      <c r="R9" s="325">
        <f t="shared" si="3"/>
        <v>160450.34</v>
      </c>
      <c r="S9" s="325">
        <f t="shared" si="3"/>
        <v>0</v>
      </c>
      <c r="T9" s="325">
        <f t="shared" si="3"/>
        <v>160450.34</v>
      </c>
      <c r="U9" s="325">
        <f t="shared" si="3"/>
        <v>0</v>
      </c>
      <c r="V9" s="325">
        <f t="shared" si="3"/>
        <v>160450.34</v>
      </c>
      <c r="W9" s="325">
        <f t="shared" si="3"/>
        <v>0</v>
      </c>
      <c r="X9" s="325">
        <f t="shared" si="3"/>
        <v>160450.34</v>
      </c>
      <c r="Y9" s="325">
        <f t="shared" si="3"/>
        <v>0</v>
      </c>
      <c r="Z9" s="325">
        <f t="shared" si="3"/>
        <v>160450.34</v>
      </c>
      <c r="AA9" s="325">
        <f t="shared" si="3"/>
        <v>0</v>
      </c>
      <c r="AB9" s="325">
        <f t="shared" si="4"/>
        <v>1925404.08</v>
      </c>
    </row>
    <row r="10" ht="12.75" customHeight="1">
      <c r="A10" s="40"/>
      <c r="B10" s="40"/>
      <c r="C10" s="225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ht="12.75" customHeight="1">
      <c r="A11" s="40"/>
      <c r="B11" s="43"/>
      <c r="C11" s="299" t="s">
        <v>718</v>
      </c>
      <c r="D11" s="67">
        <v>47222.03</v>
      </c>
      <c r="E11" s="41">
        <v>0.0</v>
      </c>
      <c r="F11" s="67">
        <v>47222.03</v>
      </c>
      <c r="G11" s="41">
        <v>0.0</v>
      </c>
      <c r="H11" s="67">
        <v>47222.03</v>
      </c>
      <c r="I11" s="41">
        <v>0.0</v>
      </c>
      <c r="J11" s="67">
        <v>47222.03</v>
      </c>
      <c r="K11" s="41">
        <v>0.0</v>
      </c>
      <c r="L11" s="67">
        <v>47222.03</v>
      </c>
      <c r="M11" s="41">
        <v>0.0</v>
      </c>
      <c r="N11" s="67">
        <v>47222.03</v>
      </c>
      <c r="O11" s="41">
        <v>0.0</v>
      </c>
      <c r="P11" s="67">
        <v>47222.03</v>
      </c>
      <c r="Q11" s="41">
        <v>0.0</v>
      </c>
      <c r="R11" s="67">
        <v>47222.03</v>
      </c>
      <c r="S11" s="41">
        <v>0.0</v>
      </c>
      <c r="T11" s="67">
        <v>47222.03</v>
      </c>
      <c r="U11" s="41">
        <v>0.0</v>
      </c>
      <c r="V11" s="67">
        <v>47222.03</v>
      </c>
      <c r="W11" s="41">
        <v>0.0</v>
      </c>
      <c r="X11" s="67">
        <v>47222.03</v>
      </c>
      <c r="Y11" s="41">
        <v>0.0</v>
      </c>
      <c r="Z11" s="67">
        <v>47222.03</v>
      </c>
      <c r="AA11" s="41">
        <v>0.0</v>
      </c>
      <c r="AB11" s="41">
        <f t="shared" ref="AB11:AB12" si="6">D11+F11+H11+J11+L11+N11+P11+R11+T11+V11+X11+Z11</f>
        <v>566664.36</v>
      </c>
    </row>
    <row r="12" ht="12.75" customHeight="1">
      <c r="A12" s="40"/>
      <c r="B12" s="40" t="s">
        <v>131</v>
      </c>
      <c r="C12" s="225" t="s">
        <v>716</v>
      </c>
      <c r="D12" s="325">
        <f t="shared" ref="D12:AA12" si="5">SUM(D11)</f>
        <v>47222.03</v>
      </c>
      <c r="E12" s="325">
        <f t="shared" si="5"/>
        <v>0</v>
      </c>
      <c r="F12" s="325">
        <f t="shared" si="5"/>
        <v>47222.03</v>
      </c>
      <c r="G12" s="325">
        <f t="shared" si="5"/>
        <v>0</v>
      </c>
      <c r="H12" s="325">
        <f t="shared" si="5"/>
        <v>47222.03</v>
      </c>
      <c r="I12" s="325">
        <f t="shared" si="5"/>
        <v>0</v>
      </c>
      <c r="J12" s="325">
        <f t="shared" si="5"/>
        <v>47222.03</v>
      </c>
      <c r="K12" s="325">
        <f t="shared" si="5"/>
        <v>0</v>
      </c>
      <c r="L12" s="325">
        <f t="shared" si="5"/>
        <v>47222.03</v>
      </c>
      <c r="M12" s="325">
        <f t="shared" si="5"/>
        <v>0</v>
      </c>
      <c r="N12" s="325">
        <f t="shared" si="5"/>
        <v>47222.03</v>
      </c>
      <c r="O12" s="325">
        <f t="shared" si="5"/>
        <v>0</v>
      </c>
      <c r="P12" s="325">
        <f t="shared" si="5"/>
        <v>47222.03</v>
      </c>
      <c r="Q12" s="325">
        <f t="shared" si="5"/>
        <v>0</v>
      </c>
      <c r="R12" s="325">
        <f t="shared" si="5"/>
        <v>47222.03</v>
      </c>
      <c r="S12" s="325">
        <f t="shared" si="5"/>
        <v>0</v>
      </c>
      <c r="T12" s="325">
        <f t="shared" si="5"/>
        <v>47222.03</v>
      </c>
      <c r="U12" s="325">
        <f t="shared" si="5"/>
        <v>0</v>
      </c>
      <c r="V12" s="325">
        <f t="shared" si="5"/>
        <v>47222.03</v>
      </c>
      <c r="W12" s="325">
        <f t="shared" si="5"/>
        <v>0</v>
      </c>
      <c r="X12" s="325">
        <f t="shared" si="5"/>
        <v>47222.03</v>
      </c>
      <c r="Y12" s="325">
        <f t="shared" si="5"/>
        <v>0</v>
      </c>
      <c r="Z12" s="325">
        <f t="shared" si="5"/>
        <v>47222.03</v>
      </c>
      <c r="AA12" s="325">
        <f t="shared" si="5"/>
        <v>0</v>
      </c>
      <c r="AB12" s="325">
        <f t="shared" si="6"/>
        <v>566664.36</v>
      </c>
    </row>
    <row r="13" ht="12.75" customHeight="1">
      <c r="A13" s="40"/>
      <c r="B13" s="40"/>
      <c r="C13" s="225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 ht="12.75" customHeight="1">
      <c r="A14" s="40"/>
      <c r="B14" s="40"/>
      <c r="C14" s="299" t="s">
        <v>719</v>
      </c>
      <c r="D14" s="67">
        <v>434457.71</v>
      </c>
      <c r="E14" s="67">
        <v>0.0</v>
      </c>
      <c r="F14" s="67">
        <v>434457.71</v>
      </c>
      <c r="G14" s="41">
        <v>0.0</v>
      </c>
      <c r="H14" s="67">
        <v>434457.71</v>
      </c>
      <c r="I14" s="41">
        <v>0.0</v>
      </c>
      <c r="J14" s="67">
        <v>434457.71</v>
      </c>
      <c r="K14" s="41">
        <v>0.0</v>
      </c>
      <c r="L14" s="67">
        <v>434457.71</v>
      </c>
      <c r="M14" s="41">
        <v>0.0</v>
      </c>
      <c r="N14" s="67">
        <v>434457.71</v>
      </c>
      <c r="O14" s="41">
        <v>0.0</v>
      </c>
      <c r="P14" s="67">
        <v>434457.71</v>
      </c>
      <c r="Q14" s="41">
        <v>0.0</v>
      </c>
      <c r="R14" s="67">
        <v>434457.71</v>
      </c>
      <c r="S14" s="41">
        <v>0.0</v>
      </c>
      <c r="T14" s="67">
        <v>434457.71</v>
      </c>
      <c r="U14" s="41">
        <v>0.0</v>
      </c>
      <c r="V14" s="67">
        <v>434457.71</v>
      </c>
      <c r="W14" s="41">
        <v>0.0</v>
      </c>
      <c r="X14" s="67">
        <v>434457.71</v>
      </c>
      <c r="Y14" s="41">
        <v>0.0</v>
      </c>
      <c r="Z14" s="67">
        <v>434457.71</v>
      </c>
      <c r="AA14" s="41">
        <v>0.0</v>
      </c>
      <c r="AB14" s="41">
        <f t="shared" ref="AB14:AB15" si="8">D14+F14+H14+J14+L14+N14+P14+R14+T14+V14+X14+Z14</f>
        <v>5213492.52</v>
      </c>
    </row>
    <row r="15" ht="12.75" customHeight="1">
      <c r="A15" s="40"/>
      <c r="B15" s="40" t="s">
        <v>125</v>
      </c>
      <c r="C15" s="225" t="s">
        <v>716</v>
      </c>
      <c r="D15" s="325">
        <f t="shared" ref="D15:AA15" si="7">SUM(D14)</f>
        <v>434457.71</v>
      </c>
      <c r="E15" s="325">
        <f t="shared" si="7"/>
        <v>0</v>
      </c>
      <c r="F15" s="325">
        <f t="shared" si="7"/>
        <v>434457.71</v>
      </c>
      <c r="G15" s="325">
        <f t="shared" si="7"/>
        <v>0</v>
      </c>
      <c r="H15" s="325">
        <f t="shared" si="7"/>
        <v>434457.71</v>
      </c>
      <c r="I15" s="325">
        <f t="shared" si="7"/>
        <v>0</v>
      </c>
      <c r="J15" s="325">
        <f t="shared" si="7"/>
        <v>434457.71</v>
      </c>
      <c r="K15" s="325">
        <f t="shared" si="7"/>
        <v>0</v>
      </c>
      <c r="L15" s="325">
        <f t="shared" si="7"/>
        <v>434457.71</v>
      </c>
      <c r="M15" s="325">
        <f t="shared" si="7"/>
        <v>0</v>
      </c>
      <c r="N15" s="325">
        <f t="shared" si="7"/>
        <v>434457.71</v>
      </c>
      <c r="O15" s="325">
        <f t="shared" si="7"/>
        <v>0</v>
      </c>
      <c r="P15" s="325">
        <f t="shared" si="7"/>
        <v>434457.71</v>
      </c>
      <c r="Q15" s="325">
        <f t="shared" si="7"/>
        <v>0</v>
      </c>
      <c r="R15" s="325">
        <f t="shared" si="7"/>
        <v>434457.71</v>
      </c>
      <c r="S15" s="325">
        <f t="shared" si="7"/>
        <v>0</v>
      </c>
      <c r="T15" s="325">
        <f t="shared" si="7"/>
        <v>434457.71</v>
      </c>
      <c r="U15" s="325">
        <f t="shared" si="7"/>
        <v>0</v>
      </c>
      <c r="V15" s="325">
        <f t="shared" si="7"/>
        <v>434457.71</v>
      </c>
      <c r="W15" s="325">
        <f t="shared" si="7"/>
        <v>0</v>
      </c>
      <c r="X15" s="325">
        <f t="shared" si="7"/>
        <v>434457.71</v>
      </c>
      <c r="Y15" s="325">
        <f t="shared" si="7"/>
        <v>0</v>
      </c>
      <c r="Z15" s="325">
        <f t="shared" si="7"/>
        <v>434457.71</v>
      </c>
      <c r="AA15" s="325">
        <f t="shared" si="7"/>
        <v>0</v>
      </c>
      <c r="AB15" s="325">
        <f t="shared" si="8"/>
        <v>5213492.52</v>
      </c>
    </row>
    <row r="16" ht="12.75" customHeight="1">
      <c r="A16" s="40"/>
      <c r="B16" s="40"/>
      <c r="C16" s="225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 ht="12.75" customHeight="1">
      <c r="A17" s="40"/>
      <c r="B17" s="40"/>
      <c r="C17" s="299" t="s">
        <v>720</v>
      </c>
      <c r="D17" s="67">
        <v>120736.84</v>
      </c>
      <c r="E17" s="41">
        <v>0.0</v>
      </c>
      <c r="F17" s="67">
        <v>120736.84</v>
      </c>
      <c r="G17" s="41">
        <v>0.0</v>
      </c>
      <c r="H17" s="67">
        <v>120736.84</v>
      </c>
      <c r="I17" s="41">
        <v>0.0</v>
      </c>
      <c r="J17" s="67">
        <v>120736.84</v>
      </c>
      <c r="K17" s="41">
        <v>0.0</v>
      </c>
      <c r="L17" s="67">
        <v>120736.84</v>
      </c>
      <c r="M17" s="41">
        <v>0.0</v>
      </c>
      <c r="N17" s="67">
        <v>120736.84</v>
      </c>
      <c r="O17" s="41">
        <v>0.0</v>
      </c>
      <c r="P17" s="67">
        <v>120736.84</v>
      </c>
      <c r="Q17" s="41">
        <v>0.0</v>
      </c>
      <c r="R17" s="67">
        <v>120736.84</v>
      </c>
      <c r="S17" s="41">
        <v>0.0</v>
      </c>
      <c r="T17" s="67">
        <v>120736.84</v>
      </c>
      <c r="U17" s="41">
        <v>0.0</v>
      </c>
      <c r="V17" s="67">
        <v>120736.84</v>
      </c>
      <c r="W17" s="41">
        <v>0.0</v>
      </c>
      <c r="X17" s="67">
        <v>120736.84</v>
      </c>
      <c r="Y17" s="41">
        <v>0.0</v>
      </c>
      <c r="Z17" s="67">
        <v>120736.84</v>
      </c>
      <c r="AA17" s="41">
        <v>0.0</v>
      </c>
      <c r="AB17" s="41">
        <f t="shared" ref="AB17:AB18" si="10">D17+F17+H17+J17+L17+N17+P17+R17+T17+V17+X17+Z17</f>
        <v>1448842.08</v>
      </c>
    </row>
    <row r="18" ht="12.75" customHeight="1">
      <c r="A18" s="40"/>
      <c r="B18" s="40" t="s">
        <v>127</v>
      </c>
      <c r="C18" s="225" t="s">
        <v>716</v>
      </c>
      <c r="D18" s="325">
        <f t="shared" ref="D18:AA18" si="9">SUM(D17)</f>
        <v>120736.84</v>
      </c>
      <c r="E18" s="325">
        <f t="shared" si="9"/>
        <v>0</v>
      </c>
      <c r="F18" s="325">
        <f t="shared" si="9"/>
        <v>120736.84</v>
      </c>
      <c r="G18" s="325">
        <f t="shared" si="9"/>
        <v>0</v>
      </c>
      <c r="H18" s="325">
        <f t="shared" si="9"/>
        <v>120736.84</v>
      </c>
      <c r="I18" s="325">
        <f t="shared" si="9"/>
        <v>0</v>
      </c>
      <c r="J18" s="325">
        <f t="shared" si="9"/>
        <v>120736.84</v>
      </c>
      <c r="K18" s="325">
        <f t="shared" si="9"/>
        <v>0</v>
      </c>
      <c r="L18" s="325">
        <f t="shared" si="9"/>
        <v>120736.84</v>
      </c>
      <c r="M18" s="325">
        <f t="shared" si="9"/>
        <v>0</v>
      </c>
      <c r="N18" s="325">
        <f t="shared" si="9"/>
        <v>120736.84</v>
      </c>
      <c r="O18" s="325">
        <f t="shared" si="9"/>
        <v>0</v>
      </c>
      <c r="P18" s="325">
        <f t="shared" si="9"/>
        <v>120736.84</v>
      </c>
      <c r="Q18" s="325">
        <f t="shared" si="9"/>
        <v>0</v>
      </c>
      <c r="R18" s="325">
        <f t="shared" si="9"/>
        <v>120736.84</v>
      </c>
      <c r="S18" s="325">
        <f t="shared" si="9"/>
        <v>0</v>
      </c>
      <c r="T18" s="325">
        <f t="shared" si="9"/>
        <v>120736.84</v>
      </c>
      <c r="U18" s="325">
        <f t="shared" si="9"/>
        <v>0</v>
      </c>
      <c r="V18" s="325">
        <f t="shared" si="9"/>
        <v>120736.84</v>
      </c>
      <c r="W18" s="325">
        <f t="shared" si="9"/>
        <v>0</v>
      </c>
      <c r="X18" s="325">
        <f t="shared" si="9"/>
        <v>120736.84</v>
      </c>
      <c r="Y18" s="325">
        <f t="shared" si="9"/>
        <v>0</v>
      </c>
      <c r="Z18" s="325">
        <f t="shared" si="9"/>
        <v>120736.84</v>
      </c>
      <c r="AA18" s="325">
        <f t="shared" si="9"/>
        <v>0</v>
      </c>
      <c r="AB18" s="325">
        <f t="shared" si="10"/>
        <v>1448842.08</v>
      </c>
    </row>
    <row r="19" ht="12.75" customHeight="1">
      <c r="A19" s="40"/>
      <c r="B19" s="40"/>
      <c r="C19" s="225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 ht="12.75" customHeight="1">
      <c r="A20" s="40"/>
      <c r="B20" s="40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ht="12.75" customHeight="1">
      <c r="A21" s="40"/>
      <c r="B21" s="40"/>
      <c r="C21" s="299" t="s">
        <v>721</v>
      </c>
      <c r="D21" s="67">
        <v>326148.21</v>
      </c>
      <c r="E21" s="41">
        <v>0.0</v>
      </c>
      <c r="F21" s="67">
        <v>326148.21</v>
      </c>
      <c r="G21" s="41">
        <v>0.0</v>
      </c>
      <c r="H21" s="67">
        <v>326148.21</v>
      </c>
      <c r="I21" s="41">
        <v>0.0</v>
      </c>
      <c r="J21" s="67">
        <v>326148.21</v>
      </c>
      <c r="K21" s="41">
        <v>0.0</v>
      </c>
      <c r="L21" s="67">
        <v>326148.21</v>
      </c>
      <c r="M21" s="41">
        <v>0.0</v>
      </c>
      <c r="N21" s="67">
        <v>326148.21</v>
      </c>
      <c r="O21" s="41">
        <v>0.0</v>
      </c>
      <c r="P21" s="67">
        <v>326148.21</v>
      </c>
      <c r="Q21" s="41">
        <v>0.0</v>
      </c>
      <c r="R21" s="67">
        <v>326148.21</v>
      </c>
      <c r="S21" s="41">
        <v>0.0</v>
      </c>
      <c r="T21" s="67">
        <v>326148.21</v>
      </c>
      <c r="U21" s="41">
        <v>0.0</v>
      </c>
      <c r="V21" s="67">
        <v>326148.21</v>
      </c>
      <c r="W21" s="41">
        <v>0.0</v>
      </c>
      <c r="X21" s="67">
        <v>326148.21</v>
      </c>
      <c r="Y21" s="41">
        <v>0.0</v>
      </c>
      <c r="Z21" s="67">
        <v>326148.19</v>
      </c>
      <c r="AA21" s="41">
        <v>0.0</v>
      </c>
      <c r="AB21" s="41">
        <f>D21+F21+H21+J21+L21+N21+P21+R21+T21+V21+X21+Z21</f>
        <v>3913778.5</v>
      </c>
    </row>
    <row r="22" ht="12.75" customHeight="1">
      <c r="A22" s="40"/>
      <c r="B22" s="40" t="s">
        <v>133</v>
      </c>
      <c r="C22" s="225" t="s">
        <v>716</v>
      </c>
      <c r="D22" s="325">
        <f>SUM(D21)</f>
        <v>326148.21</v>
      </c>
      <c r="E22" s="325">
        <f>SUM(E20:E21)</f>
        <v>0</v>
      </c>
      <c r="F22" s="325">
        <f t="shared" ref="F22:AB22" si="11">SUM(F21)</f>
        <v>326148.21</v>
      </c>
      <c r="G22" s="325">
        <f t="shared" si="11"/>
        <v>0</v>
      </c>
      <c r="H22" s="325">
        <f t="shared" si="11"/>
        <v>326148.21</v>
      </c>
      <c r="I22" s="325">
        <f t="shared" si="11"/>
        <v>0</v>
      </c>
      <c r="J22" s="325">
        <f t="shared" si="11"/>
        <v>326148.21</v>
      </c>
      <c r="K22" s="325">
        <f t="shared" si="11"/>
        <v>0</v>
      </c>
      <c r="L22" s="325">
        <f t="shared" si="11"/>
        <v>326148.21</v>
      </c>
      <c r="M22" s="325">
        <f t="shared" si="11"/>
        <v>0</v>
      </c>
      <c r="N22" s="325">
        <f t="shared" si="11"/>
        <v>326148.21</v>
      </c>
      <c r="O22" s="325">
        <f t="shared" si="11"/>
        <v>0</v>
      </c>
      <c r="P22" s="325">
        <f t="shared" si="11"/>
        <v>326148.21</v>
      </c>
      <c r="Q22" s="325">
        <f t="shared" si="11"/>
        <v>0</v>
      </c>
      <c r="R22" s="325">
        <f t="shared" si="11"/>
        <v>326148.21</v>
      </c>
      <c r="S22" s="325">
        <f t="shared" si="11"/>
        <v>0</v>
      </c>
      <c r="T22" s="325">
        <f t="shared" si="11"/>
        <v>326148.21</v>
      </c>
      <c r="U22" s="325">
        <f t="shared" si="11"/>
        <v>0</v>
      </c>
      <c r="V22" s="325">
        <f t="shared" si="11"/>
        <v>326148.21</v>
      </c>
      <c r="W22" s="325">
        <f t="shared" si="11"/>
        <v>0</v>
      </c>
      <c r="X22" s="325">
        <f t="shared" si="11"/>
        <v>326148.21</v>
      </c>
      <c r="Y22" s="325">
        <f t="shared" si="11"/>
        <v>0</v>
      </c>
      <c r="Z22" s="325">
        <f t="shared" si="11"/>
        <v>326148.19</v>
      </c>
      <c r="AA22" s="325">
        <f t="shared" si="11"/>
        <v>0</v>
      </c>
      <c r="AB22" s="325">
        <f t="shared" si="11"/>
        <v>3913778.5</v>
      </c>
    </row>
    <row r="23" ht="12.75" customHeight="1">
      <c r="A23" s="40"/>
      <c r="B23" s="40"/>
      <c r="C23" s="225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 ht="12.75" customHeight="1">
      <c r="A24" s="40"/>
      <c r="B24" s="40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ht="12.75" customHeight="1">
      <c r="A25" s="40"/>
      <c r="B25" s="40"/>
      <c r="C25" s="299" t="s">
        <v>722</v>
      </c>
      <c r="D25" s="67">
        <v>45203.19</v>
      </c>
      <c r="E25" s="41">
        <v>0.0</v>
      </c>
      <c r="F25" s="67">
        <v>45203.19</v>
      </c>
      <c r="G25" s="41">
        <v>0.0</v>
      </c>
      <c r="H25" s="67">
        <v>45203.19</v>
      </c>
      <c r="I25" s="41">
        <v>0.0</v>
      </c>
      <c r="J25" s="67">
        <v>45203.19</v>
      </c>
      <c r="K25" s="41">
        <v>0.0</v>
      </c>
      <c r="L25" s="67">
        <v>45203.19</v>
      </c>
      <c r="M25" s="67">
        <v>45203.19</v>
      </c>
      <c r="N25" s="67">
        <v>45203.19</v>
      </c>
      <c r="O25" s="67">
        <v>45203.19</v>
      </c>
      <c r="P25" s="67">
        <v>45203.19</v>
      </c>
      <c r="Q25" s="67">
        <v>45203.19</v>
      </c>
      <c r="R25" s="67">
        <v>45203.19</v>
      </c>
      <c r="S25" s="67">
        <v>45203.19</v>
      </c>
      <c r="T25" s="67">
        <v>45203.19</v>
      </c>
      <c r="U25" s="67">
        <v>45203.19</v>
      </c>
      <c r="V25" s="67">
        <v>45203.19</v>
      </c>
      <c r="W25" s="67">
        <v>45203.19</v>
      </c>
      <c r="X25" s="67">
        <v>45203.19</v>
      </c>
      <c r="Y25" s="67">
        <v>45203.19</v>
      </c>
      <c r="Z25" s="67">
        <v>45203.19</v>
      </c>
      <c r="AA25" s="41">
        <v>0.0</v>
      </c>
      <c r="AB25" s="41">
        <f>D25+F25+H25+J25+L25+N25+P25+R25+T25+V25+X25+Z25</f>
        <v>542438.28</v>
      </c>
    </row>
    <row r="26" ht="12.75" customHeight="1">
      <c r="A26" s="40"/>
      <c r="B26" s="40" t="s">
        <v>121</v>
      </c>
      <c r="C26" s="225" t="s">
        <v>716</v>
      </c>
      <c r="D26" s="325">
        <f>SUM(D25)</f>
        <v>45203.19</v>
      </c>
      <c r="E26" s="325">
        <f>SUM(E24:E25)</f>
        <v>0</v>
      </c>
      <c r="F26" s="325">
        <f t="shared" ref="F26:AB26" si="12">SUM(F25)</f>
        <v>45203.19</v>
      </c>
      <c r="G26" s="325">
        <f t="shared" si="12"/>
        <v>0</v>
      </c>
      <c r="H26" s="325">
        <f t="shared" si="12"/>
        <v>45203.19</v>
      </c>
      <c r="I26" s="325">
        <f t="shared" si="12"/>
        <v>0</v>
      </c>
      <c r="J26" s="325">
        <f t="shared" si="12"/>
        <v>45203.19</v>
      </c>
      <c r="K26" s="325">
        <f t="shared" si="12"/>
        <v>0</v>
      </c>
      <c r="L26" s="325">
        <f t="shared" si="12"/>
        <v>45203.19</v>
      </c>
      <c r="M26" s="325">
        <f t="shared" si="12"/>
        <v>45203.19</v>
      </c>
      <c r="N26" s="325">
        <f t="shared" si="12"/>
        <v>45203.19</v>
      </c>
      <c r="O26" s="325">
        <f t="shared" si="12"/>
        <v>45203.19</v>
      </c>
      <c r="P26" s="325">
        <f t="shared" si="12"/>
        <v>45203.19</v>
      </c>
      <c r="Q26" s="325">
        <f t="shared" si="12"/>
        <v>45203.19</v>
      </c>
      <c r="R26" s="325">
        <f t="shared" si="12"/>
        <v>45203.19</v>
      </c>
      <c r="S26" s="325">
        <f t="shared" si="12"/>
        <v>45203.19</v>
      </c>
      <c r="T26" s="325">
        <f t="shared" si="12"/>
        <v>45203.19</v>
      </c>
      <c r="U26" s="325">
        <f t="shared" si="12"/>
        <v>45203.19</v>
      </c>
      <c r="V26" s="325">
        <f t="shared" si="12"/>
        <v>45203.19</v>
      </c>
      <c r="W26" s="325">
        <f t="shared" si="12"/>
        <v>45203.19</v>
      </c>
      <c r="X26" s="325">
        <f t="shared" si="12"/>
        <v>45203.19</v>
      </c>
      <c r="Y26" s="325">
        <f t="shared" si="12"/>
        <v>45203.19</v>
      </c>
      <c r="Z26" s="325">
        <f t="shared" si="12"/>
        <v>45203.19</v>
      </c>
      <c r="AA26" s="325">
        <f t="shared" si="12"/>
        <v>0</v>
      </c>
      <c r="AB26" s="325">
        <f t="shared" si="12"/>
        <v>542438.28</v>
      </c>
    </row>
    <row r="27" ht="12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1"/>
    </row>
    <row r="28" ht="12.75" customHeight="1">
      <c r="A28" s="40"/>
      <c r="B28" s="40"/>
      <c r="C28" s="40"/>
      <c r="D28" s="325">
        <f t="shared" ref="D28:V28" si="13">D6+D9+D12+D15+D18+D22+D26</f>
        <v>1541150.76</v>
      </c>
      <c r="E28" s="325">
        <f t="shared" si="13"/>
        <v>0</v>
      </c>
      <c r="F28" s="325">
        <f t="shared" si="13"/>
        <v>1541150.76</v>
      </c>
      <c r="G28" s="325">
        <f t="shared" si="13"/>
        <v>0</v>
      </c>
      <c r="H28" s="325">
        <f t="shared" si="13"/>
        <v>1541150.76</v>
      </c>
      <c r="I28" s="325">
        <f t="shared" si="13"/>
        <v>0</v>
      </c>
      <c r="J28" s="325">
        <f t="shared" si="13"/>
        <v>1541150.76</v>
      </c>
      <c r="K28" s="325">
        <f t="shared" si="13"/>
        <v>0</v>
      </c>
      <c r="L28" s="325">
        <f t="shared" si="13"/>
        <v>1541150.76</v>
      </c>
      <c r="M28" s="325">
        <f t="shared" si="13"/>
        <v>45203.19</v>
      </c>
      <c r="N28" s="325">
        <f t="shared" si="13"/>
        <v>1541150.76</v>
      </c>
      <c r="O28" s="325">
        <f t="shared" si="13"/>
        <v>45203.19</v>
      </c>
      <c r="P28" s="325">
        <f t="shared" si="13"/>
        <v>1541150.76</v>
      </c>
      <c r="Q28" s="325">
        <f t="shared" si="13"/>
        <v>45203.19</v>
      </c>
      <c r="R28" s="325">
        <f t="shared" si="13"/>
        <v>1541150.76</v>
      </c>
      <c r="S28" s="325">
        <f t="shared" si="13"/>
        <v>45203.19</v>
      </c>
      <c r="T28" s="325">
        <f t="shared" si="13"/>
        <v>1541150.76</v>
      </c>
      <c r="U28" s="325">
        <f t="shared" si="13"/>
        <v>45203.19</v>
      </c>
      <c r="V28" s="325">
        <f t="shared" si="13"/>
        <v>1541150.76</v>
      </c>
      <c r="W28" s="325"/>
      <c r="X28" s="325">
        <f>X6+X9+X12+X15+X18+X22+X26</f>
        <v>1541150.76</v>
      </c>
      <c r="Y28" s="325"/>
      <c r="Z28" s="325">
        <f>Z6+Z9+Z12+Z15+Z18+Z22+Z26</f>
        <v>1541150.74</v>
      </c>
      <c r="AA28" s="325"/>
      <c r="AB28" s="325">
        <f>AB6+AB9+AB12+AB15+AB18+AB22+AB26</f>
        <v>18493809.1</v>
      </c>
    </row>
    <row r="29" ht="12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1"/>
    </row>
    <row r="30" ht="12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1"/>
    </row>
    <row r="31" ht="12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1"/>
    </row>
    <row r="32" ht="12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1"/>
    </row>
    <row r="33" ht="12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1"/>
    </row>
    <row r="34" ht="12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1"/>
    </row>
    <row r="35" ht="12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1"/>
    </row>
    <row r="36" ht="12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1"/>
    </row>
    <row r="37" ht="12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1"/>
    </row>
    <row r="38" ht="12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1"/>
    </row>
    <row r="39" ht="12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1"/>
    </row>
    <row r="40" ht="12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1"/>
    </row>
    <row r="41" ht="12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1"/>
    </row>
    <row r="42" ht="12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1"/>
    </row>
    <row r="43" ht="12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1"/>
    </row>
    <row r="44" ht="12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1"/>
    </row>
    <row r="45" ht="12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1"/>
    </row>
    <row r="46" ht="12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1"/>
    </row>
    <row r="47" ht="12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</row>
    <row r="48" ht="12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1"/>
    </row>
    <row r="49" ht="12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1"/>
    </row>
    <row r="50" ht="12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1"/>
    </row>
    <row r="51" ht="12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1"/>
    </row>
    <row r="52" ht="12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1"/>
    </row>
    <row r="53" ht="12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1"/>
    </row>
    <row r="54" ht="12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1"/>
    </row>
    <row r="55" ht="12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1"/>
    </row>
    <row r="56" ht="12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1"/>
    </row>
    <row r="57" ht="12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1"/>
    </row>
    <row r="58" ht="12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1"/>
    </row>
    <row r="59" ht="12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1"/>
    </row>
    <row r="60" ht="12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1"/>
    </row>
    <row r="61" ht="12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1"/>
    </row>
    <row r="62" ht="12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1"/>
    </row>
    <row r="63" ht="12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1"/>
    </row>
    <row r="64" ht="12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1"/>
    </row>
    <row r="65" ht="12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1"/>
    </row>
    <row r="66" ht="12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1"/>
    </row>
    <row r="67" ht="12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1"/>
    </row>
    <row r="68" ht="12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1"/>
    </row>
    <row r="69" ht="12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1"/>
    </row>
    <row r="70" ht="12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1"/>
    </row>
    <row r="71" ht="12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1"/>
    </row>
    <row r="72" ht="12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1"/>
    </row>
    <row r="73" ht="12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1"/>
    </row>
    <row r="74" ht="12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1"/>
    </row>
    <row r="75" ht="12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1"/>
    </row>
    <row r="76" ht="12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1"/>
    </row>
    <row r="77" ht="12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1"/>
    </row>
    <row r="78" ht="12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1"/>
    </row>
    <row r="79" ht="12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1"/>
    </row>
    <row r="80" ht="12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1"/>
    </row>
    <row r="81" ht="12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1"/>
    </row>
    <row r="82" ht="12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1"/>
    </row>
    <row r="83" ht="12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1"/>
    </row>
    <row r="84" ht="12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1"/>
    </row>
    <row r="85" ht="12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1"/>
    </row>
    <row r="86" ht="12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1"/>
    </row>
    <row r="87" ht="12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1"/>
    </row>
    <row r="88" ht="12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1"/>
    </row>
    <row r="89" ht="12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1"/>
    </row>
    <row r="90" ht="12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1"/>
    </row>
    <row r="91" ht="12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1"/>
    </row>
    <row r="92" ht="12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1"/>
    </row>
    <row r="93" ht="12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1"/>
    </row>
    <row r="94" ht="12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1"/>
    </row>
    <row r="95" ht="12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1"/>
    </row>
    <row r="96" ht="12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1"/>
    </row>
    <row r="97" ht="12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1"/>
    </row>
    <row r="98" ht="12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1"/>
    </row>
    <row r="99" ht="12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1"/>
    </row>
    <row r="100" ht="12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1"/>
    </row>
    <row r="101" ht="12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1"/>
    </row>
    <row r="102" ht="12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1"/>
    </row>
    <row r="103" ht="12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1"/>
    </row>
    <row r="104" ht="12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1"/>
    </row>
    <row r="105" ht="12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1"/>
    </row>
    <row r="106" ht="12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1"/>
    </row>
    <row r="107" ht="12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1"/>
    </row>
    <row r="108" ht="12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1"/>
    </row>
    <row r="109" ht="12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1"/>
    </row>
    <row r="110" ht="12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1"/>
    </row>
    <row r="111" ht="12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1"/>
    </row>
    <row r="112" ht="12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1"/>
    </row>
    <row r="113" ht="12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1"/>
    </row>
    <row r="114" ht="12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1"/>
    </row>
    <row r="115" ht="12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1"/>
    </row>
    <row r="116" ht="12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1"/>
    </row>
    <row r="117" ht="12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1"/>
    </row>
    <row r="118" ht="12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1"/>
    </row>
    <row r="119" ht="12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1"/>
    </row>
    <row r="120" ht="12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1"/>
    </row>
    <row r="121" ht="12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1"/>
    </row>
    <row r="122" ht="12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1"/>
    </row>
    <row r="123" ht="12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1"/>
    </row>
    <row r="124" ht="12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1"/>
    </row>
    <row r="125" ht="12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1"/>
    </row>
    <row r="126" ht="12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1"/>
    </row>
    <row r="127" ht="12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1"/>
    </row>
    <row r="128" ht="12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1"/>
    </row>
    <row r="129" ht="12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1"/>
    </row>
    <row r="130" ht="12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1"/>
    </row>
    <row r="131" ht="12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1"/>
    </row>
    <row r="132" ht="12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1"/>
    </row>
    <row r="133" ht="12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1"/>
    </row>
    <row r="134" ht="12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1"/>
    </row>
    <row r="135" ht="12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1"/>
    </row>
    <row r="136" ht="12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1"/>
    </row>
    <row r="137" ht="12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1"/>
    </row>
    <row r="138" ht="12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1"/>
    </row>
    <row r="139" ht="12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1"/>
    </row>
    <row r="140" ht="12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1"/>
    </row>
    <row r="141" ht="12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1"/>
    </row>
    <row r="142" ht="12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1"/>
    </row>
    <row r="143" ht="12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1"/>
    </row>
    <row r="144" ht="12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1"/>
    </row>
    <row r="145" ht="12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1"/>
    </row>
    <row r="146" ht="12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1"/>
    </row>
    <row r="147" ht="12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1"/>
    </row>
    <row r="148" ht="12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1"/>
    </row>
    <row r="149" ht="12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1"/>
    </row>
    <row r="150" ht="12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1"/>
    </row>
    <row r="151" ht="12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1"/>
    </row>
    <row r="152" ht="12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1"/>
    </row>
    <row r="153" ht="12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1"/>
    </row>
    <row r="154" ht="12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1"/>
    </row>
    <row r="155" ht="12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1"/>
    </row>
    <row r="156" ht="12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1"/>
    </row>
    <row r="157" ht="12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1"/>
    </row>
    <row r="158" ht="12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1"/>
    </row>
    <row r="159" ht="12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1"/>
    </row>
    <row r="160" ht="12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1"/>
    </row>
    <row r="161" ht="12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1"/>
    </row>
    <row r="162" ht="12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1"/>
    </row>
    <row r="163" ht="12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1"/>
    </row>
    <row r="164" ht="12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1"/>
    </row>
    <row r="165" ht="12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1"/>
    </row>
    <row r="166" ht="12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1"/>
    </row>
    <row r="167" ht="12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1"/>
    </row>
    <row r="168" ht="12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1"/>
    </row>
    <row r="169" ht="12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1"/>
    </row>
    <row r="170" ht="12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1"/>
    </row>
    <row r="171" ht="12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1"/>
    </row>
    <row r="172" ht="12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1"/>
    </row>
    <row r="173" ht="12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1"/>
    </row>
    <row r="174" ht="12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1"/>
    </row>
    <row r="175" ht="12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1"/>
    </row>
    <row r="176" ht="12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1"/>
    </row>
    <row r="177" ht="12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1"/>
    </row>
    <row r="178" ht="12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1"/>
    </row>
    <row r="179" ht="12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1"/>
    </row>
    <row r="180" ht="12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1"/>
    </row>
    <row r="181" ht="12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1"/>
    </row>
    <row r="182" ht="12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1"/>
    </row>
    <row r="183" ht="12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1"/>
    </row>
    <row r="184" ht="12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1"/>
    </row>
    <row r="185" ht="12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1"/>
    </row>
    <row r="186" ht="12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1"/>
    </row>
    <row r="187" ht="12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1"/>
    </row>
    <row r="188" ht="12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1"/>
    </row>
    <row r="189" ht="12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1"/>
    </row>
    <row r="190" ht="12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1"/>
    </row>
    <row r="191" ht="12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1"/>
    </row>
    <row r="192" ht="12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1"/>
    </row>
    <row r="193" ht="12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1"/>
    </row>
    <row r="194" ht="12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1"/>
    </row>
    <row r="195" ht="12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1"/>
    </row>
    <row r="196" ht="12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1"/>
    </row>
    <row r="197" ht="12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1"/>
    </row>
    <row r="198" ht="12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1"/>
    </row>
    <row r="199" ht="12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1"/>
    </row>
    <row r="200" ht="12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1"/>
    </row>
    <row r="201" ht="12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1"/>
    </row>
    <row r="202" ht="12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1"/>
    </row>
    <row r="203" ht="12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1"/>
    </row>
    <row r="204" ht="12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1"/>
    </row>
    <row r="205" ht="12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1"/>
    </row>
    <row r="206" ht="12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1"/>
    </row>
    <row r="207" ht="12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1"/>
    </row>
    <row r="208" ht="12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1"/>
    </row>
    <row r="209" ht="12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1"/>
    </row>
    <row r="210" ht="12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1"/>
    </row>
    <row r="211" ht="12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1"/>
    </row>
    <row r="212" ht="12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1"/>
    </row>
    <row r="213" ht="12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1"/>
    </row>
    <row r="214" ht="12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1"/>
    </row>
    <row r="215" ht="12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1"/>
    </row>
    <row r="216" ht="12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1"/>
    </row>
    <row r="217" ht="12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1"/>
    </row>
    <row r="218" ht="12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1"/>
    </row>
    <row r="219" ht="12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1"/>
    </row>
    <row r="220" ht="12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1"/>
    </row>
    <row r="221" ht="12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1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1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1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1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1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1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1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1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1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1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1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1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1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1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1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1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1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1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1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1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1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1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1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1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1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1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1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1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1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1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1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1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1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1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1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1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1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1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1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1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1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1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1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1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1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1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1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1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1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1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1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1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1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1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1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1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1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1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1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1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1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1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1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1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1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1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1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1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1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1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1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1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1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1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1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1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1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1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1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1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1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1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1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1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1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1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1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1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1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1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1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1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1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1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1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1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1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1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1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1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1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1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1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1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1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1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1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1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1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1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1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1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1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1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1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1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1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1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1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1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1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1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1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1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1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1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1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1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1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1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1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1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1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1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1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1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1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1"/>
    </row>
    <row r="359" ht="12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1"/>
    </row>
    <row r="360" ht="12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1"/>
    </row>
    <row r="361" ht="12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1"/>
    </row>
    <row r="362" ht="12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1"/>
    </row>
    <row r="363" ht="12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1"/>
    </row>
    <row r="364" ht="12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1"/>
    </row>
    <row r="365" ht="12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1"/>
    </row>
    <row r="366" ht="12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1"/>
    </row>
    <row r="367" ht="12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1"/>
    </row>
    <row r="368" ht="12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1"/>
    </row>
    <row r="369" ht="12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1"/>
    </row>
    <row r="370" ht="12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1"/>
    </row>
    <row r="371" ht="12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1"/>
    </row>
    <row r="372" ht="12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1"/>
    </row>
    <row r="373" ht="12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1"/>
    </row>
    <row r="374" ht="12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1"/>
    </row>
    <row r="375" ht="12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1"/>
    </row>
    <row r="376" ht="12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1"/>
    </row>
    <row r="377" ht="12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1"/>
    </row>
    <row r="378" ht="12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1"/>
    </row>
    <row r="379" ht="12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1"/>
    </row>
    <row r="380" ht="12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1"/>
    </row>
    <row r="381" ht="12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1"/>
    </row>
    <row r="382" ht="12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1"/>
    </row>
    <row r="383" ht="12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1"/>
    </row>
    <row r="384" ht="12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1"/>
    </row>
    <row r="385" ht="12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1"/>
    </row>
    <row r="386" ht="12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1"/>
    </row>
    <row r="387" ht="12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1"/>
    </row>
    <row r="388" ht="12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1"/>
    </row>
    <row r="389" ht="12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1"/>
    </row>
    <row r="390" ht="12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1"/>
    </row>
    <row r="391" ht="12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1"/>
    </row>
    <row r="392" ht="12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1"/>
    </row>
    <row r="393" ht="12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1"/>
    </row>
    <row r="394" ht="12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1"/>
    </row>
    <row r="395" ht="12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1"/>
    </row>
    <row r="396" ht="12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1"/>
    </row>
    <row r="397" ht="12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1"/>
    </row>
    <row r="398" ht="12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1"/>
    </row>
    <row r="399" ht="12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1"/>
    </row>
    <row r="400" ht="12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1"/>
    </row>
    <row r="401" ht="12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1"/>
    </row>
    <row r="402" ht="12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1"/>
    </row>
    <row r="403" ht="12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1"/>
    </row>
    <row r="404" ht="12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1"/>
    </row>
    <row r="405" ht="12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1"/>
    </row>
    <row r="406" ht="12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1"/>
    </row>
    <row r="407" ht="12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1"/>
    </row>
    <row r="408" ht="12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1"/>
    </row>
    <row r="409" ht="12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1"/>
    </row>
    <row r="410" ht="12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1"/>
    </row>
    <row r="411" ht="12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1"/>
    </row>
    <row r="412" ht="12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1"/>
    </row>
    <row r="413" ht="12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1"/>
    </row>
    <row r="414" ht="12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1"/>
    </row>
    <row r="415" ht="12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1"/>
    </row>
    <row r="416" ht="12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1"/>
    </row>
    <row r="417" ht="12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1"/>
    </row>
    <row r="418" ht="12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1"/>
    </row>
    <row r="419" ht="12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1"/>
    </row>
    <row r="420" ht="12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1"/>
    </row>
    <row r="421" ht="12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1"/>
    </row>
    <row r="422" ht="12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1"/>
    </row>
    <row r="423" ht="12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1"/>
    </row>
    <row r="424" ht="12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1"/>
    </row>
    <row r="425" ht="12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1"/>
    </row>
    <row r="426" ht="12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1"/>
    </row>
    <row r="427" ht="12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1"/>
    </row>
    <row r="428" ht="12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1"/>
    </row>
    <row r="429" ht="12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1"/>
    </row>
    <row r="430" ht="12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1"/>
    </row>
    <row r="431" ht="12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1"/>
    </row>
    <row r="432" ht="12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1"/>
    </row>
    <row r="433" ht="12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1"/>
    </row>
    <row r="434" ht="12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1"/>
    </row>
    <row r="435" ht="12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1"/>
    </row>
    <row r="436" ht="12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1"/>
    </row>
    <row r="437" ht="12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1"/>
    </row>
    <row r="438" ht="12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1"/>
    </row>
    <row r="439" ht="12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1"/>
    </row>
    <row r="440" ht="12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1"/>
    </row>
    <row r="441" ht="12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1"/>
    </row>
    <row r="442" ht="12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1"/>
    </row>
    <row r="443" ht="12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1"/>
    </row>
    <row r="444" ht="12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1"/>
    </row>
    <row r="445" ht="12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1"/>
    </row>
    <row r="446" ht="12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1"/>
    </row>
    <row r="447" ht="12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1"/>
    </row>
    <row r="448" ht="12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1"/>
    </row>
    <row r="449" ht="12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1"/>
    </row>
    <row r="450" ht="12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1"/>
    </row>
    <row r="451" ht="12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1"/>
    </row>
    <row r="452" ht="12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1"/>
    </row>
    <row r="453" ht="12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1"/>
    </row>
    <row r="454" ht="12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1"/>
    </row>
    <row r="455" ht="12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1"/>
    </row>
    <row r="456" ht="12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1"/>
    </row>
    <row r="457" ht="12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1"/>
    </row>
    <row r="458" ht="12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1"/>
    </row>
    <row r="459" ht="12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1"/>
    </row>
    <row r="460" ht="12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1"/>
    </row>
    <row r="461" ht="12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1"/>
    </row>
    <row r="462" ht="12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1"/>
    </row>
    <row r="463" ht="12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1"/>
    </row>
    <row r="464" ht="12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1"/>
    </row>
    <row r="465" ht="12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1"/>
    </row>
    <row r="466" ht="12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1"/>
    </row>
    <row r="467" ht="12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1"/>
    </row>
    <row r="468" ht="12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1"/>
    </row>
    <row r="469" ht="12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1"/>
    </row>
    <row r="470" ht="12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1"/>
    </row>
    <row r="471" ht="12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1"/>
    </row>
    <row r="472" ht="12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1"/>
    </row>
    <row r="473" ht="12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1"/>
    </row>
    <row r="474" ht="12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1"/>
    </row>
    <row r="475" ht="12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1"/>
    </row>
    <row r="476" ht="12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1"/>
    </row>
    <row r="477" ht="12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1"/>
    </row>
    <row r="478" ht="12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1"/>
    </row>
    <row r="479" ht="12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1"/>
    </row>
    <row r="480" ht="12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1"/>
    </row>
    <row r="481" ht="12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1"/>
    </row>
    <row r="482" ht="12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1"/>
    </row>
    <row r="483" ht="12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1"/>
    </row>
    <row r="484" ht="12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1"/>
    </row>
    <row r="485" ht="12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1"/>
    </row>
    <row r="486" ht="12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1"/>
    </row>
    <row r="487" ht="12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1"/>
    </row>
    <row r="488" ht="12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1"/>
    </row>
    <row r="489" ht="12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1"/>
    </row>
    <row r="490" ht="12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1"/>
    </row>
    <row r="491" ht="12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1"/>
    </row>
    <row r="492" ht="12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1"/>
    </row>
    <row r="493" ht="12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1"/>
    </row>
    <row r="494" ht="12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1"/>
    </row>
    <row r="495" ht="12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1"/>
    </row>
    <row r="496" ht="12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1"/>
    </row>
    <row r="497" ht="12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1"/>
    </row>
    <row r="498" ht="12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1"/>
    </row>
    <row r="499" ht="12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1"/>
    </row>
    <row r="500" ht="12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1"/>
    </row>
    <row r="501" ht="12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1"/>
    </row>
    <row r="502" ht="12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1"/>
    </row>
    <row r="503" ht="12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1"/>
    </row>
    <row r="504" ht="12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1"/>
    </row>
    <row r="505" ht="12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1"/>
    </row>
    <row r="506" ht="12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1"/>
    </row>
    <row r="507" ht="12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1"/>
    </row>
    <row r="508" ht="12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1"/>
    </row>
    <row r="509" ht="12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1"/>
    </row>
    <row r="510" ht="12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1"/>
    </row>
    <row r="511" ht="12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1"/>
    </row>
    <row r="512" ht="12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1"/>
    </row>
    <row r="513" ht="12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1"/>
    </row>
    <row r="514" ht="12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1"/>
    </row>
    <row r="515" ht="12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1"/>
    </row>
    <row r="516" ht="12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1"/>
    </row>
    <row r="517" ht="12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1"/>
    </row>
    <row r="518" ht="12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1"/>
    </row>
    <row r="519" ht="12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1"/>
    </row>
    <row r="520" ht="12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1"/>
    </row>
    <row r="521" ht="12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1"/>
    </row>
    <row r="522" ht="12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1"/>
    </row>
    <row r="523" ht="12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1"/>
    </row>
    <row r="524" ht="12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1"/>
    </row>
    <row r="525" ht="12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1"/>
    </row>
    <row r="526" ht="12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1"/>
    </row>
    <row r="527" ht="12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1"/>
    </row>
    <row r="528" ht="12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1"/>
    </row>
    <row r="529" ht="12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1"/>
    </row>
    <row r="530" ht="12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1"/>
    </row>
    <row r="531" ht="12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1"/>
    </row>
    <row r="532" ht="12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1"/>
    </row>
    <row r="533" ht="12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1"/>
    </row>
    <row r="534" ht="12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1"/>
    </row>
    <row r="535" ht="12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1"/>
    </row>
    <row r="536" ht="12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1"/>
    </row>
    <row r="537" ht="12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1"/>
    </row>
    <row r="538" ht="12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1"/>
    </row>
    <row r="539" ht="12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1"/>
    </row>
    <row r="540" ht="12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1"/>
    </row>
    <row r="541" ht="12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1"/>
    </row>
    <row r="542" ht="12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1"/>
    </row>
    <row r="543" ht="12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1"/>
    </row>
    <row r="544" ht="12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1"/>
    </row>
    <row r="545" ht="12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1"/>
    </row>
    <row r="546" ht="12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1"/>
    </row>
    <row r="547" ht="12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1"/>
    </row>
    <row r="548" ht="12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1"/>
    </row>
    <row r="549" ht="12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1"/>
    </row>
    <row r="550" ht="12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1"/>
    </row>
    <row r="551" ht="12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1"/>
    </row>
    <row r="552" ht="12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1"/>
    </row>
    <row r="553" ht="12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1"/>
    </row>
    <row r="554" ht="12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1"/>
    </row>
    <row r="555" ht="12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1"/>
    </row>
    <row r="556" ht="12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1"/>
    </row>
    <row r="557" ht="12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1"/>
    </row>
    <row r="558" ht="12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1"/>
    </row>
    <row r="559" ht="12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1"/>
    </row>
    <row r="560" ht="12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1"/>
    </row>
    <row r="561" ht="12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1"/>
    </row>
    <row r="562" ht="12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1"/>
    </row>
    <row r="563" ht="12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1"/>
    </row>
    <row r="564" ht="12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1"/>
    </row>
    <row r="565" ht="12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1"/>
    </row>
    <row r="566" ht="12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1"/>
    </row>
    <row r="567" ht="12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1"/>
    </row>
    <row r="568" ht="12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1"/>
    </row>
    <row r="569" ht="12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1"/>
    </row>
    <row r="570" ht="12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1"/>
    </row>
    <row r="571" ht="12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1"/>
    </row>
    <row r="572" ht="12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1"/>
    </row>
    <row r="573" ht="12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1"/>
    </row>
    <row r="574" ht="12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1"/>
    </row>
    <row r="575" ht="12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1"/>
    </row>
    <row r="576" ht="12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1"/>
    </row>
    <row r="577" ht="12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1"/>
    </row>
    <row r="578" ht="12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1"/>
    </row>
    <row r="579" ht="12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1"/>
    </row>
    <row r="580" ht="12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1"/>
    </row>
    <row r="581" ht="12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1"/>
    </row>
    <row r="582" ht="12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1"/>
    </row>
    <row r="583" ht="12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1"/>
    </row>
    <row r="584" ht="12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1"/>
    </row>
    <row r="585" ht="12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1"/>
    </row>
    <row r="586" ht="12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1"/>
    </row>
    <row r="587" ht="12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1"/>
    </row>
    <row r="588" ht="12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1"/>
    </row>
    <row r="589" ht="12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1"/>
    </row>
    <row r="590" ht="12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1"/>
    </row>
    <row r="591" ht="12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1"/>
    </row>
    <row r="592" ht="12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1"/>
    </row>
    <row r="593" ht="12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1"/>
    </row>
    <row r="594" ht="12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1"/>
    </row>
    <row r="595" ht="12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1"/>
    </row>
    <row r="596" ht="12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1"/>
    </row>
    <row r="597" ht="12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1"/>
    </row>
    <row r="598" ht="12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1"/>
    </row>
    <row r="599" ht="12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1"/>
    </row>
    <row r="600" ht="12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1"/>
    </row>
    <row r="601" ht="12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1"/>
    </row>
    <row r="602" ht="12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1"/>
    </row>
    <row r="603" ht="12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1"/>
    </row>
    <row r="604" ht="12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1"/>
    </row>
    <row r="605" ht="12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1"/>
    </row>
    <row r="606" ht="12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1"/>
    </row>
    <row r="607" ht="12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1"/>
    </row>
    <row r="608" ht="12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1"/>
    </row>
    <row r="609" ht="12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1"/>
    </row>
    <row r="610" ht="12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1"/>
    </row>
    <row r="611" ht="12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1"/>
    </row>
    <row r="612" ht="12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1"/>
    </row>
    <row r="613" ht="12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1"/>
    </row>
    <row r="614" ht="12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1"/>
    </row>
    <row r="615" ht="12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1"/>
    </row>
    <row r="616" ht="12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1"/>
    </row>
    <row r="617" ht="12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1"/>
    </row>
    <row r="618" ht="12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1"/>
    </row>
    <row r="619" ht="12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1"/>
    </row>
    <row r="620" ht="12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1"/>
    </row>
    <row r="621" ht="12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1"/>
    </row>
    <row r="622" ht="12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1"/>
    </row>
    <row r="623" ht="12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1"/>
    </row>
    <row r="624" ht="12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1"/>
    </row>
    <row r="625" ht="12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1"/>
    </row>
    <row r="626" ht="12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1"/>
    </row>
    <row r="627" ht="12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1"/>
    </row>
    <row r="628" ht="12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1"/>
    </row>
    <row r="629" ht="12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1"/>
    </row>
    <row r="630" ht="12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1"/>
    </row>
    <row r="631" ht="12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1"/>
    </row>
    <row r="632" ht="12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1"/>
    </row>
    <row r="633" ht="12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1"/>
    </row>
    <row r="634" ht="12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1"/>
    </row>
    <row r="635" ht="12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1"/>
    </row>
    <row r="636" ht="12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1"/>
    </row>
    <row r="637" ht="12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1"/>
    </row>
    <row r="638" ht="12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1"/>
    </row>
    <row r="639" ht="12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1"/>
    </row>
    <row r="640" ht="12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1"/>
    </row>
    <row r="641" ht="12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1"/>
    </row>
    <row r="642" ht="12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1"/>
    </row>
    <row r="643" ht="12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1"/>
    </row>
    <row r="644" ht="12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1"/>
    </row>
    <row r="645" ht="12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1"/>
    </row>
    <row r="646" ht="12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1"/>
    </row>
    <row r="647" ht="12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1"/>
    </row>
    <row r="648" ht="12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1"/>
    </row>
    <row r="649" ht="12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1"/>
    </row>
    <row r="650" ht="12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1"/>
    </row>
    <row r="651" ht="12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1"/>
    </row>
    <row r="652" ht="12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1"/>
    </row>
    <row r="653" ht="12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1"/>
    </row>
    <row r="654" ht="12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1"/>
    </row>
    <row r="655" ht="12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1"/>
    </row>
    <row r="656" ht="12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1"/>
    </row>
    <row r="657" ht="12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1"/>
    </row>
    <row r="658" ht="12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1"/>
    </row>
    <row r="659" ht="12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1"/>
    </row>
    <row r="660" ht="12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1"/>
    </row>
    <row r="661" ht="12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1"/>
    </row>
    <row r="662" ht="12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1"/>
    </row>
    <row r="663" ht="12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1"/>
    </row>
    <row r="664" ht="12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1"/>
    </row>
    <row r="665" ht="12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1"/>
    </row>
    <row r="666" ht="12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1"/>
    </row>
    <row r="667" ht="12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1"/>
    </row>
    <row r="668" ht="12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1"/>
    </row>
    <row r="669" ht="12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1"/>
    </row>
    <row r="670" ht="12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1"/>
    </row>
    <row r="671" ht="12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1"/>
    </row>
    <row r="672" ht="12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1"/>
    </row>
    <row r="673" ht="12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1"/>
    </row>
    <row r="674" ht="12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1"/>
    </row>
    <row r="675" ht="12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1"/>
    </row>
    <row r="676" ht="12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1"/>
    </row>
    <row r="677" ht="12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1"/>
    </row>
    <row r="678" ht="12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1"/>
    </row>
    <row r="679" ht="12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1"/>
    </row>
    <row r="680" ht="12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1"/>
    </row>
    <row r="681" ht="12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1"/>
    </row>
    <row r="682" ht="12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1"/>
    </row>
    <row r="683" ht="12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1"/>
    </row>
    <row r="684" ht="12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1"/>
    </row>
    <row r="685" ht="12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1"/>
    </row>
    <row r="686" ht="12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1"/>
    </row>
    <row r="687" ht="12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1"/>
    </row>
    <row r="688" ht="12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1"/>
    </row>
    <row r="689" ht="12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1"/>
    </row>
    <row r="690" ht="12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1"/>
    </row>
    <row r="691" ht="12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1"/>
    </row>
    <row r="692" ht="12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1"/>
    </row>
    <row r="693" ht="12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1"/>
    </row>
    <row r="694" ht="12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1"/>
    </row>
    <row r="695" ht="12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1"/>
    </row>
    <row r="696" ht="12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1"/>
    </row>
    <row r="697" ht="12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1"/>
    </row>
    <row r="698" ht="12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1"/>
    </row>
    <row r="699" ht="12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1"/>
    </row>
    <row r="700" ht="12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1"/>
    </row>
    <row r="701" ht="12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1"/>
    </row>
    <row r="702" ht="12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1"/>
    </row>
    <row r="703" ht="12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1"/>
    </row>
    <row r="704" ht="12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1"/>
    </row>
    <row r="705" ht="12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1"/>
    </row>
    <row r="706" ht="12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1"/>
    </row>
    <row r="707" ht="12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1"/>
    </row>
    <row r="708" ht="12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1"/>
    </row>
    <row r="709" ht="12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1"/>
    </row>
    <row r="710" ht="12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1"/>
    </row>
    <row r="711" ht="12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1"/>
    </row>
    <row r="712" ht="12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1"/>
    </row>
    <row r="713" ht="12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1"/>
    </row>
    <row r="714" ht="12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1"/>
    </row>
    <row r="715" ht="12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1"/>
    </row>
    <row r="716" ht="12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1"/>
    </row>
    <row r="717" ht="12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1"/>
    </row>
    <row r="718" ht="12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1"/>
    </row>
    <row r="719" ht="12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1"/>
    </row>
    <row r="720" ht="12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1"/>
    </row>
    <row r="721" ht="12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1"/>
    </row>
    <row r="722" ht="12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1"/>
    </row>
    <row r="723" ht="12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1"/>
    </row>
    <row r="724" ht="12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1"/>
    </row>
    <row r="725" ht="12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1"/>
    </row>
    <row r="726" ht="12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1"/>
    </row>
    <row r="727" ht="12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1"/>
    </row>
    <row r="728" ht="12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1"/>
    </row>
    <row r="729" ht="12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1"/>
    </row>
    <row r="730" ht="12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1"/>
    </row>
    <row r="731" ht="12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1"/>
    </row>
    <row r="732" ht="12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1"/>
    </row>
    <row r="733" ht="12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1"/>
    </row>
    <row r="734" ht="12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1"/>
    </row>
    <row r="735" ht="12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1"/>
    </row>
    <row r="736" ht="12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1"/>
    </row>
    <row r="737" ht="12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1"/>
    </row>
    <row r="738" ht="12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1"/>
    </row>
    <row r="739" ht="12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1"/>
    </row>
    <row r="740" ht="12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1"/>
    </row>
    <row r="741" ht="12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1"/>
    </row>
    <row r="742" ht="12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1"/>
    </row>
    <row r="743" ht="12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1"/>
    </row>
    <row r="744" ht="12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1"/>
    </row>
    <row r="745" ht="12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1"/>
    </row>
    <row r="746" ht="12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1"/>
    </row>
    <row r="747" ht="12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1"/>
    </row>
    <row r="748" ht="12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1"/>
    </row>
    <row r="749" ht="12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1"/>
    </row>
    <row r="750" ht="12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1"/>
    </row>
    <row r="751" ht="12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1"/>
    </row>
    <row r="752" ht="12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1"/>
    </row>
    <row r="753" ht="12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1"/>
    </row>
    <row r="754" ht="12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1"/>
    </row>
    <row r="755" ht="12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1"/>
    </row>
    <row r="756" ht="12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1"/>
    </row>
    <row r="757" ht="12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1"/>
    </row>
    <row r="758" ht="12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1"/>
    </row>
    <row r="759" ht="12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1"/>
    </row>
    <row r="760" ht="12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1"/>
    </row>
    <row r="761" ht="12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1"/>
    </row>
    <row r="762" ht="12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1"/>
    </row>
    <row r="763" ht="12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1"/>
    </row>
    <row r="764" ht="12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1"/>
    </row>
    <row r="765" ht="12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1"/>
    </row>
    <row r="766" ht="12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1"/>
    </row>
    <row r="767" ht="12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1"/>
    </row>
    <row r="768" ht="12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1"/>
    </row>
    <row r="769" ht="12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1"/>
    </row>
    <row r="770" ht="12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1"/>
    </row>
    <row r="771" ht="12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1"/>
    </row>
    <row r="772" ht="12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1"/>
    </row>
    <row r="773" ht="12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1"/>
    </row>
    <row r="774" ht="12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1"/>
    </row>
    <row r="775" ht="12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1"/>
    </row>
    <row r="776" ht="12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1"/>
    </row>
    <row r="777" ht="12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1"/>
    </row>
    <row r="778" ht="12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1"/>
    </row>
    <row r="779" ht="12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1"/>
    </row>
    <row r="780" ht="12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1"/>
    </row>
    <row r="781" ht="12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1"/>
    </row>
    <row r="782" ht="12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1"/>
    </row>
    <row r="783" ht="12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1"/>
    </row>
    <row r="784" ht="12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1"/>
    </row>
    <row r="785" ht="12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1"/>
    </row>
    <row r="786" ht="12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1"/>
    </row>
    <row r="787" ht="12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1"/>
    </row>
    <row r="788" ht="12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1"/>
    </row>
    <row r="789" ht="12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1"/>
    </row>
    <row r="790" ht="12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1"/>
    </row>
    <row r="791" ht="12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1"/>
    </row>
    <row r="792" ht="12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1"/>
    </row>
    <row r="793" ht="12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1"/>
    </row>
    <row r="794" ht="12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1"/>
    </row>
    <row r="795" ht="12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1"/>
    </row>
    <row r="796" ht="12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1"/>
    </row>
    <row r="797" ht="12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1"/>
    </row>
    <row r="798" ht="12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1"/>
    </row>
    <row r="799" ht="12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1"/>
    </row>
    <row r="800" ht="12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1"/>
    </row>
    <row r="801" ht="12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1"/>
    </row>
    <row r="802" ht="12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1"/>
    </row>
    <row r="803" ht="12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1"/>
    </row>
    <row r="804" ht="12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1"/>
    </row>
    <row r="805" ht="12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1"/>
    </row>
    <row r="806" ht="12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1"/>
    </row>
    <row r="807" ht="12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1"/>
    </row>
    <row r="808" ht="12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1"/>
    </row>
    <row r="809" ht="12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1"/>
    </row>
    <row r="810" ht="12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1"/>
    </row>
    <row r="811" ht="12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1"/>
    </row>
    <row r="812" ht="12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1"/>
    </row>
    <row r="813" ht="12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1"/>
    </row>
    <row r="814" ht="12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1"/>
    </row>
    <row r="815" ht="12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1"/>
    </row>
    <row r="816" ht="12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1"/>
    </row>
    <row r="817" ht="12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1"/>
    </row>
    <row r="818" ht="12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1"/>
    </row>
    <row r="819" ht="12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1"/>
    </row>
    <row r="820" ht="12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1"/>
    </row>
    <row r="821" ht="12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1"/>
    </row>
    <row r="822" ht="12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1"/>
    </row>
    <row r="823" ht="12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1"/>
    </row>
    <row r="824" ht="12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1"/>
    </row>
    <row r="825" ht="12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1"/>
    </row>
    <row r="826" ht="12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1"/>
    </row>
    <row r="827" ht="12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1"/>
    </row>
    <row r="828" ht="12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1"/>
    </row>
    <row r="829" ht="12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1"/>
    </row>
    <row r="830" ht="12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1"/>
    </row>
    <row r="831" ht="12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1"/>
    </row>
    <row r="832" ht="12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1"/>
    </row>
    <row r="833" ht="12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1"/>
    </row>
    <row r="834" ht="12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1"/>
    </row>
    <row r="835" ht="12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1"/>
    </row>
    <row r="836" ht="12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1"/>
    </row>
    <row r="837" ht="12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1"/>
    </row>
    <row r="838" ht="12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1"/>
    </row>
    <row r="839" ht="12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1"/>
    </row>
    <row r="840" ht="12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1"/>
    </row>
    <row r="841" ht="12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1"/>
    </row>
    <row r="842" ht="12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1"/>
    </row>
    <row r="843" ht="12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1"/>
    </row>
    <row r="844" ht="12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1"/>
    </row>
    <row r="845" ht="12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1"/>
    </row>
    <row r="846" ht="12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1"/>
    </row>
    <row r="847" ht="12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1"/>
    </row>
    <row r="848" ht="12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1"/>
    </row>
    <row r="849" ht="12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1"/>
    </row>
    <row r="850" ht="12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1"/>
    </row>
    <row r="851" ht="12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1"/>
    </row>
    <row r="852" ht="12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1"/>
    </row>
    <row r="853" ht="12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1"/>
    </row>
    <row r="854" ht="12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1"/>
    </row>
    <row r="855" ht="12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1"/>
    </row>
    <row r="856" ht="12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1"/>
    </row>
    <row r="857" ht="12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1"/>
    </row>
    <row r="858" ht="12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1"/>
    </row>
    <row r="859" ht="12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1"/>
    </row>
    <row r="860" ht="12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1"/>
    </row>
    <row r="861" ht="12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1"/>
    </row>
    <row r="862" ht="12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1"/>
    </row>
    <row r="863" ht="12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1"/>
    </row>
    <row r="864" ht="12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1"/>
    </row>
    <row r="865" ht="12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1"/>
    </row>
    <row r="866" ht="12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1"/>
    </row>
    <row r="867" ht="12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1"/>
    </row>
    <row r="868" ht="12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1"/>
    </row>
    <row r="869" ht="12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1"/>
    </row>
    <row r="870" ht="12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1"/>
    </row>
    <row r="871" ht="12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1"/>
    </row>
    <row r="872" ht="12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1"/>
    </row>
    <row r="873" ht="12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1"/>
    </row>
    <row r="874" ht="12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1"/>
    </row>
    <row r="875" ht="12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1"/>
    </row>
    <row r="876" ht="12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1"/>
    </row>
    <row r="877" ht="12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1"/>
    </row>
    <row r="878" ht="12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1"/>
    </row>
    <row r="879" ht="12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1"/>
    </row>
    <row r="880" ht="12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1"/>
    </row>
    <row r="881" ht="12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1"/>
    </row>
    <row r="882" ht="12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1"/>
    </row>
    <row r="883" ht="12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1"/>
    </row>
    <row r="884" ht="12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1"/>
    </row>
    <row r="885" ht="12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1"/>
    </row>
    <row r="886" ht="12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1"/>
    </row>
    <row r="887" ht="12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1"/>
    </row>
    <row r="888" ht="12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1"/>
    </row>
    <row r="889" ht="12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1"/>
    </row>
    <row r="890" ht="12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1"/>
    </row>
    <row r="891" ht="12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1"/>
    </row>
    <row r="892" ht="12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1"/>
    </row>
    <row r="893" ht="12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1"/>
    </row>
    <row r="894" ht="12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1"/>
    </row>
    <row r="895" ht="12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1"/>
    </row>
    <row r="896" ht="12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1"/>
    </row>
    <row r="897" ht="12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1"/>
    </row>
    <row r="898" ht="12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1"/>
    </row>
    <row r="899" ht="12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1"/>
    </row>
    <row r="900" ht="12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1"/>
    </row>
    <row r="901" ht="12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1"/>
    </row>
    <row r="902" ht="12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1"/>
    </row>
    <row r="903" ht="12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1"/>
    </row>
    <row r="904" ht="12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1"/>
    </row>
    <row r="905" ht="12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1"/>
    </row>
    <row r="906" ht="12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1"/>
    </row>
    <row r="907" ht="12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1"/>
    </row>
    <row r="908" ht="12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1"/>
    </row>
    <row r="909" ht="12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1"/>
    </row>
    <row r="910" ht="12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1"/>
    </row>
    <row r="911" ht="12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1"/>
    </row>
    <row r="912" ht="12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1"/>
    </row>
    <row r="913" ht="12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1"/>
    </row>
    <row r="914" ht="12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1"/>
    </row>
    <row r="915" ht="12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1"/>
    </row>
    <row r="916" ht="12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1"/>
    </row>
    <row r="917" ht="12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1"/>
    </row>
    <row r="918" ht="12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1"/>
    </row>
    <row r="919" ht="12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1"/>
    </row>
    <row r="920" ht="12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1"/>
    </row>
    <row r="921" ht="12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1"/>
    </row>
    <row r="922" ht="12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1"/>
    </row>
    <row r="923" ht="12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1"/>
    </row>
    <row r="924" ht="12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1"/>
    </row>
    <row r="925" ht="12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1"/>
    </row>
    <row r="926" ht="12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1"/>
    </row>
    <row r="927" ht="12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1"/>
    </row>
    <row r="928" ht="12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1"/>
    </row>
    <row r="929" ht="12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1"/>
    </row>
    <row r="930" ht="12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1"/>
    </row>
    <row r="931" ht="12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1"/>
    </row>
    <row r="932" ht="12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1"/>
    </row>
    <row r="933" ht="12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1"/>
    </row>
    <row r="934" ht="12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1"/>
    </row>
    <row r="935" ht="12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1"/>
    </row>
    <row r="936" ht="12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1"/>
    </row>
    <row r="937" ht="12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1"/>
    </row>
    <row r="938" ht="12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1"/>
    </row>
    <row r="939" ht="12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1"/>
    </row>
    <row r="940" ht="12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1"/>
    </row>
    <row r="941" ht="12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1"/>
    </row>
    <row r="942" ht="12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1"/>
    </row>
    <row r="943" ht="12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1"/>
    </row>
    <row r="944" ht="12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1"/>
    </row>
    <row r="945" ht="12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1"/>
    </row>
    <row r="946" ht="12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1"/>
    </row>
    <row r="947" ht="12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1"/>
    </row>
    <row r="948" ht="12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1"/>
    </row>
    <row r="949" ht="12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1"/>
    </row>
    <row r="950" ht="12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1"/>
    </row>
    <row r="951" ht="12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1"/>
    </row>
    <row r="952" ht="12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1"/>
    </row>
    <row r="953" ht="12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1"/>
    </row>
    <row r="954" ht="12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1"/>
    </row>
    <row r="955" ht="12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1"/>
    </row>
    <row r="956" ht="12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1"/>
    </row>
    <row r="957" ht="12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1"/>
    </row>
    <row r="958" ht="12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1"/>
    </row>
    <row r="959" ht="12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1"/>
    </row>
    <row r="960" ht="12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1"/>
    </row>
    <row r="961" ht="12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1"/>
    </row>
    <row r="962" ht="12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1"/>
    </row>
    <row r="963" ht="12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1"/>
    </row>
    <row r="964" ht="12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1"/>
    </row>
    <row r="965" ht="12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1"/>
    </row>
    <row r="966" ht="12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1"/>
    </row>
    <row r="967" ht="12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1"/>
    </row>
    <row r="968" ht="12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1"/>
    </row>
    <row r="969" ht="12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1"/>
    </row>
    <row r="970" ht="12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1"/>
    </row>
    <row r="971" ht="12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1"/>
    </row>
    <row r="972" ht="12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1"/>
    </row>
    <row r="973" ht="12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1"/>
    </row>
    <row r="974" ht="12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1"/>
    </row>
    <row r="975" ht="12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1"/>
    </row>
    <row r="976" ht="12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1"/>
    </row>
    <row r="977" ht="12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1"/>
    </row>
    <row r="978" ht="12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1"/>
    </row>
    <row r="979" ht="12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1"/>
    </row>
    <row r="980" ht="12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1"/>
    </row>
    <row r="981" ht="12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1"/>
    </row>
    <row r="982" ht="12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1"/>
    </row>
    <row r="983" ht="12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1"/>
    </row>
    <row r="984" ht="12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1"/>
    </row>
    <row r="985" ht="12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1"/>
    </row>
    <row r="986" ht="12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1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3.13"/>
    <col customWidth="1" min="2" max="2" width="9.63"/>
    <col customWidth="1" min="3" max="3" width="15.63"/>
    <col customWidth="1" min="4" max="5" width="14.5"/>
    <col customWidth="1" min="6" max="27" width="12.88"/>
    <col customWidth="1" min="28" max="28" width="7.5"/>
    <col customWidth="1" min="29" max="29" width="13.0"/>
    <col customWidth="1" min="30" max="30" width="13.88"/>
    <col customWidth="1" min="31" max="31" width="11.5"/>
    <col customWidth="1" min="32" max="32" width="12.88"/>
    <col customWidth="1" min="33" max="36" width="11.5"/>
    <col customWidth="1" min="37" max="38" width="12.88"/>
    <col customWidth="1" min="39" max="40" width="13.88"/>
  </cols>
  <sheetData>
    <row r="1" ht="12.75" customHeight="1">
      <c r="A1" s="40"/>
      <c r="B1" s="40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</row>
    <row r="2" ht="12.75" customHeight="1">
      <c r="A2" s="40"/>
      <c r="B2" s="40"/>
      <c r="C2" s="40"/>
      <c r="D2" s="326" t="s">
        <v>723</v>
      </c>
      <c r="E2" s="327" t="s">
        <v>724</v>
      </c>
      <c r="F2" s="326" t="s">
        <v>723</v>
      </c>
      <c r="G2" s="327" t="s">
        <v>724</v>
      </c>
      <c r="H2" s="326" t="s">
        <v>723</v>
      </c>
      <c r="I2" s="327" t="s">
        <v>724</v>
      </c>
      <c r="J2" s="326" t="s">
        <v>723</v>
      </c>
      <c r="K2" s="327" t="s">
        <v>724</v>
      </c>
      <c r="L2" s="326" t="s">
        <v>723</v>
      </c>
      <c r="M2" s="327" t="s">
        <v>724</v>
      </c>
      <c r="N2" s="326" t="s">
        <v>723</v>
      </c>
      <c r="O2" s="327" t="s">
        <v>724</v>
      </c>
      <c r="P2" s="326" t="s">
        <v>723</v>
      </c>
      <c r="Q2" s="327" t="s">
        <v>724</v>
      </c>
      <c r="R2" s="326" t="s">
        <v>723</v>
      </c>
      <c r="S2" s="327" t="s">
        <v>724</v>
      </c>
      <c r="T2" s="326" t="s">
        <v>723</v>
      </c>
      <c r="U2" s="327" t="s">
        <v>724</v>
      </c>
      <c r="V2" s="326" t="s">
        <v>723</v>
      </c>
      <c r="W2" s="327" t="s">
        <v>724</v>
      </c>
      <c r="X2" s="326" t="s">
        <v>723</v>
      </c>
      <c r="Y2" s="327" t="s">
        <v>724</v>
      </c>
      <c r="Z2" s="326" t="s">
        <v>723</v>
      </c>
      <c r="AA2" s="327" t="s">
        <v>724</v>
      </c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</row>
    <row r="3" ht="12.75" customHeight="1">
      <c r="A3" s="40"/>
      <c r="B3" s="328" t="s">
        <v>725</v>
      </c>
      <c r="C3" s="329" t="s">
        <v>726</v>
      </c>
      <c r="D3" s="330" t="s">
        <v>727</v>
      </c>
      <c r="E3" s="328" t="s">
        <v>727</v>
      </c>
      <c r="F3" s="330" t="s">
        <v>728</v>
      </c>
      <c r="G3" s="328" t="s">
        <v>728</v>
      </c>
      <c r="H3" s="330" t="s">
        <v>729</v>
      </c>
      <c r="I3" s="328" t="s">
        <v>729</v>
      </c>
      <c r="J3" s="330" t="s">
        <v>730</v>
      </c>
      <c r="K3" s="328" t="s">
        <v>730</v>
      </c>
      <c r="L3" s="330" t="s">
        <v>731</v>
      </c>
      <c r="M3" s="328" t="s">
        <v>731</v>
      </c>
      <c r="N3" s="330" t="s">
        <v>732</v>
      </c>
      <c r="O3" s="328" t="s">
        <v>732</v>
      </c>
      <c r="P3" s="330" t="s">
        <v>733</v>
      </c>
      <c r="Q3" s="328" t="s">
        <v>733</v>
      </c>
      <c r="R3" s="330" t="s">
        <v>734</v>
      </c>
      <c r="S3" s="328" t="s">
        <v>734</v>
      </c>
      <c r="T3" s="330" t="s">
        <v>735</v>
      </c>
      <c r="U3" s="328" t="s">
        <v>735</v>
      </c>
      <c r="V3" s="330" t="s">
        <v>736</v>
      </c>
      <c r="W3" s="328" t="s">
        <v>736</v>
      </c>
      <c r="X3" s="330" t="s">
        <v>737</v>
      </c>
      <c r="Y3" s="329" t="s">
        <v>737</v>
      </c>
      <c r="Z3" s="330" t="s">
        <v>738</v>
      </c>
      <c r="AA3" s="331" t="s">
        <v>738</v>
      </c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4" ht="12.75" customHeight="1">
      <c r="A4" s="40"/>
      <c r="B4" s="332" t="s">
        <v>739</v>
      </c>
      <c r="C4" s="333" t="s">
        <v>253</v>
      </c>
      <c r="D4" s="334">
        <f>SUMIF('Membresía'!$B:$B,'México'!$C$4,'Membresía'!D:D)</f>
        <v>2940966.84</v>
      </c>
      <c r="E4" s="335">
        <f>SUMIF('Membresía'!$B:$B,'México'!$C$4,'Membresía'!E:E)</f>
        <v>0</v>
      </c>
      <c r="F4" s="335">
        <f>SUMIF('Membresía'!$B:$B,'México'!$C$4,'Membresía'!F:F)</f>
        <v>2940966.84</v>
      </c>
      <c r="G4" s="335">
        <f>SUMIF('Membresía'!$B:$B,'México'!$C$4,'Membresía'!G:G)</f>
        <v>0</v>
      </c>
      <c r="H4" s="335">
        <f>SUMIF('Membresía'!$B:$B,'México'!$C$4,'Membresía'!H:H)</f>
        <v>2940966.84</v>
      </c>
      <c r="I4" s="335">
        <f>SUMIF('Membresía'!$B:$B,'México'!$C$4,'Membresía'!I:I)</f>
        <v>0</v>
      </c>
      <c r="J4" s="335">
        <f>SUMIF('Membresía'!$B:$B,'México'!$C$4,'Membresía'!J:J)</f>
        <v>2940966.84</v>
      </c>
      <c r="K4" s="335">
        <f>SUMIF('Membresía'!$B:$B,'México'!$C$4,'Membresía'!K:K)</f>
        <v>0</v>
      </c>
      <c r="L4" s="335">
        <f>SUMIF('Membresía'!$B:$B,'México'!$C$4,'Membresía'!L:L)</f>
        <v>2940966.84</v>
      </c>
      <c r="M4" s="335">
        <f>SUMIF('Membresía'!$B:$B,'México'!$C$4,'Membresía'!M:M)</f>
        <v>0</v>
      </c>
      <c r="N4" s="335">
        <f>SUMIF('Membresía'!$B:$B,'México'!$C$4,'Membresía'!N:N)</f>
        <v>2940966.84</v>
      </c>
      <c r="O4" s="335">
        <f>SUMIF('Membresía'!$B:$B,'México'!$C$4,'Membresía'!O:O)</f>
        <v>0</v>
      </c>
      <c r="P4" s="335">
        <f>SUMIF('Membresía'!$B:$B,'México'!$C$4,'Membresía'!P:P)</f>
        <v>2940966.84</v>
      </c>
      <c r="Q4" s="335">
        <f>SUMIF('Membresía'!$B:$B,'México'!$C$4,'Membresía'!Q:Q)</f>
        <v>0</v>
      </c>
      <c r="R4" s="335">
        <f>SUMIF('Membresía'!$B:$B,'México'!$C$4,'Membresía'!R:R)</f>
        <v>2940966.84</v>
      </c>
      <c r="S4" s="335">
        <f>SUMIF('Membresía'!$B:$B,'México'!$C$4,'Membresía'!S:S)</f>
        <v>0</v>
      </c>
      <c r="T4" s="335">
        <f>SUMIF('Membresía'!$B:$B,'México'!$C$4,'Membresía'!T:T)</f>
        <v>2940966.84</v>
      </c>
      <c r="U4" s="335">
        <f>SUMIF('Membresía'!$B:$B,'México'!$C$4,'Membresía'!U:U)</f>
        <v>0</v>
      </c>
      <c r="V4" s="335">
        <f>SUMIF('Membresía'!$B:$B,'México'!$C$4,'Membresía'!V:V)</f>
        <v>2940966.84</v>
      </c>
      <c r="W4" s="335">
        <f>SUMIF('Membresía'!$B:$B,'México'!$C$4,'Membresía'!W:W)</f>
        <v>0</v>
      </c>
      <c r="X4" s="335">
        <f>SUMIF('Membresía'!$B:$B,'México'!$C$4,'Membresía'!X:X)</f>
        <v>2940966.84</v>
      </c>
      <c r="Y4" s="335">
        <f>SUMIF('Membresía'!$B:$B,'México'!$C$4,'Membresía'!Y:Y)</f>
        <v>0</v>
      </c>
      <c r="Z4" s="335">
        <f>SUMIF('Membresía'!$B:$B,'México'!$C$4,'Membresía'!Z:Z)</f>
        <v>2940966.84</v>
      </c>
      <c r="AA4" s="336">
        <f>SUMIF('Membresía'!$B:$B,'México'!$C$4,'Membresía'!AA:AA)</f>
        <v>0</v>
      </c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</row>
    <row r="5" ht="12.75" customHeight="1">
      <c r="A5" s="40"/>
      <c r="B5" s="337" t="s">
        <v>739</v>
      </c>
      <c r="C5" s="40" t="s">
        <v>257</v>
      </c>
      <c r="D5" s="338">
        <f>SUMIF('Membresía'!$B:$B,'México'!$C$5,'Membresía'!D:D)</f>
        <v>-58995.3728</v>
      </c>
      <c r="E5" s="41">
        <f>SUMIF('Membresía'!$B:$B,'México'!$C$5,'Membresía'!E:E)</f>
        <v>0</v>
      </c>
      <c r="F5" s="41">
        <f>SUMIF('Membresía'!$B:$B,'México'!$C$5,'Membresía'!F:F)</f>
        <v>-60533.5024</v>
      </c>
      <c r="G5" s="41">
        <f>SUMIF('Membresía'!$B:$B,'México'!$C$5,'Membresía'!G:G)</f>
        <v>0</v>
      </c>
      <c r="H5" s="41">
        <f>SUMIF('Membresía'!$B:$B,'México'!$C$5,'Membresía'!H:H)</f>
        <v>-61121.4912</v>
      </c>
      <c r="I5" s="41">
        <f>SUMIF('Membresía'!$B:$B,'México'!$C$5,'Membresía'!I:I)</f>
        <v>0</v>
      </c>
      <c r="J5" s="41">
        <f>SUMIF('Membresía'!$B:$B,'México'!$C$5,'Membresía'!J:J)</f>
        <v>-63495.8912</v>
      </c>
      <c r="K5" s="41">
        <f>SUMIF('Membresía'!$B:$B,'México'!$C$5,'Membresía'!K:K)</f>
        <v>0</v>
      </c>
      <c r="L5" s="41">
        <f>SUMIF('Membresía'!$B:$B,'México'!$C$5,'Membresía'!L:L)</f>
        <v>-65207.6208</v>
      </c>
      <c r="M5" s="41">
        <f>SUMIF('Membresía'!$B:$B,'México'!$C$5,'Membresía'!M:M)</f>
        <v>0</v>
      </c>
      <c r="N5" s="41">
        <f>SUMIF('Membresía'!$B:$B,'México'!$C$5,'Membresía'!N:N)</f>
        <v>-66928.6912</v>
      </c>
      <c r="O5" s="41">
        <f>SUMIF('Membresía'!$B:$B,'México'!$C$5,'Membresía'!O:O)</f>
        <v>0</v>
      </c>
      <c r="P5" s="41">
        <f>SUMIF('Membresía'!$B:$B,'México'!$C$5,'Membresía'!P:P)</f>
        <v>-76090.5488</v>
      </c>
      <c r="Q5" s="41">
        <f>SUMIF('Membresía'!$B:$B,'México'!$C$5,'Membresía'!Q:Q)</f>
        <v>0</v>
      </c>
      <c r="R5" s="41">
        <f>SUMIF('Membresía'!$B:$B,'México'!$C$5,'Membresía'!R:R)</f>
        <v>-75702.144</v>
      </c>
      <c r="S5" s="41">
        <f>SUMIF('Membresía'!$B:$B,'México'!$C$5,'Membresía'!S:S)</f>
        <v>0</v>
      </c>
      <c r="T5" s="41">
        <f>SUMIF('Membresía'!$B:$B,'México'!$C$5,'Membresía'!T:T)</f>
        <v>-77951.4736</v>
      </c>
      <c r="U5" s="41">
        <f>SUMIF('Membresía'!$B:$B,'México'!$C$5,'Membresía'!U:U)</f>
        <v>0</v>
      </c>
      <c r="V5" s="41">
        <f>SUMIF('Membresía'!$B:$B,'México'!$C$5,'Membresía'!V:V)</f>
        <v>-49355.41072</v>
      </c>
      <c r="W5" s="41">
        <f>SUMIF('Membresía'!$B:$B,'México'!$C$5,'Membresía'!W:W)</f>
        <v>0</v>
      </c>
      <c r="X5" s="41">
        <f>SUMIF('Membresía'!$B:$B,'México'!$C$5,'Membresía'!X:X)</f>
        <v>-49807.28269</v>
      </c>
      <c r="Y5" s="41">
        <f>SUMIF('Membresía'!$B:$B,'México'!$C$5,'Membresía'!Y:Y)</f>
        <v>0</v>
      </c>
      <c r="Z5" s="41">
        <f>SUMIF('Membresía'!$B:$B,'México'!$C$5,'Membresía'!Z:Z)</f>
        <v>-49807.28269</v>
      </c>
      <c r="AA5" s="336">
        <f>SUMIF('Membresía'!$B:$B,'México'!$C$5,'Membresía'!AA:AA)</f>
        <v>0</v>
      </c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</row>
    <row r="6" ht="12.75" customHeight="1">
      <c r="A6" s="40"/>
      <c r="B6" s="337" t="s">
        <v>739</v>
      </c>
      <c r="C6" s="40" t="s">
        <v>261</v>
      </c>
      <c r="D6" s="338">
        <f>SUMIF('Membresía'!$B:$B,'México'!$C$6,'Membresía'!D:D)</f>
        <v>902787.74</v>
      </c>
      <c r="E6" s="41">
        <f>SUMIF('Membresía'!$B:$B,'México'!$C$6,'Membresía'!E:E)</f>
        <v>0</v>
      </c>
      <c r="F6" s="41">
        <f>SUMIF('Membresía'!$B:$B,'México'!$C$6,'Membresía'!F:F)</f>
        <v>902787.74</v>
      </c>
      <c r="G6" s="41">
        <f>SUMIF('Membresía'!$B:$B,'México'!$C$6,'Membresía'!G:G)</f>
        <v>0</v>
      </c>
      <c r="H6" s="41">
        <f>SUMIF('Membresía'!$B:$B,'México'!$C$6,'Membresía'!H:H)</f>
        <v>902787.74</v>
      </c>
      <c r="I6" s="41">
        <f>SUMIF('Membresía'!$B:$B,'México'!$C$6,'Membresía'!I:I)</f>
        <v>0</v>
      </c>
      <c r="J6" s="41">
        <f>SUMIF('Membresía'!$B:$B,'México'!$C$6,'Membresía'!J:J)</f>
        <v>902787.74</v>
      </c>
      <c r="K6" s="41">
        <f>SUMIF('Membresía'!$B:$B,'México'!$C$6,'Membresía'!K:K)</f>
        <v>0</v>
      </c>
      <c r="L6" s="41">
        <f>SUMIF('Membresía'!$B:$B,'México'!$C$6,'Membresía'!L:L)</f>
        <v>902787.74</v>
      </c>
      <c r="M6" s="41">
        <f>SUMIF('Membresía'!$B:$B,'México'!$C$6,'Membresía'!M:M)</f>
        <v>0</v>
      </c>
      <c r="N6" s="41">
        <f>SUMIF('Membresía'!$B:$B,'México'!$C$6,'Membresía'!N:N)</f>
        <v>902787.74</v>
      </c>
      <c r="O6" s="41">
        <f>SUMIF('Membresía'!$B:$B,'México'!$C$6,'Membresía'!O:O)</f>
        <v>0</v>
      </c>
      <c r="P6" s="41">
        <f>SUMIF('Membresía'!$B:$B,'México'!$C$6,'Membresía'!P:P)</f>
        <v>902787.74</v>
      </c>
      <c r="Q6" s="41">
        <f>SUMIF('Membresía'!$B:$B,'México'!$C$6,'Membresía'!Q:Q)</f>
        <v>0</v>
      </c>
      <c r="R6" s="41">
        <f>SUMIF('Membresía'!$B:$B,'México'!$C$6,'Membresía'!R:R)</f>
        <v>902787.74</v>
      </c>
      <c r="S6" s="41">
        <f>SUMIF('Membresía'!$B:$B,'México'!$C$6,'Membresía'!S:S)</f>
        <v>0</v>
      </c>
      <c r="T6" s="41">
        <f>SUMIF('Membresía'!$B:$B,'México'!$C$6,'Membresía'!T:T)</f>
        <v>902787.74</v>
      </c>
      <c r="U6" s="41">
        <f>SUMIF('Membresía'!$B:$B,'México'!$C$6,'Membresía'!U:U)</f>
        <v>0</v>
      </c>
      <c r="V6" s="41">
        <f>SUMIF('Membresía'!$B:$B,'México'!$C$6,'Membresía'!V:V)</f>
        <v>902787.74</v>
      </c>
      <c r="W6" s="41">
        <f>SUMIF('Membresía'!$B:$B,'México'!$C$6,'Membresía'!W:W)</f>
        <v>0</v>
      </c>
      <c r="X6" s="41">
        <f>SUMIF('Membresía'!$B:$B,'México'!$C$6,'Membresía'!X:X)</f>
        <v>902787.74</v>
      </c>
      <c r="Y6" s="41">
        <f>SUMIF('Membresía'!$B:$B,'México'!$C$6,'Membresía'!Y:Y)</f>
        <v>0</v>
      </c>
      <c r="Z6" s="41">
        <f>SUMIF('Membresía'!$B:$B,'México'!$C$6,'Membresía'!Z:Z)</f>
        <v>902787.74</v>
      </c>
      <c r="AA6" s="336">
        <f>SUMIF('Membresía'!$B:$B,'México'!$C$6,'Membresía'!AA:AA)</f>
        <v>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</row>
    <row r="7" ht="12.75" customHeight="1">
      <c r="A7" s="40"/>
      <c r="B7" s="337" t="s">
        <v>739</v>
      </c>
      <c r="C7" s="40" t="s">
        <v>265</v>
      </c>
      <c r="D7" s="338">
        <f>SUMIF('Membresía'!$B:$B,'México'!$C$7,'Membresía'!D:D)</f>
        <v>108640</v>
      </c>
      <c r="E7" s="41">
        <f>SUMIF('Membresía'!$B:$B,'México'!$C$7,'Membresía'!E:E)</f>
        <v>0</v>
      </c>
      <c r="F7" s="41">
        <f>SUMIF('Membresía'!$B:$B,'México'!$C$7,'Membresía'!F:F)</f>
        <v>167440</v>
      </c>
      <c r="G7" s="41">
        <f>SUMIF('Membresía'!$B:$B,'México'!$C$7,'Membresía'!G:G)</f>
        <v>0</v>
      </c>
      <c r="H7" s="41">
        <f>SUMIF('Membresía'!$B:$B,'México'!$C$7,'Membresía'!H:H)</f>
        <v>86240</v>
      </c>
      <c r="I7" s="41">
        <f>SUMIF('Membresía'!$B:$B,'México'!$C$7,'Membresía'!I:I)</f>
        <v>0</v>
      </c>
      <c r="J7" s="41">
        <f>SUMIF('Membresía'!$B:$B,'México'!$C$7,'Membresía'!J:J)</f>
        <v>162848</v>
      </c>
      <c r="K7" s="41">
        <f>SUMIF('Membresía'!$B:$B,'México'!$C$7,'Membresía'!K:K)</f>
        <v>0</v>
      </c>
      <c r="L7" s="41">
        <f>SUMIF('Membresía'!$B:$B,'México'!$C$7,'Membresía'!L:L)</f>
        <v>91280</v>
      </c>
      <c r="M7" s="41">
        <f>SUMIF('Membresía'!$B:$B,'México'!$C$7,'Membresía'!M:M)</f>
        <v>0</v>
      </c>
      <c r="N7" s="41">
        <f>SUMIF('Membresía'!$B:$B,'México'!$C$7,'Membresía'!N:N)</f>
        <v>92960</v>
      </c>
      <c r="O7" s="41">
        <f>SUMIF('Membresía'!$B:$B,'México'!$C$7,'Membresía'!O:O)</f>
        <v>0</v>
      </c>
      <c r="P7" s="41">
        <f>SUMIF('Membresía'!$B:$B,'México'!$C$7,'Membresía'!P:P)</f>
        <v>133000</v>
      </c>
      <c r="Q7" s="41">
        <f>SUMIF('Membresía'!$B:$B,'México'!$C$7,'Membresía'!Q:Q)</f>
        <v>0</v>
      </c>
      <c r="R7" s="41">
        <f>SUMIF('Membresía'!$B:$B,'México'!$C$7,'Membresía'!R:R)</f>
        <v>131432</v>
      </c>
      <c r="S7" s="41">
        <f>SUMIF('Membresía'!$B:$B,'México'!$C$7,'Membresía'!S:S)</f>
        <v>0</v>
      </c>
      <c r="T7" s="41">
        <f>SUMIF('Membresía'!$B:$B,'México'!$C$7,'Membresía'!T:T)</f>
        <v>152880</v>
      </c>
      <c r="U7" s="41">
        <f>SUMIF('Membresía'!$B:$B,'México'!$C$7,'Membresía'!U:U)</f>
        <v>0</v>
      </c>
      <c r="V7" s="41">
        <f>SUMIF('Membresía'!$B:$B,'México'!$C$7,'Membresía'!V:V)</f>
        <v>158629.8</v>
      </c>
      <c r="W7" s="41">
        <f>SUMIF('Membresía'!$B:$B,'México'!$C$7,'Membresía'!W:W)</f>
        <v>0</v>
      </c>
      <c r="X7" s="41">
        <f>SUMIF('Membresía'!$B:$B,'México'!$C$7,'Membresía'!X:X)</f>
        <v>108520.7922</v>
      </c>
      <c r="Y7" s="41">
        <f>SUMIF('Membresía'!$B:$B,'México'!$C$7,'Membresía'!Y:Y)</f>
        <v>0</v>
      </c>
      <c r="Z7" s="41">
        <f>SUMIF('Membresía'!$B:$B,'México'!$C$7,'Membresía'!Z:Z)</f>
        <v>108520.7922</v>
      </c>
      <c r="AA7" s="336">
        <f>SUMIF('Membresía'!$B:$B,'México'!$C$7,'Membresía'!AA:AA)</f>
        <v>0</v>
      </c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</row>
    <row r="8" ht="12.75" customHeight="1">
      <c r="A8" s="40"/>
      <c r="B8" s="337" t="s">
        <v>739</v>
      </c>
      <c r="C8" s="40" t="s">
        <v>268</v>
      </c>
      <c r="D8" s="338">
        <f>SUMIF('Membresía'!$B:$B,'México'!$C$8,'Membresía'!D:D)</f>
        <v>188003.2035</v>
      </c>
      <c r="E8" s="41">
        <f>SUMIF('Membresía'!$B:$B,'México'!$C$8,'Membresía'!E:E)</f>
        <v>0</v>
      </c>
      <c r="F8" s="41">
        <f>SUMIF('Membresía'!$B:$B,'México'!$C$8,'Membresía'!F:F)</f>
        <v>204977.094</v>
      </c>
      <c r="G8" s="41">
        <f>SUMIF('Membresía'!$B:$B,'México'!$C$8,'Membresía'!G:G)</f>
        <v>0</v>
      </c>
      <c r="H8" s="41">
        <f>SUMIF('Membresía'!$B:$B,'México'!$C$8,'Membresía'!H:H)</f>
        <v>206184.4995</v>
      </c>
      <c r="I8" s="41">
        <f>SUMIF('Membresía'!$B:$B,'México'!$C$8,'Membresía'!I:I)</f>
        <v>0</v>
      </c>
      <c r="J8" s="41">
        <f>SUMIF('Membresía'!$B:$B,'México'!$C$8,'Membresía'!J:J)</f>
        <v>297482.0835</v>
      </c>
      <c r="K8" s="41">
        <f>SUMIF('Membresía'!$B:$B,'México'!$C$8,'Membresía'!K:K)</f>
        <v>0</v>
      </c>
      <c r="L8" s="41">
        <f>SUMIF('Membresía'!$B:$B,'México'!$C$8,'Membresía'!L:L)</f>
        <v>73237.4685</v>
      </c>
      <c r="M8" s="41">
        <f>SUMIF('Membresía'!$B:$B,'México'!$C$8,'Membresía'!M:M)</f>
        <v>0</v>
      </c>
      <c r="N8" s="41">
        <f>SUMIF('Membresía'!$B:$B,'México'!$C$8,'Membresía'!N:N)</f>
        <v>83737.4475</v>
      </c>
      <c r="O8" s="41">
        <f>SUMIF('Membresía'!$B:$B,'México'!$C$8,'Membresía'!O:O)</f>
        <v>0</v>
      </c>
      <c r="P8" s="41">
        <f>SUMIF('Membresía'!$B:$B,'México'!$C$8,'Membresía'!P:P)</f>
        <v>59237.4405</v>
      </c>
      <c r="Q8" s="41">
        <f>SUMIF('Membresía'!$B:$B,'México'!$C$8,'Membresía'!Q:Q)</f>
        <v>0</v>
      </c>
      <c r="R8" s="41">
        <f>SUMIF('Membresía'!$B:$B,'México'!$C$8,'Membresía'!R:R)</f>
        <v>646465.68</v>
      </c>
      <c r="S8" s="41">
        <f>SUMIF('Membresía'!$B:$B,'México'!$C$8,'Membresía'!S:S)</f>
        <v>0</v>
      </c>
      <c r="T8" s="41">
        <f>SUMIF('Membresía'!$B:$B,'México'!$C$8,'Membresía'!T:T)</f>
        <v>242968.551</v>
      </c>
      <c r="U8" s="41">
        <f>SUMIF('Membresía'!$B:$B,'México'!$C$8,'Membresía'!U:U)</f>
        <v>0</v>
      </c>
      <c r="V8" s="41">
        <f>SUMIF('Membresía'!$B:$B,'México'!$C$8,'Membresía'!V:V)</f>
        <v>57767.157</v>
      </c>
      <c r="W8" s="41">
        <f>SUMIF('Membresía'!$B:$B,'México'!$C$8,'Membresía'!W:W)</f>
        <v>0</v>
      </c>
      <c r="X8" s="41">
        <f>SUMIF('Membresía'!$B:$B,'México'!$C$8,'Membresía'!X:X)</f>
        <v>125565.3189</v>
      </c>
      <c r="Y8" s="41">
        <f>SUMIF('Membresía'!$B:$B,'México'!$C$8,'Membresía'!Y:Y)</f>
        <v>0</v>
      </c>
      <c r="Z8" s="41">
        <f>SUMIF('Membresía'!$B:$B,'México'!$C$8,'Membresía'!Z:Z)</f>
        <v>125565.3189</v>
      </c>
      <c r="AA8" s="336">
        <f>SUMIF('Membresía'!$B:$B,'México'!$C$8,'Membresía'!AA:AA)</f>
        <v>0</v>
      </c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</row>
    <row r="9" ht="12.75" customHeight="1">
      <c r="A9" s="40"/>
      <c r="B9" s="337" t="s">
        <v>739</v>
      </c>
      <c r="C9" s="40" t="s">
        <v>272</v>
      </c>
      <c r="D9" s="338">
        <f>SUMIF('Membresía'!$B:$B,'México'!$C$9,'Membresía'!D:D)</f>
        <v>0</v>
      </c>
      <c r="E9" s="41">
        <f>SUMIF('Membresía'!$B:$B,'México'!$C$9,'Membresía'!E:E)</f>
        <v>0</v>
      </c>
      <c r="F9" s="41">
        <f>SUMIF('Membresía'!$B:$B,'México'!$C$9,'Membresía'!F:F)</f>
        <v>0</v>
      </c>
      <c r="G9" s="41">
        <f>SUMIF('Membresía'!$B:$B,'México'!$C$9,'Membresía'!G:G)</f>
        <v>0</v>
      </c>
      <c r="H9" s="41">
        <f>SUMIF('Membresía'!$B:$B,'México'!$C$9,'Membresía'!H:H)</f>
        <v>0</v>
      </c>
      <c r="I9" s="41">
        <f>SUMIF('Membresía'!$B:$B,'México'!$C$9,'Membresía'!I:I)</f>
        <v>0</v>
      </c>
      <c r="J9" s="41">
        <f>SUMIF('Membresía'!$B:$B,'México'!$C$9,'Membresía'!J:J)</f>
        <v>0</v>
      </c>
      <c r="K9" s="41">
        <f>SUMIF('Membresía'!$B:$B,'México'!$C$9,'Membresía'!K:K)</f>
        <v>0</v>
      </c>
      <c r="L9" s="41">
        <f>SUMIF('Membresía'!$B:$B,'México'!$C$9,'Membresía'!L:L)</f>
        <v>0</v>
      </c>
      <c r="M9" s="41">
        <f>SUMIF('Membresía'!$B:$B,'México'!$C$9,'Membresía'!M:M)</f>
        <v>0</v>
      </c>
      <c r="N9" s="41">
        <f>SUMIF('Membresía'!$B:$B,'México'!$C$9,'Membresía'!N:N)</f>
        <v>0</v>
      </c>
      <c r="O9" s="41">
        <f>SUMIF('Membresía'!$B:$B,'México'!$C$9,'Membresía'!O:O)</f>
        <v>0</v>
      </c>
      <c r="P9" s="41">
        <f>SUMIF('Membresía'!$B:$B,'México'!$C$9,'Membresía'!P:P)</f>
        <v>0</v>
      </c>
      <c r="Q9" s="41">
        <f>SUMIF('Membresía'!$B:$B,'México'!$C$9,'Membresía'!Q:Q)</f>
        <v>0</v>
      </c>
      <c r="R9" s="41">
        <f>SUMIF('Membresía'!$B:$B,'México'!$C$9,'Membresía'!R:R)</f>
        <v>0</v>
      </c>
      <c r="S9" s="41">
        <f>SUMIF('Membresía'!$B:$B,'México'!$C$9,'Membresía'!S:S)</f>
        <v>0</v>
      </c>
      <c r="T9" s="41">
        <f>SUMIF('Membresía'!$B:$B,'México'!$C$9,'Membresía'!T:T)</f>
        <v>149460</v>
      </c>
      <c r="U9" s="41">
        <f>SUMIF('Membresía'!$B:$B,'México'!$C$9,'Membresía'!U:U)</f>
        <v>0</v>
      </c>
      <c r="V9" s="41">
        <f>SUMIF('Membresía'!$B:$B,'México'!$C$9,'Membresía'!V:V)</f>
        <v>131440</v>
      </c>
      <c r="W9" s="41">
        <f>SUMIF('Membresía'!$B:$B,'México'!$C$9,'Membresía'!W:W)</f>
        <v>0</v>
      </c>
      <c r="X9" s="41">
        <f>SUMIF('Membresía'!$B:$B,'México'!$C$9,'Membresía'!X:X)</f>
        <v>131440</v>
      </c>
      <c r="Y9" s="41">
        <f>SUMIF('Membresía'!$B:$B,'México'!$C$9,'Membresía'!Y:Y)</f>
        <v>0</v>
      </c>
      <c r="Z9" s="41">
        <f>SUMIF('Membresía'!$B:$B,'México'!$C$9,'Membresía'!Z:Z)</f>
        <v>371000</v>
      </c>
      <c r="AA9" s="336">
        <f>SUMIF('Membresía'!$B:$B,'México'!$C$9,'Membresía'!AA:AA)</f>
        <v>0</v>
      </c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</row>
    <row r="10" ht="12.75" customHeight="1">
      <c r="A10" s="40"/>
      <c r="B10" s="337" t="s">
        <v>739</v>
      </c>
      <c r="C10" s="40" t="s">
        <v>274</v>
      </c>
      <c r="D10" s="338">
        <f>SUMIF('Membresía'!$B:$B,'México'!$C$10,'Membresía'!D:D)</f>
        <v>0</v>
      </c>
      <c r="E10" s="41">
        <f>SUMIF('Membresía'!$B:$B,'México'!$C$10,'Membresía'!E:E)</f>
        <v>0</v>
      </c>
      <c r="F10" s="41">
        <f>SUMIF('Membresía'!$B:$B,'México'!$C$10,'Membresía'!F:F)</f>
        <v>0</v>
      </c>
      <c r="G10" s="41">
        <f>SUMIF('Membresía'!$B:$B,'México'!$C$10,'Membresía'!G:G)</f>
        <v>0</v>
      </c>
      <c r="H10" s="41">
        <f>SUMIF('Membresía'!$B:$B,'México'!$C$10,'Membresía'!H:H)</f>
        <v>0</v>
      </c>
      <c r="I10" s="41">
        <f>SUMIF('Membresía'!$B:$B,'México'!$C$10,'Membresía'!I:I)</f>
        <v>0</v>
      </c>
      <c r="J10" s="41">
        <f>SUMIF('Membresía'!$B:$B,'México'!$C$10,'Membresía'!J:J)</f>
        <v>0</v>
      </c>
      <c r="K10" s="41">
        <f>SUMIF('Membresía'!$B:$B,'México'!$C$10,'Membresía'!K:K)</f>
        <v>0</v>
      </c>
      <c r="L10" s="41">
        <f>SUMIF('Membresía'!$B:$B,'México'!$C$10,'Membresía'!L:L)</f>
        <v>89040</v>
      </c>
      <c r="M10" s="41">
        <f>SUMIF('Membresía'!$B:$B,'México'!$C$10,'Membresía'!M:M)</f>
        <v>0</v>
      </c>
      <c r="N10" s="41">
        <f>SUMIF('Membresía'!$B:$B,'México'!$C$10,'Membresía'!N:N)</f>
        <v>0</v>
      </c>
      <c r="O10" s="41">
        <f>SUMIF('Membresía'!$B:$B,'México'!$C$10,'Membresía'!O:O)</f>
        <v>0</v>
      </c>
      <c r="P10" s="41">
        <f>SUMIF('Membresía'!$B:$B,'México'!$C$10,'Membresía'!P:P)</f>
        <v>0</v>
      </c>
      <c r="Q10" s="41">
        <f>SUMIF('Membresía'!$B:$B,'México'!$C$10,'Membresía'!Q:Q)</f>
        <v>0</v>
      </c>
      <c r="R10" s="41">
        <f>SUMIF('Membresía'!$B:$B,'México'!$C$10,'Membresía'!R:R)</f>
        <v>0</v>
      </c>
      <c r="S10" s="41">
        <f>SUMIF('Membresía'!$B:$B,'México'!$C$10,'Membresía'!S:S)</f>
        <v>0</v>
      </c>
      <c r="T10" s="41">
        <f>SUMIF('Membresía'!$B:$B,'México'!$C$10,'Membresía'!T:T)</f>
        <v>0</v>
      </c>
      <c r="U10" s="41">
        <f>SUMIF('Membresía'!$B:$B,'México'!$C$10,'Membresía'!U:U)</f>
        <v>0</v>
      </c>
      <c r="V10" s="41">
        <f>SUMIF('Membresía'!$B:$B,'México'!$C$10,'Membresía'!V:V)</f>
        <v>0</v>
      </c>
      <c r="W10" s="41">
        <f>SUMIF('Membresía'!$B:$B,'México'!$C$10,'Membresía'!W:W)</f>
        <v>0</v>
      </c>
      <c r="X10" s="41">
        <f>SUMIF('Membresía'!$B:$B,'México'!$C$10,'Membresía'!X:X)</f>
        <v>0</v>
      </c>
      <c r="Y10" s="41">
        <f>SUMIF('Membresía'!$B:$B,'México'!$C$10,'Membresía'!Y:Y)</f>
        <v>0</v>
      </c>
      <c r="Z10" s="41">
        <f>SUMIF('Membresía'!$B:$B,'México'!$C$10,'Membresía'!Z:Z)</f>
        <v>0</v>
      </c>
      <c r="AA10" s="336">
        <f>SUMIF('Membresía'!$B:$B,'México'!$C$10,'Membresía'!AA:AA)</f>
        <v>0</v>
      </c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</row>
    <row r="11" ht="12.75" customHeight="1">
      <c r="A11" s="40"/>
      <c r="B11" s="337" t="s">
        <v>739</v>
      </c>
      <c r="C11" s="40" t="s">
        <v>75</v>
      </c>
      <c r="D11" s="338">
        <f>SUMIF('Membresía'!$B:$B,'México'!$C$11,'Membresía'!D:D)</f>
        <v>218440.83</v>
      </c>
      <c r="E11" s="41">
        <f>SUMIF('Membresía'!$B:$B,'México'!$C$11,'Membresía'!E:E)</f>
        <v>0</v>
      </c>
      <c r="F11" s="41">
        <f>SUMIF('Membresía'!$B:$B,'México'!$C$11,'Membresía'!F:F)</f>
        <v>185073.02</v>
      </c>
      <c r="G11" s="41">
        <f>SUMIF('Membresía'!$B:$B,'México'!$C$11,'Membresía'!G:G)</f>
        <v>0</v>
      </c>
      <c r="H11" s="41">
        <f>SUMIF('Membresía'!$B:$B,'México'!$C$11,'Membresía'!H:H)</f>
        <v>185935.66</v>
      </c>
      <c r="I11" s="41">
        <f>SUMIF('Membresía'!$B:$B,'México'!$C$11,'Membresía'!I:I)</f>
        <v>0</v>
      </c>
      <c r="J11" s="41">
        <f>SUMIF('Membresía'!$B:$B,'México'!$C$11,'Membresía'!J:J)</f>
        <v>200157.001</v>
      </c>
      <c r="K11" s="41">
        <f>SUMIF('Membresía'!$B:$B,'México'!$C$11,'Membresía'!K:K)</f>
        <v>0</v>
      </c>
      <c r="L11" s="41">
        <f>SUMIF('Membresía'!$B:$B,'México'!$C$11,'Membresía'!L:L)</f>
        <v>144965.6</v>
      </c>
      <c r="M11" s="41">
        <f>SUMIF('Membresía'!$B:$B,'México'!$C$11,'Membresía'!M:M)</f>
        <v>0</v>
      </c>
      <c r="N11" s="41">
        <f>SUMIF('Membresía'!$B:$B,'México'!$C$11,'Membresía'!N:N)</f>
        <v>178249.6</v>
      </c>
      <c r="O11" s="41">
        <f>SUMIF('Membresía'!$B:$B,'México'!$C$11,'Membresía'!O:O)</f>
        <v>0</v>
      </c>
      <c r="P11" s="41">
        <f>SUMIF('Membresía'!$B:$B,'México'!$C$11,'Membresía'!P:P)</f>
        <v>157205.42</v>
      </c>
      <c r="Q11" s="41">
        <f>SUMIF('Membresía'!$B:$B,'México'!$C$11,'Membresía'!Q:Q)</f>
        <v>0</v>
      </c>
      <c r="R11" s="41">
        <f>SUMIF('Membresía'!$B:$B,'México'!$C$11,'Membresía'!R:R)</f>
        <v>177013.3</v>
      </c>
      <c r="S11" s="41">
        <f>SUMIF('Membresía'!$B:$B,'México'!$C$11,'Membresía'!S:S)</f>
        <v>0</v>
      </c>
      <c r="T11" s="41">
        <f>SUMIF('Membresía'!$B:$B,'México'!$C$11,'Membresía'!T:T)</f>
        <v>158718.04</v>
      </c>
      <c r="U11" s="41">
        <f>SUMIF('Membresía'!$B:$B,'México'!$C$11,'Membresía'!U:U)</f>
        <v>0</v>
      </c>
      <c r="V11" s="41">
        <f>SUMIF('Membresía'!$B:$B,'México'!$C$11,'Membresía'!V:V)</f>
        <v>151989.81</v>
      </c>
      <c r="W11" s="41">
        <f>SUMIF('Membresía'!$B:$B,'México'!$C$11,'Membresía'!W:W)</f>
        <v>0</v>
      </c>
      <c r="X11" s="41">
        <f>SUMIF('Membresía'!$B:$B,'México'!$C$11,'Membresía'!X:X)</f>
        <v>151989.8</v>
      </c>
      <c r="Y11" s="41">
        <f>SUMIF('Membresía'!$B:$B,'México'!$C$11,'Membresía'!Y:Y)</f>
        <v>0</v>
      </c>
      <c r="Z11" s="41">
        <f>SUMIF('Membresía'!$B:$B,'México'!$C$11,'Membresía'!Z:Z)</f>
        <v>151989.8</v>
      </c>
      <c r="AA11" s="336">
        <f>SUMIF('Membresía'!$B:$B,'México'!$C$11,'Membresía'!AA:AA)</f>
        <v>0</v>
      </c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</row>
    <row r="12" ht="12.75" customHeight="1">
      <c r="A12" s="40"/>
      <c r="B12" s="337" t="s">
        <v>739</v>
      </c>
      <c r="C12" s="40" t="s">
        <v>277</v>
      </c>
      <c r="D12" s="338">
        <f>SUMIF('Membresía'!$B:$B,'México'!$C$12,'Membresía'!D:D)</f>
        <v>1250</v>
      </c>
      <c r="E12" s="41">
        <f>SUMIF('Membresía'!$B:$B,'México'!$C$12,'Membresía'!E:E)</f>
        <v>0</v>
      </c>
      <c r="F12" s="41">
        <f>SUMIF('Membresía'!$B:$B,'México'!$C$12,'Membresía'!F:F)</f>
        <v>1250</v>
      </c>
      <c r="G12" s="41">
        <f>SUMIF('Membresía'!$B:$B,'México'!$C$12,'Membresía'!G:G)</f>
        <v>1250</v>
      </c>
      <c r="H12" s="41">
        <f>SUMIF('Membresía'!$B:$B,'México'!$C$12,'Membresía'!H:H)</f>
        <v>1250</v>
      </c>
      <c r="I12" s="41">
        <f>SUMIF('Membresía'!$B:$B,'México'!$C$12,'Membresía'!I:I)</f>
        <v>1250</v>
      </c>
      <c r="J12" s="41">
        <f>SUMIF('Membresía'!$B:$B,'México'!$C$12,'Membresía'!J:J)</f>
        <v>1250</v>
      </c>
      <c r="K12" s="41">
        <f>SUMIF('Membresía'!$B:$B,'México'!$C$12,'Membresía'!K:K)</f>
        <v>1250</v>
      </c>
      <c r="L12" s="41">
        <f>SUMIF('Membresía'!$B:$B,'México'!$C$12,'Membresía'!L:L)</f>
        <v>1250</v>
      </c>
      <c r="M12" s="41">
        <f>SUMIF('Membresía'!$B:$B,'México'!$C$12,'Membresía'!M:M)</f>
        <v>1250</v>
      </c>
      <c r="N12" s="41">
        <f>SUMIF('Membresía'!$B:$B,'México'!$C$12,'Membresía'!N:N)</f>
        <v>1250</v>
      </c>
      <c r="O12" s="41">
        <f>SUMIF('Membresía'!$B:$B,'México'!$C$12,'Membresía'!O:O)</f>
        <v>1250</v>
      </c>
      <c r="P12" s="41">
        <f>SUMIF('Membresía'!$B:$B,'México'!$C$12,'Membresía'!P:P)</f>
        <v>1250</v>
      </c>
      <c r="Q12" s="41">
        <f>SUMIF('Membresía'!$B:$B,'México'!$C$12,'Membresía'!Q:Q)</f>
        <v>1250</v>
      </c>
      <c r="R12" s="41">
        <f>SUMIF('Membresía'!$B:$B,'México'!$C$12,'Membresía'!R:R)</f>
        <v>1250</v>
      </c>
      <c r="S12" s="41">
        <f>SUMIF('Membresía'!$B:$B,'México'!$C$12,'Membresía'!S:S)</f>
        <v>1250</v>
      </c>
      <c r="T12" s="41">
        <f>SUMIF('Membresía'!$B:$B,'México'!$C$12,'Membresía'!T:T)</f>
        <v>1250</v>
      </c>
      <c r="U12" s="41">
        <f>SUMIF('Membresía'!$B:$B,'México'!$C$12,'Membresía'!U:U)</f>
        <v>1250</v>
      </c>
      <c r="V12" s="41">
        <f>SUMIF('Membresía'!$B:$B,'México'!$C$12,'Membresía'!V:V)</f>
        <v>1250</v>
      </c>
      <c r="W12" s="41">
        <f>SUMIF('Membresía'!$B:$B,'México'!$C$12,'Membresía'!W:W)</f>
        <v>1250</v>
      </c>
      <c r="X12" s="41">
        <f>SUMIF('Membresía'!$B:$B,'México'!$C$12,'Membresía'!X:X)</f>
        <v>1250</v>
      </c>
      <c r="Y12" s="41">
        <f>SUMIF('Membresía'!$B:$B,'México'!$C$12,'Membresía'!Y:Y)</f>
        <v>1250</v>
      </c>
      <c r="Z12" s="41">
        <f>SUMIF('Membresía'!$B:$B,'México'!$C$12,'Membresía'!Z:Z)</f>
        <v>1250</v>
      </c>
      <c r="AA12" s="336">
        <f>SUMIF('Membresía'!$B:$B,'México'!$C$12,'Membresía'!AA:AA)</f>
        <v>0</v>
      </c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</row>
    <row r="13" ht="12.75" customHeight="1">
      <c r="A13" s="40"/>
      <c r="B13" s="337" t="s">
        <v>739</v>
      </c>
      <c r="C13" s="40" t="s">
        <v>281</v>
      </c>
      <c r="D13" s="338">
        <f>SUMIF('Membresía'!$B:$B,'México'!$C$13,'Membresía'!D:D)</f>
        <v>0</v>
      </c>
      <c r="E13" s="41">
        <f>SUMIF('Membresía'!$B:$B,'México'!$C$13,'Membresía'!E:E)</f>
        <v>0</v>
      </c>
      <c r="F13" s="41">
        <f>SUMIF('Membresía'!$B:$B,'México'!$C$13,'Membresía'!F:F)</f>
        <v>0</v>
      </c>
      <c r="G13" s="41">
        <f>SUMIF('Membresía'!$B:$B,'México'!$C$13,'Membresía'!G:G)</f>
        <v>0</v>
      </c>
      <c r="H13" s="41">
        <f>SUMIF('Membresía'!$B:$B,'México'!$C$13,'Membresía'!H:H)</f>
        <v>0</v>
      </c>
      <c r="I13" s="41">
        <f>SUMIF('Membresía'!$B:$B,'México'!$C$13,'Membresía'!I:I)</f>
        <v>0</v>
      </c>
      <c r="J13" s="41">
        <f>SUMIF('Membresía'!$B:$B,'México'!$C$13,'Membresía'!J:J)</f>
        <v>0</v>
      </c>
      <c r="K13" s="41">
        <f>SUMIF('Membresía'!$B:$B,'México'!$C$13,'Membresía'!K:K)</f>
        <v>0</v>
      </c>
      <c r="L13" s="41">
        <f>SUMIF('Membresía'!$B:$B,'México'!$C$13,'Membresía'!L:L)</f>
        <v>0</v>
      </c>
      <c r="M13" s="41">
        <f>SUMIF('Membresía'!$B:$B,'México'!$C$13,'Membresía'!M:M)</f>
        <v>0</v>
      </c>
      <c r="N13" s="41">
        <f>SUMIF('Membresía'!$B:$B,'México'!$C$13,'Membresía'!N:N)</f>
        <v>0</v>
      </c>
      <c r="O13" s="41">
        <f>SUMIF('Membresía'!$B:$B,'México'!$C$13,'Membresía'!O:O)</f>
        <v>0</v>
      </c>
      <c r="P13" s="41">
        <f>SUMIF('Membresía'!$B:$B,'México'!$C$13,'Membresía'!P:P)</f>
        <v>0</v>
      </c>
      <c r="Q13" s="41">
        <f>SUMIF('Membresía'!$B:$B,'México'!$C$13,'Membresía'!Q:Q)</f>
        <v>0</v>
      </c>
      <c r="R13" s="41">
        <f>SUMIF('Membresía'!$B:$B,'México'!$C$13,'Membresía'!R:R)</f>
        <v>0</v>
      </c>
      <c r="S13" s="41">
        <f>SUMIF('Membresía'!$B:$B,'México'!$C$13,'Membresía'!S:S)</f>
        <v>0</v>
      </c>
      <c r="T13" s="41">
        <f>SUMIF('Membresía'!$B:$B,'México'!$C$13,'Membresía'!T:T)</f>
        <v>0</v>
      </c>
      <c r="U13" s="41">
        <f>SUMIF('Membresía'!$B:$B,'México'!$C$13,'Membresía'!U:U)</f>
        <v>0</v>
      </c>
      <c r="V13" s="41">
        <f>SUMIF('Membresía'!$B:$B,'México'!$C$13,'Membresía'!V:V)</f>
        <v>0</v>
      </c>
      <c r="W13" s="41">
        <f>SUMIF('Membresía'!$B:$B,'México'!$C$13,'Membresía'!W:W)</f>
        <v>0</v>
      </c>
      <c r="X13" s="41">
        <f>SUMIF('Membresía'!$B:$B,'México'!$C$13,'Membresía'!X:X)</f>
        <v>0</v>
      </c>
      <c r="Y13" s="41">
        <f>SUMIF('Membresía'!$B:$B,'México'!$C$13,'Membresía'!Y:Y)</f>
        <v>0</v>
      </c>
      <c r="Z13" s="41">
        <f>SUMIF('Membresía'!$B:$B,'México'!$C$13,'Membresía'!Z:Z)</f>
        <v>0</v>
      </c>
      <c r="AA13" s="336">
        <f>SUMIF('Membresía'!$B:$B,'México'!$C$13,'Membresía'!AA:AA)</f>
        <v>0</v>
      </c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</row>
    <row r="14" ht="12.75" customHeight="1">
      <c r="A14" s="40"/>
      <c r="B14" s="337" t="s">
        <v>739</v>
      </c>
      <c r="C14" s="40" t="s">
        <v>285</v>
      </c>
      <c r="D14" s="338">
        <f>SUMIF('Membresía'!$B:$B,'México'!$C$14,'Membresía'!D:D)</f>
        <v>5600</v>
      </c>
      <c r="E14" s="41">
        <f>SUMIF('Membresía'!$B:$B,'México'!$C$14,'Membresía'!E:E)</f>
        <v>0</v>
      </c>
      <c r="F14" s="41">
        <f>SUMIF('Membresía'!$B:$B,'México'!$C$14,'Membresía'!F:F)</f>
        <v>5600</v>
      </c>
      <c r="G14" s="41">
        <f>SUMIF('Membresía'!$B:$B,'México'!$C$14,'Membresía'!G:G)</f>
        <v>0</v>
      </c>
      <c r="H14" s="41">
        <f>SUMIF('Membresía'!$B:$B,'México'!$C$14,'Membresía'!H:H)</f>
        <v>5600</v>
      </c>
      <c r="I14" s="41">
        <f>SUMIF('Membresía'!$B:$B,'México'!$C$14,'Membresía'!I:I)</f>
        <v>0</v>
      </c>
      <c r="J14" s="41">
        <f>SUMIF('Membresía'!$B:$B,'México'!$C$14,'Membresía'!J:J)</f>
        <v>5600</v>
      </c>
      <c r="K14" s="41">
        <f>SUMIF('Membresía'!$B:$B,'México'!$C$14,'Membresía'!K:K)</f>
        <v>0</v>
      </c>
      <c r="L14" s="41">
        <f>SUMIF('Membresía'!$B:$B,'México'!$C$14,'Membresía'!L:L)</f>
        <v>5600</v>
      </c>
      <c r="M14" s="41">
        <f>SUMIF('Membresía'!$B:$B,'México'!$C$14,'Membresía'!M:M)</f>
        <v>0</v>
      </c>
      <c r="N14" s="41">
        <f>SUMIF('Membresía'!$B:$B,'México'!$C$14,'Membresía'!N:N)</f>
        <v>5600</v>
      </c>
      <c r="O14" s="41">
        <f>SUMIF('Membresía'!$B:$B,'México'!$C$14,'Membresía'!O:O)</f>
        <v>0</v>
      </c>
      <c r="P14" s="41">
        <f>SUMIF('Membresía'!$B:$B,'México'!$C$14,'Membresía'!P:P)</f>
        <v>5600</v>
      </c>
      <c r="Q14" s="41">
        <f>SUMIF('Membresía'!$B:$B,'México'!$C$14,'Membresía'!Q:Q)</f>
        <v>0</v>
      </c>
      <c r="R14" s="41">
        <f>SUMIF('Membresía'!$B:$B,'México'!$C$14,'Membresía'!R:R)</f>
        <v>5600</v>
      </c>
      <c r="S14" s="41">
        <f>SUMIF('Membresía'!$B:$B,'México'!$C$14,'Membresía'!S:S)</f>
        <v>0</v>
      </c>
      <c r="T14" s="41">
        <f>SUMIF('Membresía'!$B:$B,'México'!$C$14,'Membresía'!T:T)</f>
        <v>5600</v>
      </c>
      <c r="U14" s="41">
        <f>SUMIF('Membresía'!$B:$B,'México'!$C$14,'Membresía'!U:U)</f>
        <v>0</v>
      </c>
      <c r="V14" s="41">
        <f>SUMIF('Membresía'!$B:$B,'México'!$C$14,'Membresía'!V:V)</f>
        <v>5600</v>
      </c>
      <c r="W14" s="41">
        <f>SUMIF('Membresía'!$B:$B,'México'!$C$14,'Membresía'!W:W)</f>
        <v>0</v>
      </c>
      <c r="X14" s="41">
        <f>SUMIF('Membresía'!$B:$B,'México'!$C$14,'Membresía'!X:X)</f>
        <v>5600</v>
      </c>
      <c r="Y14" s="41">
        <f>SUMIF('Membresía'!$B:$B,'México'!$C$14,'Membresía'!Y:Y)</f>
        <v>0</v>
      </c>
      <c r="Z14" s="41">
        <f>SUMIF('Membresía'!$B:$B,'México'!$C$14,'Membresía'!Z:Z)</f>
        <v>5600</v>
      </c>
      <c r="AA14" s="336">
        <f>SUMIF('Membresía'!$B:$B,'México'!$C$14,'Membresía'!AA:AA)</f>
        <v>0</v>
      </c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</row>
    <row r="15" ht="12.75" customHeight="1">
      <c r="A15" s="40"/>
      <c r="B15" s="337" t="s">
        <v>739</v>
      </c>
      <c r="C15" s="40" t="s">
        <v>287</v>
      </c>
      <c r="D15" s="338">
        <f>SUMIF('Membresía'!$B:$B,'México'!$C$15,'Membresía'!D:D)</f>
        <v>0</v>
      </c>
      <c r="E15" s="41">
        <f>SUMIF('Membresía'!$B:$B,'México'!$C$15,'Membresía'!E:E)</f>
        <v>0</v>
      </c>
      <c r="F15" s="41">
        <f>SUMIF('Membresía'!$B:$B,'México'!$C$15,'Membresía'!F:F)</f>
        <v>0</v>
      </c>
      <c r="G15" s="41">
        <f>SUMIF('Membresía'!$B:$B,'México'!$C$15,'Membresía'!G:G)</f>
        <v>0</v>
      </c>
      <c r="H15" s="41">
        <f>SUMIF('Membresía'!$B:$B,'México'!$C$15,'Membresía'!H:H)</f>
        <v>7200</v>
      </c>
      <c r="I15" s="41">
        <f>SUMIF('Membresía'!$B:$B,'México'!$C$15,'Membresía'!I:I)</f>
        <v>0</v>
      </c>
      <c r="J15" s="41">
        <f>SUMIF('Membresía'!$B:$B,'México'!$C$15,'Membresía'!J:J)</f>
        <v>0</v>
      </c>
      <c r="K15" s="41">
        <f>SUMIF('Membresía'!$B:$B,'México'!$C$15,'Membresía'!K:K)</f>
        <v>0</v>
      </c>
      <c r="L15" s="41">
        <f>SUMIF('Membresía'!$B:$B,'México'!$C$15,'Membresía'!L:L)</f>
        <v>0</v>
      </c>
      <c r="M15" s="41">
        <f>SUMIF('Membresía'!$B:$B,'México'!$C$15,'Membresía'!M:M)</f>
        <v>0</v>
      </c>
      <c r="N15" s="41">
        <f>SUMIF('Membresía'!$B:$B,'México'!$C$15,'Membresía'!N:N)</f>
        <v>0</v>
      </c>
      <c r="O15" s="41">
        <f>SUMIF('Membresía'!$B:$B,'México'!$C$15,'Membresía'!O:O)</f>
        <v>0</v>
      </c>
      <c r="P15" s="41">
        <f>SUMIF('Membresía'!$B:$B,'México'!$C$15,'Membresía'!P:P)</f>
        <v>0</v>
      </c>
      <c r="Q15" s="41">
        <f>SUMIF('Membresía'!$B:$B,'México'!$C$15,'Membresía'!Q:Q)</f>
        <v>0</v>
      </c>
      <c r="R15" s="41">
        <f>SUMIF('Membresía'!$B:$B,'México'!$C$15,'Membresía'!R:R)</f>
        <v>0</v>
      </c>
      <c r="S15" s="41">
        <f>SUMIF('Membresía'!$B:$B,'México'!$C$15,'Membresía'!S:S)</f>
        <v>0</v>
      </c>
      <c r="T15" s="41">
        <f>SUMIF('Membresía'!$B:$B,'México'!$C$15,'Membresía'!T:T)</f>
        <v>7200</v>
      </c>
      <c r="U15" s="41">
        <f>SUMIF('Membresía'!$B:$B,'México'!$C$15,'Membresía'!U:U)</f>
        <v>0</v>
      </c>
      <c r="V15" s="41">
        <f>SUMIF('Membresía'!$B:$B,'México'!$C$15,'Membresía'!V:V)</f>
        <v>0</v>
      </c>
      <c r="W15" s="41">
        <f>SUMIF('Membresía'!$B:$B,'México'!$C$15,'Membresía'!W:W)</f>
        <v>0</v>
      </c>
      <c r="X15" s="41">
        <f>SUMIF('Membresía'!$B:$B,'México'!$C$15,'Membresía'!X:X)</f>
        <v>0</v>
      </c>
      <c r="Y15" s="41">
        <f>SUMIF('Membresía'!$B:$B,'México'!$C$15,'Membresía'!Y:Y)</f>
        <v>0</v>
      </c>
      <c r="Z15" s="41">
        <f>SUMIF('Membresía'!$B:$B,'México'!$C$15,'Membresía'!Z:Z)</f>
        <v>0</v>
      </c>
      <c r="AA15" s="336">
        <f>SUMIF('Membresía'!$B:$B,'México'!$C$15,'Membresía'!AA:AA)</f>
        <v>0</v>
      </c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</row>
    <row r="16" ht="12.75" customHeight="1">
      <c r="A16" s="40"/>
      <c r="B16" s="337" t="s">
        <v>739</v>
      </c>
      <c r="C16" s="227" t="s">
        <v>289</v>
      </c>
      <c r="D16" s="338">
        <f>SUMIF('Membresía'!$B:$B,'México'!$C$16,'Membresía'!D:D)</f>
        <v>18900</v>
      </c>
      <c r="E16" s="41">
        <f>SUMIF('Membresía'!$B:$B,'México'!$C$16,'Membresía'!E:E)</f>
        <v>0</v>
      </c>
      <c r="F16" s="41">
        <f>SUMIF('Membresía'!$B:$B,'México'!$C$16,'Membresía'!F:F)</f>
        <v>18900</v>
      </c>
      <c r="G16" s="41">
        <f>SUMIF('Membresía'!$B:$B,'México'!$C$16,'Membresía'!G:G)</f>
        <v>0</v>
      </c>
      <c r="H16" s="41">
        <f>SUMIF('Membresía'!$B:$B,'México'!$C$16,'Membresía'!H:H)</f>
        <v>18900</v>
      </c>
      <c r="I16" s="41">
        <f>SUMIF('Membresía'!$B:$B,'México'!$C$16,'Membresía'!I:I)</f>
        <v>0</v>
      </c>
      <c r="J16" s="41">
        <f>SUMIF('Membresía'!$B:$B,'México'!$C$16,'Membresía'!J:J)</f>
        <v>18900</v>
      </c>
      <c r="K16" s="41">
        <f>SUMIF('Membresía'!$B:$B,'México'!$C$16,'Membresía'!K:K)</f>
        <v>0</v>
      </c>
      <c r="L16" s="41">
        <f>SUMIF('Membresía'!$B:$B,'México'!$C$16,'Membresía'!L:L)</f>
        <v>18900</v>
      </c>
      <c r="M16" s="41">
        <f>SUMIF('Membresía'!$B:$B,'México'!$C$16,'Membresía'!M:M)</f>
        <v>0</v>
      </c>
      <c r="N16" s="41">
        <f>SUMIF('Membresía'!$B:$B,'México'!$C$16,'Membresía'!N:N)</f>
        <v>18900</v>
      </c>
      <c r="O16" s="41">
        <f>SUMIF('Membresía'!$B:$B,'México'!$C$16,'Membresía'!O:O)</f>
        <v>0</v>
      </c>
      <c r="P16" s="41">
        <f>SUMIF('Membresía'!$B:$B,'México'!$C$16,'Membresía'!P:P)</f>
        <v>18900</v>
      </c>
      <c r="Q16" s="41">
        <f>SUMIF('Membresía'!$B:$B,'México'!$C$16,'Membresía'!Q:Q)</f>
        <v>0</v>
      </c>
      <c r="R16" s="41">
        <f>SUMIF('Membresía'!$B:$B,'México'!$C$16,'Membresía'!R:R)</f>
        <v>18900</v>
      </c>
      <c r="S16" s="41">
        <f>SUMIF('Membresía'!$B:$B,'México'!$C$16,'Membresía'!S:S)</f>
        <v>0</v>
      </c>
      <c r="T16" s="41">
        <f>SUMIF('Membresía'!$B:$B,'México'!$C$16,'Membresía'!T:T)</f>
        <v>18900</v>
      </c>
      <c r="U16" s="41">
        <f>SUMIF('Membresía'!$B:$B,'México'!$C$16,'Membresía'!U:U)</f>
        <v>0</v>
      </c>
      <c r="V16" s="41">
        <f>SUMIF('Membresía'!$B:$B,'México'!$C$16,'Membresía'!V:V)</f>
        <v>18900</v>
      </c>
      <c r="W16" s="41">
        <f>SUMIF('Membresía'!$B:$B,'México'!$C$16,'Membresía'!W:W)</f>
        <v>0</v>
      </c>
      <c r="X16" s="41">
        <f>SUMIF('Membresía'!$B:$B,'México'!$C$16,'Membresía'!X:X)</f>
        <v>18900</v>
      </c>
      <c r="Y16" s="41">
        <f>SUMIF('Membresía'!$B:$B,'México'!$C$16,'Membresía'!Y:Y)</f>
        <v>0</v>
      </c>
      <c r="Z16" s="41">
        <f>SUMIF('Membresía'!$B:$B,'México'!$C$16,'Membresía'!Z:Z)</f>
        <v>18900</v>
      </c>
      <c r="AA16" s="336">
        <f>SUMIF('Membresía'!$B:$B,'México'!$C$16,'Membresía'!AA:AA)</f>
        <v>0</v>
      </c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</row>
    <row r="17" ht="12.75" customHeight="1">
      <c r="A17" s="40"/>
      <c r="B17" s="337" t="s">
        <v>739</v>
      </c>
      <c r="C17" s="40" t="s">
        <v>291</v>
      </c>
      <c r="D17" s="338">
        <f>SUMIF('Membresía'!$B:$B,'México'!$C$17,'Membresía'!D:D)</f>
        <v>0</v>
      </c>
      <c r="E17" s="41">
        <f>SUMIF('Membresía'!$B:$B,'México'!$C$17,'Membresía'!E:E)</f>
        <v>0</v>
      </c>
      <c r="F17" s="41">
        <f>SUMIF('Membresía'!$B:$B,'México'!$C$17,'Membresía'!F:F)</f>
        <v>0</v>
      </c>
      <c r="G17" s="41">
        <f>SUMIF('Membresía'!$B:$B,'México'!$C$17,'Membresía'!G:G)</f>
        <v>0</v>
      </c>
      <c r="H17" s="41">
        <f>SUMIF('Membresía'!$B:$B,'México'!$C$17,'Membresía'!H:H)</f>
        <v>0</v>
      </c>
      <c r="I17" s="41">
        <f>SUMIF('Membresía'!$B:$B,'México'!$C$17,'Membresía'!I:I)</f>
        <v>0</v>
      </c>
      <c r="J17" s="41">
        <f>SUMIF('Membresía'!$B:$B,'México'!$C$17,'Membresía'!J:J)</f>
        <v>0</v>
      </c>
      <c r="K17" s="41">
        <f>SUMIF('Membresía'!$B:$B,'México'!$C$17,'Membresía'!K:K)</f>
        <v>0</v>
      </c>
      <c r="L17" s="41">
        <f>SUMIF('Membresía'!$B:$B,'México'!$C$17,'Membresía'!L:L)</f>
        <v>604.783</v>
      </c>
      <c r="M17" s="41">
        <f>SUMIF('Membresía'!$B:$B,'México'!$C$17,'Membresía'!M:M)</f>
        <v>0</v>
      </c>
      <c r="N17" s="41">
        <f>SUMIF('Membresía'!$B:$B,'México'!$C$17,'Membresía'!N:N)</f>
        <v>221.9322</v>
      </c>
      <c r="O17" s="41">
        <f>SUMIF('Membresía'!$B:$B,'México'!$C$17,'Membresía'!O:O)</f>
        <v>0</v>
      </c>
      <c r="P17" s="41">
        <f>SUMIF('Membresía'!$B:$B,'México'!$C$17,'Membresía'!P:P)</f>
        <v>0</v>
      </c>
      <c r="Q17" s="41">
        <f>SUMIF('Membresía'!$B:$B,'México'!$C$17,'Membresía'!Q:Q)</f>
        <v>0</v>
      </c>
      <c r="R17" s="41">
        <f>SUMIF('Membresía'!$B:$B,'México'!$C$17,'Membresía'!R:R)</f>
        <v>0</v>
      </c>
      <c r="S17" s="41">
        <f>SUMIF('Membresía'!$B:$B,'México'!$C$17,'Membresía'!S:S)</f>
        <v>0</v>
      </c>
      <c r="T17" s="41">
        <f>SUMIF('Membresía'!$B:$B,'México'!$C$17,'Membresía'!T:T)</f>
        <v>394.744</v>
      </c>
      <c r="U17" s="41">
        <f>SUMIF('Membresía'!$B:$B,'México'!$C$17,'Membresía'!U:U)</f>
        <v>0</v>
      </c>
      <c r="V17" s="41">
        <f>SUMIF('Membresía'!$B:$B,'México'!$C$17,'Membresía'!V:V)</f>
        <v>0</v>
      </c>
      <c r="W17" s="41">
        <f>SUMIF('Membresía'!$B:$B,'México'!$C$17,'Membresía'!W:W)</f>
        <v>0</v>
      </c>
      <c r="X17" s="41">
        <f>SUMIF('Membresía'!$B:$B,'México'!$C$17,'Membresía'!X:X)</f>
        <v>0</v>
      </c>
      <c r="Y17" s="41">
        <f>SUMIF('Membresía'!$B:$B,'México'!$C$17,'Membresía'!Y:Y)</f>
        <v>0</v>
      </c>
      <c r="Z17" s="41">
        <f>SUMIF('Membresía'!$B:$B,'México'!$C$17,'Membresía'!Z:Z)</f>
        <v>0</v>
      </c>
      <c r="AA17" s="336">
        <f>SUMIF('Membresía'!$B:$B,'México'!$C$17,'Membresía'!AA:AA)</f>
        <v>0</v>
      </c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</row>
    <row r="18" ht="12.75" customHeight="1">
      <c r="A18" s="40"/>
      <c r="B18" s="337" t="s">
        <v>739</v>
      </c>
      <c r="C18" s="40" t="s">
        <v>294</v>
      </c>
      <c r="D18" s="338">
        <f>SUMIF('Membresía'!$B:$B,'México'!$C$18,'Membresía'!D:D)</f>
        <v>441.3522</v>
      </c>
      <c r="E18" s="41">
        <f>SUMIF('Membresía'!$B:$B,'México'!$C$18,'Membresía'!E:E)</f>
        <v>0</v>
      </c>
      <c r="F18" s="41">
        <f>SUMIF('Membresía'!$B:$B,'México'!$C$18,'Membresía'!F:F)</f>
        <v>0</v>
      </c>
      <c r="G18" s="41">
        <f>SUMIF('Membresía'!$B:$B,'México'!$C$18,'Membresía'!G:G)</f>
        <v>0</v>
      </c>
      <c r="H18" s="41">
        <f>SUMIF('Membresía'!$B:$B,'México'!$C$18,'Membresía'!H:H)</f>
        <v>983.9768</v>
      </c>
      <c r="I18" s="41">
        <f>SUMIF('Membresía'!$B:$B,'México'!$C$18,'Membresía'!I:I)</f>
        <v>0</v>
      </c>
      <c r="J18" s="41">
        <f>SUMIF('Membresía'!$B:$B,'México'!$C$18,'Membresía'!J:J)</f>
        <v>0</v>
      </c>
      <c r="K18" s="41">
        <f>SUMIF('Membresía'!$B:$B,'México'!$C$18,'Membresía'!K:K)</f>
        <v>0</v>
      </c>
      <c r="L18" s="41">
        <f>SUMIF('Membresía'!$B:$B,'México'!$C$18,'Membresía'!L:L)</f>
        <v>0</v>
      </c>
      <c r="M18" s="41">
        <f>SUMIF('Membresía'!$B:$B,'México'!$C$18,'Membresía'!M:M)</f>
        <v>0</v>
      </c>
      <c r="N18" s="41">
        <f>SUMIF('Membresía'!$B:$B,'México'!$C$18,'Membresía'!N:N)</f>
        <v>0</v>
      </c>
      <c r="O18" s="41">
        <f>SUMIF('Membresía'!$B:$B,'México'!$C$18,'Membresía'!O:O)</f>
        <v>0</v>
      </c>
      <c r="P18" s="41">
        <f>SUMIF('Membresía'!$B:$B,'México'!$C$18,'Membresía'!P:P)</f>
        <v>0</v>
      </c>
      <c r="Q18" s="41">
        <f>SUMIF('Membresía'!$B:$B,'México'!$C$18,'Membresía'!Q:Q)</f>
        <v>0</v>
      </c>
      <c r="R18" s="41">
        <f>SUMIF('Membresía'!$B:$B,'México'!$C$18,'Membresía'!R:R)</f>
        <v>0</v>
      </c>
      <c r="S18" s="41">
        <f>SUMIF('Membresía'!$B:$B,'México'!$C$18,'Membresía'!S:S)</f>
        <v>0</v>
      </c>
      <c r="T18" s="41">
        <f>SUMIF('Membresía'!$B:$B,'México'!$C$18,'Membresía'!T:T)</f>
        <v>803</v>
      </c>
      <c r="U18" s="41">
        <f>SUMIF('Membresía'!$B:$B,'México'!$C$18,'Membresía'!U:U)</f>
        <v>0</v>
      </c>
      <c r="V18" s="41">
        <f>SUMIF('Membresía'!$B:$B,'México'!$C$18,'Membresía'!V:V)</f>
        <v>720.588</v>
      </c>
      <c r="W18" s="41">
        <f>SUMIF('Membresía'!$B:$B,'México'!$C$18,'Membresía'!W:W)</f>
        <v>0</v>
      </c>
      <c r="X18" s="41">
        <f>SUMIF('Membresía'!$B:$B,'México'!$C$18,'Membresía'!X:X)</f>
        <v>1590</v>
      </c>
      <c r="Y18" s="41">
        <f>SUMIF('Membresía'!$B:$B,'México'!$C$18,'Membresía'!Y:Y)</f>
        <v>0</v>
      </c>
      <c r="Z18" s="41">
        <f>SUMIF('Membresía'!$B:$B,'México'!$C$18,'Membresía'!Z:Z)</f>
        <v>1590</v>
      </c>
      <c r="AA18" s="336">
        <f>SUMIF('Membresía'!$B:$B,'México'!$C$18,'Membresía'!AA:AA)</f>
        <v>0</v>
      </c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</row>
    <row r="19" ht="12.75" customHeight="1">
      <c r="A19" s="40"/>
      <c r="B19" s="337" t="s">
        <v>739</v>
      </c>
      <c r="C19" s="40" t="s">
        <v>297</v>
      </c>
      <c r="D19" s="338">
        <f>SUMIF('Membresía'!$B:$B,'México'!$C$19,'Membresía'!D:D)</f>
        <v>9000</v>
      </c>
      <c r="E19" s="41">
        <f>SUMIF('Membresía'!$B:$B,'México'!$C$19,'Membresía'!E:E)</f>
        <v>9000</v>
      </c>
      <c r="F19" s="41">
        <f>SUMIF('Membresía'!$B:$B,'México'!$C$19,'Membresía'!F:F)</f>
        <v>9000</v>
      </c>
      <c r="G19" s="41">
        <f>SUMIF('Membresía'!$B:$B,'México'!$C$19,'Membresía'!G:G)</f>
        <v>9000</v>
      </c>
      <c r="H19" s="41">
        <f>SUMIF('Membresía'!$B:$B,'México'!$C$19,'Membresía'!H:H)</f>
        <v>9000</v>
      </c>
      <c r="I19" s="41">
        <f>SUMIF('Membresía'!$B:$B,'México'!$C$19,'Membresía'!I:I)</f>
        <v>9000</v>
      </c>
      <c r="J19" s="41">
        <f>SUMIF('Membresía'!$B:$B,'México'!$C$19,'Membresía'!J:J)</f>
        <v>9000</v>
      </c>
      <c r="K19" s="41">
        <f>SUMIF('Membresía'!$B:$B,'México'!$C$19,'Membresía'!K:K)</f>
        <v>9000</v>
      </c>
      <c r="L19" s="41">
        <f>SUMIF('Membresía'!$B:$B,'México'!$C$19,'Membresía'!L:L)</f>
        <v>9000</v>
      </c>
      <c r="M19" s="41">
        <f>SUMIF('Membresía'!$B:$B,'México'!$C$19,'Membresía'!M:M)</f>
        <v>9000</v>
      </c>
      <c r="N19" s="41">
        <f>SUMIF('Membresía'!$B:$B,'México'!$C$19,'Membresía'!N:N)</f>
        <v>9000</v>
      </c>
      <c r="O19" s="41">
        <f>SUMIF('Membresía'!$B:$B,'México'!$C$19,'Membresía'!O:O)</f>
        <v>9000</v>
      </c>
      <c r="P19" s="41">
        <f>SUMIF('Membresía'!$B:$B,'México'!$C$19,'Membresía'!P:P)</f>
        <v>9000</v>
      </c>
      <c r="Q19" s="41">
        <f>SUMIF('Membresía'!$B:$B,'México'!$C$19,'Membresía'!Q:Q)</f>
        <v>9000</v>
      </c>
      <c r="R19" s="41">
        <f>SUMIF('Membresía'!$B:$B,'México'!$C$19,'Membresía'!R:R)</f>
        <v>9000</v>
      </c>
      <c r="S19" s="41">
        <f>SUMIF('Membresía'!$B:$B,'México'!$C$19,'Membresía'!S:S)</f>
        <v>9000</v>
      </c>
      <c r="T19" s="41">
        <f>SUMIF('Membresía'!$B:$B,'México'!$C$19,'Membresía'!T:T)</f>
        <v>9000</v>
      </c>
      <c r="U19" s="41">
        <f>SUMIF('Membresía'!$B:$B,'México'!$C$19,'Membresía'!U:U)</f>
        <v>9000</v>
      </c>
      <c r="V19" s="41">
        <f>SUMIF('Membresía'!$B:$B,'México'!$C$19,'Membresía'!V:V)</f>
        <v>9000</v>
      </c>
      <c r="W19" s="41">
        <f>SUMIF('Membresía'!$B:$B,'México'!$C$19,'Membresía'!W:W)</f>
        <v>9000</v>
      </c>
      <c r="X19" s="41">
        <f>SUMIF('Membresía'!$B:$B,'México'!$C$19,'Membresía'!X:X)</f>
        <v>9000</v>
      </c>
      <c r="Y19" s="41">
        <f>SUMIF('Membresía'!$B:$B,'México'!$C$19,'Membresía'!Y:Y)</f>
        <v>9000</v>
      </c>
      <c r="Z19" s="41">
        <f>SUMIF('Membresía'!$B:$B,'México'!$C$19,'Membresía'!Z:Z)</f>
        <v>9000</v>
      </c>
      <c r="AA19" s="336">
        <f>SUMIF('Membresía'!$B:$B,'México'!$C$19,'Membresía'!AA:AA)</f>
        <v>0</v>
      </c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</row>
    <row r="20" ht="12.75" customHeight="1">
      <c r="A20" s="40"/>
      <c r="B20" s="337" t="s">
        <v>739</v>
      </c>
      <c r="C20" s="40" t="s">
        <v>300</v>
      </c>
      <c r="D20" s="338">
        <f>SUMIF('Membresía'!$B:$B,'México'!$C$20,'Membresía'!D:D)</f>
        <v>0</v>
      </c>
      <c r="E20" s="41">
        <f>SUMIF('Membresía'!$B:$B,'México'!$C$20,'Membresía'!E:E)</f>
        <v>0</v>
      </c>
      <c r="F20" s="41">
        <f>SUMIF('Membresía'!$B:$B,'México'!$C$20,'Membresía'!F:F)</f>
        <v>35000</v>
      </c>
      <c r="G20" s="41">
        <f>SUMIF('Membresía'!$B:$B,'México'!$C$20,'Membresía'!G:G)</f>
        <v>0</v>
      </c>
      <c r="H20" s="41">
        <f>SUMIF('Membresía'!$B:$B,'México'!$C$20,'Membresía'!H:H)</f>
        <v>0</v>
      </c>
      <c r="I20" s="41">
        <f>SUMIF('Membresía'!$B:$B,'México'!$C$20,'Membresía'!I:I)</f>
        <v>0</v>
      </c>
      <c r="J20" s="41">
        <f>SUMIF('Membresía'!$B:$B,'México'!$C$20,'Membresía'!J:J)</f>
        <v>15000</v>
      </c>
      <c r="K20" s="41">
        <f>SUMIF('Membresía'!$B:$B,'México'!$C$20,'Membresía'!K:K)</f>
        <v>0</v>
      </c>
      <c r="L20" s="41">
        <f>SUMIF('Membresía'!$B:$B,'México'!$C$20,'Membresía'!L:L)</f>
        <v>0</v>
      </c>
      <c r="M20" s="41">
        <f>SUMIF('Membresía'!$B:$B,'México'!$C$20,'Membresía'!M:M)</f>
        <v>0</v>
      </c>
      <c r="N20" s="41">
        <f>SUMIF('Membresía'!$B:$B,'México'!$C$20,'Membresía'!N:N)</f>
        <v>35000</v>
      </c>
      <c r="O20" s="41">
        <f>SUMIF('Membresía'!$B:$B,'México'!$C$20,'Membresía'!O:O)</f>
        <v>0</v>
      </c>
      <c r="P20" s="41">
        <f>SUMIF('Membresía'!$B:$B,'México'!$C$20,'Membresía'!P:P)</f>
        <v>0</v>
      </c>
      <c r="Q20" s="41">
        <f>SUMIF('Membresía'!$B:$B,'México'!$C$20,'Membresía'!Q:Q)</f>
        <v>0</v>
      </c>
      <c r="R20" s="41">
        <f>SUMIF('Membresía'!$B:$B,'México'!$C$20,'Membresía'!R:R)</f>
        <v>0</v>
      </c>
      <c r="S20" s="41">
        <f>SUMIF('Membresía'!$B:$B,'México'!$C$20,'Membresía'!S:S)</f>
        <v>0</v>
      </c>
      <c r="T20" s="41">
        <f>SUMIF('Membresía'!$B:$B,'México'!$C$20,'Membresía'!T:T)</f>
        <v>15000</v>
      </c>
      <c r="U20" s="41">
        <f>SUMIF('Membresía'!$B:$B,'México'!$C$20,'Membresía'!U:U)</f>
        <v>0</v>
      </c>
      <c r="V20" s="41">
        <f>SUMIF('Membresía'!$B:$B,'México'!$C$20,'Membresía'!V:V)</f>
        <v>35000</v>
      </c>
      <c r="W20" s="41">
        <f>SUMIF('Membresía'!$B:$B,'México'!$C$20,'Membresía'!W:W)</f>
        <v>0</v>
      </c>
      <c r="X20" s="41">
        <f>SUMIF('Membresía'!$B:$B,'México'!$C$20,'Membresía'!X:X)</f>
        <v>15000</v>
      </c>
      <c r="Y20" s="41">
        <f>SUMIF('Membresía'!$B:$B,'México'!$C$20,'Membresía'!Y:Y)</f>
        <v>0</v>
      </c>
      <c r="Z20" s="41">
        <f>SUMIF('Membresía'!$B:$B,'México'!$C$20,'Membresía'!Z:Z)</f>
        <v>0</v>
      </c>
      <c r="AA20" s="336">
        <f>SUMIF('Membresía'!$B:$B,'México'!$C$20,'Membresía'!AA:AA)</f>
        <v>0</v>
      </c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</row>
    <row r="21" ht="12.75" customHeight="1">
      <c r="A21" s="40"/>
      <c r="B21" s="337" t="s">
        <v>739</v>
      </c>
      <c r="C21" s="40" t="s">
        <v>304</v>
      </c>
      <c r="D21" s="338">
        <f>SUMIF('Membresía'!$B:$B,'México'!$C$21,'Membresía'!D:D)</f>
        <v>0</v>
      </c>
      <c r="E21" s="41">
        <f>SUMIF('Membresía'!$B:$B,'México'!$C$21,'Membresía'!E:E)</f>
        <v>0</v>
      </c>
      <c r="F21" s="41">
        <f>SUMIF('Membresía'!$B:$B,'México'!$C$21,'Membresía'!F:F)</f>
        <v>0</v>
      </c>
      <c r="G21" s="41">
        <f>SUMIF('Membresía'!$B:$B,'México'!$C$21,'Membresía'!G:G)</f>
        <v>0</v>
      </c>
      <c r="H21" s="41">
        <f>SUMIF('Membresía'!$B:$B,'México'!$C$21,'Membresía'!H:H)</f>
        <v>0</v>
      </c>
      <c r="I21" s="41">
        <f>SUMIF('Membresía'!$B:$B,'México'!$C$21,'Membresía'!I:I)</f>
        <v>0</v>
      </c>
      <c r="J21" s="41">
        <f>SUMIF('Membresía'!$B:$B,'México'!$C$21,'Membresía'!J:J)</f>
        <v>0</v>
      </c>
      <c r="K21" s="41">
        <f>SUMIF('Membresía'!$B:$B,'México'!$C$21,'Membresía'!K:K)</f>
        <v>0</v>
      </c>
      <c r="L21" s="41">
        <f>SUMIF('Membresía'!$B:$B,'México'!$C$21,'Membresía'!L:L)</f>
        <v>5625.7592</v>
      </c>
      <c r="M21" s="41">
        <f>SUMIF('Membresía'!$B:$B,'México'!$C$21,'Membresía'!M:M)</f>
        <v>0</v>
      </c>
      <c r="N21" s="41">
        <f>SUMIF('Membresía'!$B:$B,'México'!$C$21,'Membresía'!N:N)</f>
        <v>0</v>
      </c>
      <c r="O21" s="41">
        <f>SUMIF('Membresía'!$B:$B,'México'!$C$21,'Membresía'!O:O)</f>
        <v>0</v>
      </c>
      <c r="P21" s="41">
        <f>SUMIF('Membresía'!$B:$B,'México'!$C$21,'Membresía'!P:P)</f>
        <v>0</v>
      </c>
      <c r="Q21" s="41">
        <f>SUMIF('Membresía'!$B:$B,'México'!$C$21,'Membresía'!Q:Q)</f>
        <v>0</v>
      </c>
      <c r="R21" s="41">
        <f>SUMIF('Membresía'!$B:$B,'México'!$C$21,'Membresía'!R:R)</f>
        <v>0</v>
      </c>
      <c r="S21" s="41">
        <f>SUMIF('Membresía'!$B:$B,'México'!$C$21,'Membresía'!S:S)</f>
        <v>0</v>
      </c>
      <c r="T21" s="41">
        <f>SUMIF('Membresía'!$B:$B,'México'!$C$21,'Membresía'!T:T)</f>
        <v>0</v>
      </c>
      <c r="U21" s="41">
        <f>SUMIF('Membresía'!$B:$B,'México'!$C$21,'Membresía'!U:U)</f>
        <v>0</v>
      </c>
      <c r="V21" s="41">
        <f>SUMIF('Membresía'!$B:$B,'México'!$C$21,'Membresía'!V:V)</f>
        <v>0</v>
      </c>
      <c r="W21" s="41">
        <f>SUMIF('Membresía'!$B:$B,'México'!$C$21,'Membresía'!W:W)</f>
        <v>0</v>
      </c>
      <c r="X21" s="41">
        <f>SUMIF('Membresía'!$B:$B,'México'!$C$21,'Membresía'!X:X)</f>
        <v>0</v>
      </c>
      <c r="Y21" s="41">
        <f>SUMIF('Membresía'!$B:$B,'México'!$C$21,'Membresía'!Y:Y)</f>
        <v>0</v>
      </c>
      <c r="Z21" s="41">
        <f>SUMIF('Membresía'!$B:$B,'México'!$C$21,'Membresía'!Z:Z)</f>
        <v>0</v>
      </c>
      <c r="AA21" s="336">
        <f>SUMIF('Membresía'!$B:$B,'México'!$C$21,'Membresía'!AA:AA)</f>
        <v>0</v>
      </c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</row>
    <row r="22" ht="12.75" customHeight="1">
      <c r="A22" s="40"/>
      <c r="B22" s="337" t="s">
        <v>739</v>
      </c>
      <c r="C22" s="40" t="s">
        <v>306</v>
      </c>
      <c r="D22" s="338">
        <f>SUMIF('Membresía'!$B:$B,'México'!$C$22,'Membresía'!D:D)</f>
        <v>0</v>
      </c>
      <c r="E22" s="41">
        <f>SUMIF('Membresía'!$B:$B,'México'!$C$22,'Membresía'!E:E)</f>
        <v>0</v>
      </c>
      <c r="F22" s="41">
        <f>SUMIF('Membresía'!$B:$B,'México'!$C$22,'Membresía'!F:F)</f>
        <v>0</v>
      </c>
      <c r="G22" s="41">
        <f>SUMIF('Membresía'!$B:$B,'México'!$C$22,'Membresía'!G:G)</f>
        <v>0</v>
      </c>
      <c r="H22" s="41">
        <f>SUMIF('Membresía'!$B:$B,'México'!$C$22,'Membresía'!H:H)</f>
        <v>0</v>
      </c>
      <c r="I22" s="41">
        <f>SUMIF('Membresía'!$B:$B,'México'!$C$22,'Membresía'!I:I)</f>
        <v>0</v>
      </c>
      <c r="J22" s="41">
        <f>SUMIF('Membresía'!$B:$B,'México'!$C$22,'Membresía'!J:J)</f>
        <v>0</v>
      </c>
      <c r="K22" s="41">
        <f>SUMIF('Membresía'!$B:$B,'México'!$C$22,'Membresía'!K:K)</f>
        <v>0</v>
      </c>
      <c r="L22" s="41">
        <f>SUMIF('Membresía'!$B:$B,'México'!$C$22,'Membresía'!L:L)</f>
        <v>0</v>
      </c>
      <c r="M22" s="41">
        <f>SUMIF('Membresía'!$B:$B,'México'!$C$22,'Membresía'!M:M)</f>
        <v>0</v>
      </c>
      <c r="N22" s="41">
        <f>SUMIF('Membresía'!$B:$B,'México'!$C$22,'Membresía'!N:N)</f>
        <v>0</v>
      </c>
      <c r="O22" s="41">
        <f>SUMIF('Membresía'!$B:$B,'México'!$C$22,'Membresía'!O:O)</f>
        <v>0</v>
      </c>
      <c r="P22" s="41">
        <f>SUMIF('Membresía'!$B:$B,'México'!$C$22,'Membresía'!P:P)</f>
        <v>0</v>
      </c>
      <c r="Q22" s="41">
        <f>SUMIF('Membresía'!$B:$B,'México'!$C$22,'Membresía'!Q:Q)</f>
        <v>0</v>
      </c>
      <c r="R22" s="41">
        <f>SUMIF('Membresía'!$B:$B,'México'!$C$22,'Membresía'!R:R)</f>
        <v>0</v>
      </c>
      <c r="S22" s="41">
        <f>SUMIF('Membresía'!$B:$B,'México'!$C$22,'Membresía'!S:S)</f>
        <v>0</v>
      </c>
      <c r="T22" s="41">
        <f>SUMIF('Membresía'!$B:$B,'México'!$C$22,'Membresía'!T:T)</f>
        <v>0</v>
      </c>
      <c r="U22" s="41">
        <f>SUMIF('Membresía'!$B:$B,'México'!$C$22,'Membresía'!U:U)</f>
        <v>0</v>
      </c>
      <c r="V22" s="41">
        <f>SUMIF('Membresía'!$B:$B,'México'!$C$22,'Membresía'!V:V)</f>
        <v>0</v>
      </c>
      <c r="W22" s="41">
        <f>SUMIF('Membresía'!$B:$B,'México'!$C$22,'Membresía'!W:W)</f>
        <v>0</v>
      </c>
      <c r="X22" s="41">
        <f>SUMIF('Membresía'!$B:$B,'México'!$C$22,'Membresía'!X:X)</f>
        <v>0</v>
      </c>
      <c r="Y22" s="41">
        <f>SUMIF('Membresía'!$B:$B,'México'!$C$22,'Membresía'!Y:Y)</f>
        <v>0</v>
      </c>
      <c r="Z22" s="41">
        <f>SUMIF('Membresía'!$B:$B,'México'!$C$22,'Membresía'!Z:Z)</f>
        <v>0</v>
      </c>
      <c r="AA22" s="336">
        <f>SUMIF('Membresía'!$B:$B,'México'!$C$22,'Membresía'!AA:AA)</f>
        <v>0</v>
      </c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</row>
    <row r="23" ht="12.75" customHeight="1">
      <c r="A23" s="40"/>
      <c r="B23" s="337" t="s">
        <v>739</v>
      </c>
      <c r="C23" s="40" t="s">
        <v>308</v>
      </c>
      <c r="D23" s="338">
        <f>SUMIF('Membresía'!$B:$B,'México'!$C$23,'Membresía'!D:D)</f>
        <v>981.6024</v>
      </c>
      <c r="E23" s="41">
        <f>SUMIF('Membresía'!$B:$B,'México'!$C$23,'Membresía'!E:E)</f>
        <v>0</v>
      </c>
      <c r="F23" s="41">
        <f>SUMIF('Membresía'!$B:$B,'México'!$C$23,'Membresía'!F:F)</f>
        <v>0</v>
      </c>
      <c r="G23" s="41">
        <f>SUMIF('Membresía'!$B:$B,'México'!$C$23,'Membresía'!G:G)</f>
        <v>0</v>
      </c>
      <c r="H23" s="41">
        <f>SUMIF('Membresía'!$B:$B,'México'!$C$23,'Membresía'!H:H)</f>
        <v>0</v>
      </c>
      <c r="I23" s="41">
        <f>SUMIF('Membresía'!$B:$B,'México'!$C$23,'Membresía'!I:I)</f>
        <v>0</v>
      </c>
      <c r="J23" s="41">
        <f>SUMIF('Membresía'!$B:$B,'México'!$C$23,'Membresía'!J:J)</f>
        <v>0</v>
      </c>
      <c r="K23" s="41">
        <f>SUMIF('Membresía'!$B:$B,'México'!$C$23,'Membresía'!K:K)</f>
        <v>0</v>
      </c>
      <c r="L23" s="41">
        <f>SUMIF('Membresía'!$B:$B,'México'!$C$23,'Membresía'!L:L)</f>
        <v>0</v>
      </c>
      <c r="M23" s="41">
        <f>SUMIF('Membresía'!$B:$B,'México'!$C$23,'Membresía'!M:M)</f>
        <v>0</v>
      </c>
      <c r="N23" s="41">
        <f>SUMIF('Membresía'!$B:$B,'México'!$C$23,'Membresía'!N:N)</f>
        <v>0</v>
      </c>
      <c r="O23" s="41">
        <f>SUMIF('Membresía'!$B:$B,'México'!$C$23,'Membresía'!O:O)</f>
        <v>0</v>
      </c>
      <c r="P23" s="41">
        <f>SUMIF('Membresía'!$B:$B,'México'!$C$23,'Membresía'!P:P)</f>
        <v>1500</v>
      </c>
      <c r="Q23" s="41">
        <f>SUMIF('Membresía'!$B:$B,'México'!$C$23,'Membresía'!Q:Q)</f>
        <v>0</v>
      </c>
      <c r="R23" s="41">
        <f>SUMIF('Membresía'!$B:$B,'México'!$C$23,'Membresía'!R:R)</f>
        <v>0</v>
      </c>
      <c r="S23" s="41">
        <f>SUMIF('Membresía'!$B:$B,'México'!$C$23,'Membresía'!S:S)</f>
        <v>0</v>
      </c>
      <c r="T23" s="41">
        <f>SUMIF('Membresía'!$B:$B,'México'!$C$23,'Membresía'!T:T)</f>
        <v>1495</v>
      </c>
      <c r="U23" s="41">
        <f>SUMIF('Membresía'!$B:$B,'México'!$C$23,'Membresía'!U:U)</f>
        <v>0</v>
      </c>
      <c r="V23" s="41">
        <f>SUMIF('Membresía'!$B:$B,'México'!$C$23,'Membresía'!V:V)</f>
        <v>742.371</v>
      </c>
      <c r="W23" s="41">
        <f>SUMIF('Membresía'!$B:$B,'México'!$C$23,'Membresía'!W:W)</f>
        <v>0</v>
      </c>
      <c r="X23" s="41">
        <f>SUMIF('Membresía'!$B:$B,'México'!$C$23,'Membresía'!X:X)</f>
        <v>1000</v>
      </c>
      <c r="Y23" s="41">
        <f>SUMIF('Membresía'!$B:$B,'México'!$C$23,'Membresía'!Y:Y)</f>
        <v>0</v>
      </c>
      <c r="Z23" s="41">
        <f>SUMIF('Membresía'!$B:$B,'México'!$C$23,'Membresía'!Z:Z)</f>
        <v>0</v>
      </c>
      <c r="AA23" s="336">
        <f>SUMIF('Membresía'!$B:$B,'México'!$C$23,'Membresía'!AA:AA)</f>
        <v>0</v>
      </c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</row>
    <row r="24" ht="12.75" customHeight="1">
      <c r="A24" s="40"/>
      <c r="B24" s="337" t="s">
        <v>739</v>
      </c>
      <c r="C24" s="40" t="s">
        <v>310</v>
      </c>
      <c r="D24" s="338">
        <f>SUMIF('Membresía'!$B:$B,'México'!$C$24,'Membresía'!D:D)</f>
        <v>0</v>
      </c>
      <c r="E24" s="41">
        <f>SUMIF('Membresía'!$B:$B,'México'!$C$24,'Membresía'!E:E)</f>
        <v>0</v>
      </c>
      <c r="F24" s="41">
        <f>SUMIF('Membresía'!$B:$B,'México'!$C$24,'Membresía'!F:F)</f>
        <v>0</v>
      </c>
      <c r="G24" s="41">
        <f>SUMIF('Membresía'!$B:$B,'México'!$C$24,'Membresía'!G:G)</f>
        <v>0</v>
      </c>
      <c r="H24" s="41">
        <f>SUMIF('Membresía'!$B:$B,'México'!$C$24,'Membresía'!H:H)</f>
        <v>0</v>
      </c>
      <c r="I24" s="41">
        <f>SUMIF('Membresía'!$B:$B,'México'!$C$24,'Membresía'!I:I)</f>
        <v>0</v>
      </c>
      <c r="J24" s="41">
        <f>SUMIF('Membresía'!$B:$B,'México'!$C$24,'Membresía'!J:J)</f>
        <v>0</v>
      </c>
      <c r="K24" s="41">
        <f>SUMIF('Membresía'!$B:$B,'México'!$C$24,'Membresía'!K:K)</f>
        <v>0</v>
      </c>
      <c r="L24" s="41">
        <f>SUMIF('Membresía'!$B:$B,'México'!$C$24,'Membresía'!L:L)</f>
        <v>0</v>
      </c>
      <c r="M24" s="41">
        <f>SUMIF('Membresía'!$B:$B,'México'!$C$24,'Membresía'!M:M)</f>
        <v>0</v>
      </c>
      <c r="N24" s="41">
        <f>SUMIF('Membresía'!$B:$B,'México'!$C$24,'Membresía'!N:N)</f>
        <v>0</v>
      </c>
      <c r="O24" s="41">
        <f>SUMIF('Membresía'!$B:$B,'México'!$C$24,'Membresía'!O:O)</f>
        <v>0</v>
      </c>
      <c r="P24" s="41">
        <f>SUMIF('Membresía'!$B:$B,'México'!$C$24,'Membresía'!P:P)</f>
        <v>0</v>
      </c>
      <c r="Q24" s="41">
        <f>SUMIF('Membresía'!$B:$B,'México'!$C$24,'Membresía'!Q:Q)</f>
        <v>0</v>
      </c>
      <c r="R24" s="41">
        <f>SUMIF('Membresía'!$B:$B,'México'!$C$24,'Membresía'!R:R)</f>
        <v>0</v>
      </c>
      <c r="S24" s="41">
        <f>SUMIF('Membresía'!$B:$B,'México'!$C$24,'Membresía'!S:S)</f>
        <v>0</v>
      </c>
      <c r="T24" s="41">
        <f>SUMIF('Membresía'!$B:$B,'México'!$C$24,'Membresía'!T:T)</f>
        <v>0</v>
      </c>
      <c r="U24" s="41">
        <f>SUMIF('Membresía'!$B:$B,'México'!$C$24,'Membresía'!U:U)</f>
        <v>0</v>
      </c>
      <c r="V24" s="41">
        <f>SUMIF('Membresía'!$B:$B,'México'!$C$24,'Membresía'!V:V)</f>
        <v>0</v>
      </c>
      <c r="W24" s="41">
        <f>SUMIF('Membresía'!$B:$B,'México'!$C$24,'Membresía'!W:W)</f>
        <v>0</v>
      </c>
      <c r="X24" s="41">
        <f>SUMIF('Membresía'!$B:$B,'México'!$C$24,'Membresía'!X:X)</f>
        <v>0</v>
      </c>
      <c r="Y24" s="41">
        <f>SUMIF('Membresía'!$B:$B,'México'!$C$24,'Membresía'!Y:Y)</f>
        <v>0</v>
      </c>
      <c r="Z24" s="41">
        <f>SUMIF('Membresía'!$B:$B,'México'!$C$24,'Membresía'!Z:Z)</f>
        <v>0</v>
      </c>
      <c r="AA24" s="336">
        <f>SUMIF('Membresía'!$B:$B,'México'!$C$24,'Membresía'!AA:AA)</f>
        <v>0</v>
      </c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</row>
    <row r="25" ht="12.75" customHeight="1">
      <c r="A25" s="40"/>
      <c r="B25" s="339" t="s">
        <v>739</v>
      </c>
      <c r="C25" s="340" t="s">
        <v>312</v>
      </c>
      <c r="D25" s="341">
        <f>SUMIF('Membresía'!$B:$B,'México'!$C$25,'Membresía'!D:D)</f>
        <v>5950</v>
      </c>
      <c r="E25" s="314">
        <f>SUMIF('Membresía'!$B:$B,'México'!$C$25,'Membresía'!E:E)</f>
        <v>0</v>
      </c>
      <c r="F25" s="314">
        <f>SUMIF('Membresía'!$B:$B,'México'!$C$25,'Membresía'!F:F)</f>
        <v>5950</v>
      </c>
      <c r="G25" s="314">
        <f>SUMIF('Membresía'!$B:$B,'México'!$C$25,'Membresía'!G:G)</f>
        <v>0</v>
      </c>
      <c r="H25" s="314">
        <f>SUMIF('Membresía'!$B:$B,'México'!$C$25,'Membresía'!H:H)</f>
        <v>5950</v>
      </c>
      <c r="I25" s="314">
        <f>SUMIF('Membresía'!$B:$B,'México'!$C$25,'Membresía'!I:I)</f>
        <v>0</v>
      </c>
      <c r="J25" s="314">
        <f>SUMIF('Membresía'!$B:$B,'México'!$C$25,'Membresía'!J:J)</f>
        <v>5950</v>
      </c>
      <c r="K25" s="314">
        <f>SUMIF('Membresía'!$B:$B,'México'!$C$25,'Membresía'!K:K)</f>
        <v>0</v>
      </c>
      <c r="L25" s="314">
        <f>SUMIF('Membresía'!$B:$B,'México'!$C$25,'Membresía'!L:L)</f>
        <v>5950</v>
      </c>
      <c r="M25" s="314">
        <f>SUMIF('Membresía'!$B:$B,'México'!$C$25,'Membresía'!M:M)</f>
        <v>0</v>
      </c>
      <c r="N25" s="314">
        <f>SUMIF('Membresía'!$B:$B,'México'!$C$25,'Membresía'!N:N)</f>
        <v>5950</v>
      </c>
      <c r="O25" s="314">
        <f>SUMIF('Membresía'!$B:$B,'México'!$C$25,'Membresía'!O:O)</f>
        <v>0</v>
      </c>
      <c r="P25" s="314">
        <f>SUMIF('Membresía'!$B:$B,'México'!$C$25,'Membresía'!P:P)</f>
        <v>5950</v>
      </c>
      <c r="Q25" s="314">
        <f>SUMIF('Membresía'!$B:$B,'México'!$C$25,'Membresía'!Q:Q)</f>
        <v>0</v>
      </c>
      <c r="R25" s="314">
        <f>SUMIF('Membresía'!$B:$B,'México'!$C$25,'Membresía'!R:R)</f>
        <v>5950</v>
      </c>
      <c r="S25" s="314">
        <f>SUMIF('Membresía'!$B:$B,'México'!$C$25,'Membresía'!S:S)</f>
        <v>0</v>
      </c>
      <c r="T25" s="314">
        <f>SUMIF('Membresía'!$B:$B,'México'!$C$25,'Membresía'!T:T)</f>
        <v>5950</v>
      </c>
      <c r="U25" s="314">
        <f>SUMIF('Membresía'!$B:$B,'México'!$C$25,'Membresía'!U:U)</f>
        <v>0</v>
      </c>
      <c r="V25" s="314">
        <f>SUMIF('Membresía'!$B:$B,'México'!$C$25,'Membresía'!V:V)</f>
        <v>5950</v>
      </c>
      <c r="W25" s="314">
        <f>SUMIF('Membresía'!$B:$B,'México'!$C$25,'Membresía'!W:W)</f>
        <v>0</v>
      </c>
      <c r="X25" s="314">
        <f>SUMIF('Membresía'!$B:$B,'México'!$C$25,'Membresía'!X:X)</f>
        <v>5950</v>
      </c>
      <c r="Y25" s="314">
        <f>SUMIF('Membresía'!$B:$B,'México'!$C$25,'Membresía'!Y:Y)</f>
        <v>0</v>
      </c>
      <c r="Z25" s="314">
        <f>SUMIF('Membresía'!$B:$B,'México'!$C$25,'Membresía'!Z:Z)</f>
        <v>5950</v>
      </c>
      <c r="AA25" s="342">
        <f>SUMIF('Membresía'!$B:$B,'México'!$C$25,'Membresía'!AA:AA)</f>
        <v>0</v>
      </c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</row>
    <row r="26" ht="12.75" customHeight="1">
      <c r="A26" s="40"/>
      <c r="B26" s="337" t="s">
        <v>111</v>
      </c>
      <c r="C26" s="40" t="s">
        <v>455</v>
      </c>
      <c r="D26" s="338">
        <f>SUMIF(Eventos!$B:$B,'México'!$C$26,Eventos!D:D)</f>
        <v>0</v>
      </c>
      <c r="E26" s="41">
        <f>SUMIF(Eventos!$B:$B,'México'!$C$26,Eventos!E:E)</f>
        <v>0</v>
      </c>
      <c r="F26" s="41">
        <f>SUMIF(Eventos!$B:$B,'México'!$C$26,Eventos!F:F)</f>
        <v>0</v>
      </c>
      <c r="G26" s="41">
        <f>SUMIF(Eventos!$B:$B,'México'!$C$26,Eventos!G:G)</f>
        <v>0</v>
      </c>
      <c r="H26" s="41">
        <f>SUMIF(Eventos!$B:$B,'México'!$C$26,Eventos!H:H)</f>
        <v>400000</v>
      </c>
      <c r="I26" s="41">
        <f>SUMIF(Eventos!$B:$B,'México'!$C$26,Eventos!I:I)</f>
        <v>0</v>
      </c>
      <c r="J26" s="41">
        <f>SUMIF(Eventos!$B:$B,'México'!$C$26,Eventos!J:J)</f>
        <v>75000</v>
      </c>
      <c r="K26" s="41">
        <f>SUMIF(Eventos!$B:$B,'México'!$C$26,Eventos!K:K)</f>
        <v>0</v>
      </c>
      <c r="L26" s="41">
        <f>SUMIF(Eventos!$B:$B,'México'!$C$26,Eventos!L:L)</f>
        <v>25000</v>
      </c>
      <c r="M26" s="41">
        <f>SUMIF(Eventos!$B:$B,'México'!$C$26,Eventos!M:M)</f>
        <v>0</v>
      </c>
      <c r="N26" s="41">
        <f>SUMIF(Eventos!$B:$B,'México'!$C$26,Eventos!N:N)</f>
        <v>0</v>
      </c>
      <c r="O26" s="41">
        <f>SUMIF(Eventos!$B:$B,'México'!$C$26,Eventos!O:O)</f>
        <v>0</v>
      </c>
      <c r="P26" s="41">
        <f>SUMIF(Eventos!$B:$B,'México'!$C$26,Eventos!P:P)</f>
        <v>0</v>
      </c>
      <c r="Q26" s="41">
        <f>SUMIF(Eventos!$B:$B,'México'!$C$26,Eventos!Q:Q)</f>
        <v>0</v>
      </c>
      <c r="R26" s="41">
        <f>SUMIF(Eventos!$B:$B,'México'!$C$26,Eventos!R:R)</f>
        <v>0</v>
      </c>
      <c r="S26" s="41">
        <f>SUMIF(Eventos!$B:$B,'México'!$C$26,Eventos!S:S)</f>
        <v>0</v>
      </c>
      <c r="T26" s="41">
        <f>SUMIF(Eventos!$B:$B,'México'!$C$26,Eventos!T:T)</f>
        <v>0</v>
      </c>
      <c r="U26" s="41">
        <f>SUMIF(Eventos!$B:$B,'México'!$C$26,Eventos!U:U)</f>
        <v>0</v>
      </c>
      <c r="V26" s="41">
        <f>SUMIF(Eventos!$B:$B,'México'!$C$26,Eventos!V:V)</f>
        <v>0</v>
      </c>
      <c r="W26" s="41">
        <f>SUMIF(Eventos!$B:$B,'México'!$C$26,Eventos!W:W)</f>
        <v>0</v>
      </c>
      <c r="X26" s="41">
        <f>SUMIF(Eventos!$B:$B,'México'!$C$26,Eventos!X:X)</f>
        <v>0</v>
      </c>
      <c r="Y26" s="41">
        <f>SUMIF(Eventos!$B:$B,'México'!$C$26,Eventos!Y:Y)</f>
        <v>0</v>
      </c>
      <c r="Z26" s="41">
        <f>SUMIF(Eventos!$B:$B,'México'!$C$26,Eventos!Z:Z)</f>
        <v>0</v>
      </c>
      <c r="AA26" s="336">
        <f>SUMIF(Eventos!$B:$B,'México'!$C$26,Eventos!AA:AA)</f>
        <v>0</v>
      </c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</row>
    <row r="27" ht="12.75" customHeight="1">
      <c r="A27" s="40"/>
      <c r="B27" s="337" t="s">
        <v>111</v>
      </c>
      <c r="C27" s="40" t="s">
        <v>457</v>
      </c>
      <c r="D27" s="338">
        <f>SUMIF(Eventos!$B:$B,'México'!$C$27,Eventos!D:D)</f>
        <v>0</v>
      </c>
      <c r="E27" s="41">
        <f>SUMIF(Eventos!$B:$B,'México'!$C$27,Eventos!E:E)</f>
        <v>0</v>
      </c>
      <c r="F27" s="41">
        <f>SUMIF(Eventos!$B:$B,'México'!$C$27,Eventos!F:F)</f>
        <v>0</v>
      </c>
      <c r="G27" s="41">
        <f>SUMIF(Eventos!$B:$B,'México'!$C$27,Eventos!G:G)</f>
        <v>0</v>
      </c>
      <c r="H27" s="41">
        <f>SUMIF(Eventos!$B:$B,'México'!$C$27,Eventos!H:H)</f>
        <v>0</v>
      </c>
      <c r="I27" s="41">
        <f>SUMIF(Eventos!$B:$B,'México'!$C$27,Eventos!I:I)</f>
        <v>0</v>
      </c>
      <c r="J27" s="41">
        <f>SUMIF(Eventos!$B:$B,'México'!$C$27,Eventos!J:J)</f>
        <v>0</v>
      </c>
      <c r="K27" s="41">
        <f>SUMIF(Eventos!$B:$B,'México'!$C$27,Eventos!K:K)</f>
        <v>0</v>
      </c>
      <c r="L27" s="41">
        <f>SUMIF(Eventos!$B:$B,'México'!$C$27,Eventos!L:L)</f>
        <v>425000</v>
      </c>
      <c r="M27" s="41">
        <f>SUMIF(Eventos!$B:$B,'México'!$C$27,Eventos!M:M)</f>
        <v>0</v>
      </c>
      <c r="N27" s="41">
        <f>SUMIF(Eventos!$B:$B,'México'!$C$27,Eventos!N:N)</f>
        <v>25000</v>
      </c>
      <c r="O27" s="41">
        <f>SUMIF(Eventos!$B:$B,'México'!$C$27,Eventos!O:O)</f>
        <v>0</v>
      </c>
      <c r="P27" s="41">
        <f>SUMIF(Eventos!$B:$B,'México'!$C$27,Eventos!P:P)</f>
        <v>0</v>
      </c>
      <c r="Q27" s="41">
        <f>SUMIF(Eventos!$B:$B,'México'!$C$27,Eventos!Q:Q)</f>
        <v>0</v>
      </c>
      <c r="R27" s="41">
        <f>SUMIF(Eventos!$B:$B,'México'!$C$27,Eventos!R:R)</f>
        <v>0</v>
      </c>
      <c r="S27" s="41">
        <f>SUMIF(Eventos!$B:$B,'México'!$C$27,Eventos!S:S)</f>
        <v>0</v>
      </c>
      <c r="T27" s="41">
        <f>SUMIF(Eventos!$B:$B,'México'!$C$27,Eventos!T:T)</f>
        <v>0</v>
      </c>
      <c r="U27" s="41">
        <f>SUMIF(Eventos!$B:$B,'México'!$C$27,Eventos!U:U)</f>
        <v>0</v>
      </c>
      <c r="V27" s="41">
        <f>SUMIF(Eventos!$B:$B,'México'!$C$27,Eventos!V:V)</f>
        <v>0</v>
      </c>
      <c r="W27" s="41">
        <f>SUMIF(Eventos!$B:$B,'México'!$C$27,Eventos!W:W)</f>
        <v>0</v>
      </c>
      <c r="X27" s="41">
        <f>SUMIF(Eventos!$B:$B,'México'!$C$27,Eventos!X:X)</f>
        <v>0</v>
      </c>
      <c r="Y27" s="41">
        <f>SUMIF(Eventos!$B:$B,'México'!$C$27,Eventos!Y:Y)</f>
        <v>0</v>
      </c>
      <c r="Z27" s="41">
        <f>SUMIF(Eventos!$B:$B,'México'!$C$27,Eventos!Z:Z)</f>
        <v>0</v>
      </c>
      <c r="AA27" s="336">
        <f>SUMIF(Eventos!$B:$B,'México'!$C$27,Eventos!AA:AA)</f>
        <v>0</v>
      </c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</row>
    <row r="28" ht="12.75" customHeight="1">
      <c r="A28" s="40"/>
      <c r="B28" s="337" t="s">
        <v>111</v>
      </c>
      <c r="C28" s="40" t="s">
        <v>459</v>
      </c>
      <c r="D28" s="338">
        <f>SUMIF(Eventos!$B:$B,'México'!$C$28,Eventos!D:D)</f>
        <v>0</v>
      </c>
      <c r="E28" s="41">
        <f>SUMIF(Eventos!$B:$B,'México'!$C$28,Eventos!E:E)</f>
        <v>0</v>
      </c>
      <c r="F28" s="41">
        <f>SUMIF(Eventos!$B:$B,'México'!$C$28,Eventos!F:F)</f>
        <v>0</v>
      </c>
      <c r="G28" s="41">
        <f>SUMIF(Eventos!$B:$B,'México'!$C$28,Eventos!G:G)</f>
        <v>0</v>
      </c>
      <c r="H28" s="41">
        <f>SUMIF(Eventos!$B:$B,'México'!$C$28,Eventos!H:H)</f>
        <v>0</v>
      </c>
      <c r="I28" s="41">
        <f>SUMIF(Eventos!$B:$B,'México'!$C$28,Eventos!I:I)</f>
        <v>0</v>
      </c>
      <c r="J28" s="41">
        <f>SUMIF(Eventos!$B:$B,'México'!$C$28,Eventos!J:J)</f>
        <v>0</v>
      </c>
      <c r="K28" s="41">
        <f>SUMIF(Eventos!$B:$B,'México'!$C$28,Eventos!K:K)</f>
        <v>0</v>
      </c>
      <c r="L28" s="41">
        <f>SUMIF(Eventos!$B:$B,'México'!$C$28,Eventos!L:L)</f>
        <v>0</v>
      </c>
      <c r="M28" s="41">
        <f>SUMIF(Eventos!$B:$B,'México'!$C$28,Eventos!M:M)</f>
        <v>0</v>
      </c>
      <c r="N28" s="41">
        <f>SUMIF(Eventos!$B:$B,'México'!$C$28,Eventos!N:N)</f>
        <v>0</v>
      </c>
      <c r="O28" s="41">
        <f>SUMIF(Eventos!$B:$B,'México'!$C$28,Eventos!O:O)</f>
        <v>0</v>
      </c>
      <c r="P28" s="41">
        <f>SUMIF(Eventos!$B:$B,'México'!$C$28,Eventos!P:P)</f>
        <v>0</v>
      </c>
      <c r="Q28" s="41">
        <f>SUMIF(Eventos!$B:$B,'México'!$C$28,Eventos!Q:Q)</f>
        <v>0</v>
      </c>
      <c r="R28" s="41">
        <f>SUMIF(Eventos!$B:$B,'México'!$C$28,Eventos!R:R)</f>
        <v>0</v>
      </c>
      <c r="S28" s="41">
        <f>SUMIF(Eventos!$B:$B,'México'!$C$28,Eventos!S:S)</f>
        <v>0</v>
      </c>
      <c r="T28" s="41">
        <f>SUMIF(Eventos!$B:$B,'México'!$C$28,Eventos!T:T)</f>
        <v>0</v>
      </c>
      <c r="U28" s="41">
        <f>SUMIF(Eventos!$B:$B,'México'!$C$28,Eventos!U:U)</f>
        <v>0</v>
      </c>
      <c r="V28" s="41">
        <f>SUMIF(Eventos!$B:$B,'México'!$C$28,Eventos!V:V)</f>
        <v>0</v>
      </c>
      <c r="W28" s="41">
        <f>SUMIF(Eventos!$B:$B,'México'!$C$28,Eventos!W:W)</f>
        <v>0</v>
      </c>
      <c r="X28" s="41">
        <f>SUMIF(Eventos!$B:$B,'México'!$C$28,Eventos!X:X)</f>
        <v>0</v>
      </c>
      <c r="Y28" s="41">
        <f>SUMIF(Eventos!$B:$B,'México'!$C$28,Eventos!Y:Y)</f>
        <v>0</v>
      </c>
      <c r="Z28" s="41">
        <f>SUMIF(Eventos!$B:$B,'México'!$C$28,Eventos!Z:Z)</f>
        <v>0</v>
      </c>
      <c r="AA28" s="336">
        <f>SUMIF(Eventos!$B:$B,'México'!$C$28,Eventos!AA:AA)</f>
        <v>0</v>
      </c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</row>
    <row r="29" ht="12.75" customHeight="1">
      <c r="A29" s="40"/>
      <c r="B29" s="337" t="s">
        <v>111</v>
      </c>
      <c r="C29" s="40" t="s">
        <v>461</v>
      </c>
      <c r="D29" s="338">
        <f>SUMIF(Eventos!$B:$B,'México'!$C$29,Eventos!D:D)</f>
        <v>0</v>
      </c>
      <c r="E29" s="41">
        <f>SUMIF(Eventos!$B:$B,'México'!$C$29,Eventos!E:E)</f>
        <v>0</v>
      </c>
      <c r="F29" s="41">
        <f>SUMIF(Eventos!$B:$B,'México'!$C$29,Eventos!F:F)</f>
        <v>0</v>
      </c>
      <c r="G29" s="41">
        <f>SUMIF(Eventos!$B:$B,'México'!$C$29,Eventos!G:G)</f>
        <v>0</v>
      </c>
      <c r="H29" s="41">
        <f>SUMIF(Eventos!$B:$B,'México'!$C$29,Eventos!H:H)</f>
        <v>0</v>
      </c>
      <c r="I29" s="41">
        <f>SUMIF(Eventos!$B:$B,'México'!$C$29,Eventos!I:I)</f>
        <v>0</v>
      </c>
      <c r="J29" s="41">
        <f>SUMIF(Eventos!$B:$B,'México'!$C$29,Eventos!J:J)</f>
        <v>0</v>
      </c>
      <c r="K29" s="41">
        <f>SUMIF(Eventos!$B:$B,'México'!$C$29,Eventos!K:K)</f>
        <v>0</v>
      </c>
      <c r="L29" s="41">
        <f>SUMIF(Eventos!$B:$B,'México'!$C$29,Eventos!L:L)</f>
        <v>0</v>
      </c>
      <c r="M29" s="41">
        <f>SUMIF(Eventos!$B:$B,'México'!$C$29,Eventos!M:M)</f>
        <v>0</v>
      </c>
      <c r="N29" s="41">
        <f>SUMIF(Eventos!$B:$B,'México'!$C$29,Eventos!N:N)</f>
        <v>0</v>
      </c>
      <c r="O29" s="41">
        <f>SUMIF(Eventos!$B:$B,'México'!$C$29,Eventos!O:O)</f>
        <v>0</v>
      </c>
      <c r="P29" s="41">
        <f>SUMIF(Eventos!$B:$B,'México'!$C$29,Eventos!P:P)</f>
        <v>0</v>
      </c>
      <c r="Q29" s="41">
        <f>SUMIF(Eventos!$B:$B,'México'!$C$29,Eventos!Q:Q)</f>
        <v>0</v>
      </c>
      <c r="R29" s="41">
        <f>SUMIF(Eventos!$B:$B,'México'!$C$29,Eventos!R:R)</f>
        <v>0</v>
      </c>
      <c r="S29" s="41">
        <f>SUMIF(Eventos!$B:$B,'México'!$C$29,Eventos!S:S)</f>
        <v>0</v>
      </c>
      <c r="T29" s="41">
        <f>SUMIF(Eventos!$B:$B,'México'!$C$29,Eventos!T:T)</f>
        <v>0</v>
      </c>
      <c r="U29" s="41">
        <f>SUMIF(Eventos!$B:$B,'México'!$C$29,Eventos!U:U)</f>
        <v>0</v>
      </c>
      <c r="V29" s="41">
        <f>SUMIF(Eventos!$B:$B,'México'!$C$29,Eventos!V:V)</f>
        <v>185000</v>
      </c>
      <c r="W29" s="41">
        <f>SUMIF(Eventos!$B:$B,'México'!$C$29,Eventos!W:W)</f>
        <v>0</v>
      </c>
      <c r="X29" s="41">
        <f>SUMIF(Eventos!$B:$B,'México'!$C$29,Eventos!X:X)</f>
        <v>15000</v>
      </c>
      <c r="Y29" s="41">
        <f>SUMIF(Eventos!$B:$B,'México'!$C$29,Eventos!Y:Y)</f>
        <v>0</v>
      </c>
      <c r="Z29" s="41">
        <f>SUMIF(Eventos!$B:$B,'México'!$C$29,Eventos!Z:Z)</f>
        <v>0</v>
      </c>
      <c r="AA29" s="336">
        <f>SUMIF(Eventos!$B:$B,'México'!$C$29,Eventos!AA:AA)</f>
        <v>0</v>
      </c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</row>
    <row r="30" ht="12.75" customHeight="1">
      <c r="A30" s="40"/>
      <c r="B30" s="337" t="s">
        <v>111</v>
      </c>
      <c r="C30" s="40" t="s">
        <v>463</v>
      </c>
      <c r="D30" s="338">
        <f>SUMIF(Eventos!$B:$B,'México'!$C$30,Eventos!D:D)</f>
        <v>0</v>
      </c>
      <c r="E30" s="41">
        <f>SUMIF(Eventos!$B:$B,'México'!$C$30,Eventos!E:E)</f>
        <v>0</v>
      </c>
      <c r="F30" s="41">
        <f>SUMIF(Eventos!$B:$B,'México'!$C$30,Eventos!F:F)</f>
        <v>0</v>
      </c>
      <c r="G30" s="41">
        <f>SUMIF(Eventos!$B:$B,'México'!$C$30,Eventos!G:G)</f>
        <v>0</v>
      </c>
      <c r="H30" s="41">
        <f>SUMIF(Eventos!$B:$B,'México'!$C$30,Eventos!H:H)</f>
        <v>0</v>
      </c>
      <c r="I30" s="41">
        <f>SUMIF(Eventos!$B:$B,'México'!$C$30,Eventos!I:I)</f>
        <v>0</v>
      </c>
      <c r="J30" s="41">
        <f>SUMIF(Eventos!$B:$B,'México'!$C$30,Eventos!J:J)</f>
        <v>0</v>
      </c>
      <c r="K30" s="41">
        <f>SUMIF(Eventos!$B:$B,'México'!$C$30,Eventos!K:K)</f>
        <v>0</v>
      </c>
      <c r="L30" s="41">
        <f>SUMIF(Eventos!$B:$B,'México'!$C$30,Eventos!L:L)</f>
        <v>0</v>
      </c>
      <c r="M30" s="41">
        <f>SUMIF(Eventos!$B:$B,'México'!$C$30,Eventos!M:M)</f>
        <v>0</v>
      </c>
      <c r="N30" s="41">
        <f>SUMIF(Eventos!$B:$B,'México'!$C$30,Eventos!N:N)</f>
        <v>0</v>
      </c>
      <c r="O30" s="41">
        <f>SUMIF(Eventos!$B:$B,'México'!$C$30,Eventos!O:O)</f>
        <v>0</v>
      </c>
      <c r="P30" s="41">
        <f>SUMIF(Eventos!$B:$B,'México'!$C$30,Eventos!P:P)</f>
        <v>0</v>
      </c>
      <c r="Q30" s="41">
        <f>SUMIF(Eventos!$B:$B,'México'!$C$30,Eventos!Q:Q)</f>
        <v>0</v>
      </c>
      <c r="R30" s="41">
        <f>SUMIF(Eventos!$B:$B,'México'!$C$30,Eventos!R:R)</f>
        <v>0</v>
      </c>
      <c r="S30" s="41">
        <f>SUMIF(Eventos!$B:$B,'México'!$C$30,Eventos!S:S)</f>
        <v>0</v>
      </c>
      <c r="T30" s="41">
        <f>SUMIF(Eventos!$B:$B,'México'!$C$30,Eventos!T:T)</f>
        <v>0</v>
      </c>
      <c r="U30" s="41">
        <f>SUMIF(Eventos!$B:$B,'México'!$C$30,Eventos!U:U)</f>
        <v>0</v>
      </c>
      <c r="V30" s="41">
        <f>SUMIF(Eventos!$B:$B,'México'!$C$30,Eventos!V:V)</f>
        <v>0</v>
      </c>
      <c r="W30" s="41">
        <f>SUMIF(Eventos!$B:$B,'México'!$C$30,Eventos!W:W)</f>
        <v>0</v>
      </c>
      <c r="X30" s="41">
        <f>SUMIF(Eventos!$B:$B,'México'!$C$30,Eventos!X:X)</f>
        <v>50000</v>
      </c>
      <c r="Y30" s="41">
        <f>SUMIF(Eventos!$B:$B,'México'!$C$30,Eventos!Y:Y)</f>
        <v>0</v>
      </c>
      <c r="Z30" s="41">
        <f>SUMIF(Eventos!$B:$B,'México'!$C$30,Eventos!Z:Z)</f>
        <v>0</v>
      </c>
      <c r="AA30" s="336">
        <f>SUMIF(Eventos!$B:$B,'México'!$C$30,Eventos!AA:AA)</f>
        <v>0</v>
      </c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ht="12.75" customHeight="1">
      <c r="A31" s="40"/>
      <c r="B31" s="337" t="s">
        <v>111</v>
      </c>
      <c r="C31" s="70" t="s">
        <v>465</v>
      </c>
      <c r="D31" s="338">
        <f>SUMIF(Eventos!$B:$B,'México'!$C$31,Eventos!D:D)</f>
        <v>0</v>
      </c>
      <c r="E31" s="41">
        <f>SUMIF(Eventos!$B:$B,'México'!$C$31,Eventos!E:E)</f>
        <v>0</v>
      </c>
      <c r="F31" s="41">
        <f>SUMIF(Eventos!$B:$B,'México'!$C$31,Eventos!F:F)</f>
        <v>0</v>
      </c>
      <c r="G31" s="41">
        <f>SUMIF(Eventos!$B:$B,'México'!$C$31,Eventos!G:G)</f>
        <v>0</v>
      </c>
      <c r="H31" s="41">
        <f>SUMIF(Eventos!$B:$B,'México'!$C$31,Eventos!H:H)</f>
        <v>0</v>
      </c>
      <c r="I31" s="41">
        <f>SUMIF(Eventos!$B:$B,'México'!$C$31,Eventos!I:I)</f>
        <v>0</v>
      </c>
      <c r="J31" s="41">
        <f>SUMIF(Eventos!$B:$B,'México'!$C$31,Eventos!J:J)</f>
        <v>50000</v>
      </c>
      <c r="K31" s="41">
        <f>SUMIF(Eventos!$B:$B,'México'!$C$31,Eventos!K:K)</f>
        <v>0</v>
      </c>
      <c r="L31" s="41">
        <f>SUMIF(Eventos!$B:$B,'México'!$C$31,Eventos!L:L)</f>
        <v>0</v>
      </c>
      <c r="M31" s="41">
        <f>SUMIF(Eventos!$B:$B,'México'!$C$31,Eventos!M:M)</f>
        <v>0</v>
      </c>
      <c r="N31" s="41">
        <f>SUMIF(Eventos!$B:$B,'México'!$C$31,Eventos!N:N)</f>
        <v>0</v>
      </c>
      <c r="O31" s="41">
        <f>SUMIF(Eventos!$B:$B,'México'!$C$31,Eventos!O:O)</f>
        <v>0</v>
      </c>
      <c r="P31" s="41">
        <f>SUMIF(Eventos!$B:$B,'México'!$C$31,Eventos!P:P)</f>
        <v>0</v>
      </c>
      <c r="Q31" s="41">
        <f>SUMIF(Eventos!$B:$B,'México'!$C$31,Eventos!Q:Q)</f>
        <v>0</v>
      </c>
      <c r="R31" s="41">
        <f>SUMIF(Eventos!$B:$B,'México'!$C$31,Eventos!R:R)</f>
        <v>0</v>
      </c>
      <c r="S31" s="41">
        <f>SUMIF(Eventos!$B:$B,'México'!$C$31,Eventos!S:S)</f>
        <v>0</v>
      </c>
      <c r="T31" s="41">
        <f>SUMIF(Eventos!$B:$B,'México'!$C$31,Eventos!T:T)</f>
        <v>0</v>
      </c>
      <c r="U31" s="41">
        <f>SUMIF(Eventos!$B:$B,'México'!$C$31,Eventos!U:U)</f>
        <v>0</v>
      </c>
      <c r="V31" s="41">
        <f>SUMIF(Eventos!$B:$B,'México'!$C$31,Eventos!V:V)</f>
        <v>0</v>
      </c>
      <c r="W31" s="41">
        <f>SUMIF(Eventos!$B:$B,'México'!$C$31,Eventos!W:W)</f>
        <v>0</v>
      </c>
      <c r="X31" s="41">
        <f>SUMIF(Eventos!$B:$B,'México'!$C$31,Eventos!X:X)</f>
        <v>0</v>
      </c>
      <c r="Y31" s="41">
        <f>SUMIF(Eventos!$B:$B,'México'!$C$31,Eventos!Y:Y)</f>
        <v>0</v>
      </c>
      <c r="Z31" s="41">
        <f>SUMIF(Eventos!$B:$B,'México'!$C$31,Eventos!Z:Z)</f>
        <v>0</v>
      </c>
      <c r="AA31" s="336">
        <f>SUMIF(Eventos!$B:$B,'México'!$C$31,Eventos!AA:AA)</f>
        <v>0</v>
      </c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ht="12.75" customHeight="1">
      <c r="A32" s="40"/>
      <c r="B32" s="337" t="s">
        <v>111</v>
      </c>
      <c r="C32" s="40" t="s">
        <v>467</v>
      </c>
      <c r="D32" s="338">
        <f>SUMIF(Eventos!$B:$B,'México'!$C$32,Eventos!D:D)</f>
        <v>0</v>
      </c>
      <c r="E32" s="41">
        <f>SUMIF(Eventos!$B:$B,'México'!$C$32,Eventos!E:E)</f>
        <v>0</v>
      </c>
      <c r="F32" s="41">
        <f>SUMIF(Eventos!$B:$B,'México'!$C$32,Eventos!F:F)</f>
        <v>0</v>
      </c>
      <c r="G32" s="41">
        <f>SUMIF(Eventos!$B:$B,'México'!$C$32,Eventos!G:G)</f>
        <v>0</v>
      </c>
      <c r="H32" s="41">
        <f>SUMIF(Eventos!$B:$B,'México'!$C$32,Eventos!H:H)</f>
        <v>0</v>
      </c>
      <c r="I32" s="41">
        <f>SUMIF(Eventos!$B:$B,'México'!$C$32,Eventos!I:I)</f>
        <v>0</v>
      </c>
      <c r="J32" s="41">
        <f>SUMIF(Eventos!$B:$B,'México'!$C$32,Eventos!J:J)</f>
        <v>0</v>
      </c>
      <c r="K32" s="41">
        <f>SUMIF(Eventos!$B:$B,'México'!$C$32,Eventos!K:K)</f>
        <v>0</v>
      </c>
      <c r="L32" s="41">
        <f>SUMIF(Eventos!$B:$B,'México'!$C$32,Eventos!L:L)</f>
        <v>0</v>
      </c>
      <c r="M32" s="41">
        <f>SUMIF(Eventos!$B:$B,'México'!$C$32,Eventos!M:M)</f>
        <v>0</v>
      </c>
      <c r="N32" s="41">
        <f>SUMIF(Eventos!$B:$B,'México'!$C$32,Eventos!N:N)</f>
        <v>0</v>
      </c>
      <c r="O32" s="41">
        <f>SUMIF(Eventos!$B:$B,'México'!$C$32,Eventos!O:O)</f>
        <v>0</v>
      </c>
      <c r="P32" s="41">
        <f>SUMIF(Eventos!$B:$B,'México'!$C$32,Eventos!P:P)</f>
        <v>0</v>
      </c>
      <c r="Q32" s="41">
        <f>SUMIF(Eventos!$B:$B,'México'!$C$32,Eventos!Q:Q)</f>
        <v>0</v>
      </c>
      <c r="R32" s="41">
        <f>SUMIF(Eventos!$B:$B,'México'!$C$32,Eventos!R:R)</f>
        <v>0</v>
      </c>
      <c r="S32" s="41">
        <f>SUMIF(Eventos!$B:$B,'México'!$C$32,Eventos!S:S)</f>
        <v>0</v>
      </c>
      <c r="T32" s="41">
        <f>SUMIF(Eventos!$B:$B,'México'!$C$32,Eventos!T:T)</f>
        <v>0</v>
      </c>
      <c r="U32" s="41">
        <f>SUMIF(Eventos!$B:$B,'México'!$C$32,Eventos!U:U)</f>
        <v>0</v>
      </c>
      <c r="V32" s="41">
        <f>SUMIF(Eventos!$B:$B,'México'!$C$32,Eventos!V:V)</f>
        <v>0</v>
      </c>
      <c r="W32" s="41">
        <f>SUMIF(Eventos!$B:$B,'México'!$C$32,Eventos!W:W)</f>
        <v>0</v>
      </c>
      <c r="X32" s="41">
        <f>SUMIF(Eventos!$B:$B,'México'!$C$32,Eventos!X:X)</f>
        <v>125000</v>
      </c>
      <c r="Y32" s="41">
        <f>SUMIF(Eventos!$B:$B,'México'!$C$32,Eventos!Y:Y)</f>
        <v>0</v>
      </c>
      <c r="Z32" s="41">
        <f>SUMIF(Eventos!$B:$B,'México'!$C$32,Eventos!Z:Z)</f>
        <v>25000</v>
      </c>
      <c r="AA32" s="336">
        <f>SUMIF(Eventos!$B:$B,'México'!$C$32,Eventos!AA:AA)</f>
        <v>0</v>
      </c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ht="12.75" customHeight="1">
      <c r="A33" s="40"/>
      <c r="B33" s="337" t="s">
        <v>111</v>
      </c>
      <c r="C33" s="40" t="s">
        <v>469</v>
      </c>
      <c r="D33" s="338">
        <f>SUMIF(Eventos!$B:$B,'México'!$C$33,Eventos!D:D)</f>
        <v>0</v>
      </c>
      <c r="E33" s="41">
        <f>SUMIF(Eventos!$B:$B,'México'!$C$33,Eventos!E:E)</f>
        <v>0</v>
      </c>
      <c r="F33" s="41">
        <f>SUMIF(Eventos!$B:$B,'México'!$C$33,Eventos!F:F)</f>
        <v>0</v>
      </c>
      <c r="G33" s="41">
        <f>SUMIF(Eventos!$B:$B,'México'!$C$33,Eventos!G:G)</f>
        <v>0</v>
      </c>
      <c r="H33" s="41">
        <f>SUMIF(Eventos!$B:$B,'México'!$C$33,Eventos!H:H)</f>
        <v>0</v>
      </c>
      <c r="I33" s="41">
        <f>SUMIF(Eventos!$B:$B,'México'!$C$33,Eventos!I:I)</f>
        <v>0</v>
      </c>
      <c r="J33" s="41">
        <f>SUMIF(Eventos!$B:$B,'México'!$C$33,Eventos!J:J)</f>
        <v>0</v>
      </c>
      <c r="K33" s="41">
        <f>SUMIF(Eventos!$B:$B,'México'!$C$33,Eventos!K:K)</f>
        <v>0</v>
      </c>
      <c r="L33" s="41">
        <f>SUMIF(Eventos!$B:$B,'México'!$C$33,Eventos!L:L)</f>
        <v>0</v>
      </c>
      <c r="M33" s="41">
        <f>SUMIF(Eventos!$B:$B,'México'!$C$33,Eventos!M:M)</f>
        <v>0</v>
      </c>
      <c r="N33" s="41">
        <f>SUMIF(Eventos!$B:$B,'México'!$C$33,Eventos!N:N)</f>
        <v>0</v>
      </c>
      <c r="O33" s="41">
        <f>SUMIF(Eventos!$B:$B,'México'!$C$33,Eventos!O:O)</f>
        <v>0</v>
      </c>
      <c r="P33" s="41">
        <f>SUMIF(Eventos!$B:$B,'México'!$C$33,Eventos!P:P)</f>
        <v>0</v>
      </c>
      <c r="Q33" s="41">
        <f>SUMIF(Eventos!$B:$B,'México'!$C$33,Eventos!Q:Q)</f>
        <v>0</v>
      </c>
      <c r="R33" s="41">
        <f>SUMIF(Eventos!$B:$B,'México'!$C$33,Eventos!R:R)</f>
        <v>0</v>
      </c>
      <c r="S33" s="41">
        <f>SUMIF(Eventos!$B:$B,'México'!$C$33,Eventos!S:S)</f>
        <v>0</v>
      </c>
      <c r="T33" s="41">
        <f>SUMIF(Eventos!$B:$B,'México'!$C$33,Eventos!T:T)</f>
        <v>0</v>
      </c>
      <c r="U33" s="41">
        <f>SUMIF(Eventos!$B:$B,'México'!$C$33,Eventos!U:U)</f>
        <v>0</v>
      </c>
      <c r="V33" s="41">
        <f>SUMIF(Eventos!$B:$B,'México'!$C$33,Eventos!V:V)</f>
        <v>0</v>
      </c>
      <c r="W33" s="41">
        <f>SUMIF(Eventos!$B:$B,'México'!$C$33,Eventos!W:W)</f>
        <v>0</v>
      </c>
      <c r="X33" s="41">
        <f>SUMIF(Eventos!$B:$B,'México'!$C$33,Eventos!X:X)</f>
        <v>0</v>
      </c>
      <c r="Y33" s="41">
        <f>SUMIF(Eventos!$B:$B,'México'!$C$33,Eventos!Y:Y)</f>
        <v>0</v>
      </c>
      <c r="Z33" s="41">
        <f>SUMIF(Eventos!$B:$B,'México'!$C$33,Eventos!Z:Z)</f>
        <v>0</v>
      </c>
      <c r="AA33" s="336">
        <f>SUMIF(Eventos!$B:$B,'México'!$C$33,Eventos!AA:AA)</f>
        <v>0</v>
      </c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</row>
    <row r="34" ht="12.75" customHeight="1">
      <c r="A34" s="40"/>
      <c r="B34" s="337" t="s">
        <v>111</v>
      </c>
      <c r="C34" s="40" t="s">
        <v>471</v>
      </c>
      <c r="D34" s="338">
        <f>SUMIF(Eventos!$B:$B,'México'!$C$34,Eventos!D:D)</f>
        <v>0</v>
      </c>
      <c r="E34" s="41">
        <f>SUMIF(Eventos!$B:$B,'México'!$C$34,Eventos!E:E)</f>
        <v>0</v>
      </c>
      <c r="F34" s="41">
        <f>SUMIF(Eventos!$B:$B,'México'!$C$34,Eventos!F:F)</f>
        <v>0</v>
      </c>
      <c r="G34" s="41">
        <f>SUMIF(Eventos!$B:$B,'México'!$C$34,Eventos!G:G)</f>
        <v>0</v>
      </c>
      <c r="H34" s="41">
        <f>SUMIF(Eventos!$B:$B,'México'!$C$34,Eventos!H:H)</f>
        <v>0</v>
      </c>
      <c r="I34" s="41">
        <f>SUMIF(Eventos!$B:$B,'México'!$C$34,Eventos!I:I)</f>
        <v>0</v>
      </c>
      <c r="J34" s="41">
        <f>SUMIF(Eventos!$B:$B,'México'!$C$34,Eventos!J:J)</f>
        <v>0</v>
      </c>
      <c r="K34" s="41">
        <f>SUMIF(Eventos!$B:$B,'México'!$C$34,Eventos!K:K)</f>
        <v>0</v>
      </c>
      <c r="L34" s="41">
        <f>SUMIF(Eventos!$B:$B,'México'!$C$34,Eventos!L:L)</f>
        <v>50000</v>
      </c>
      <c r="M34" s="41">
        <f>SUMIF(Eventos!$B:$B,'México'!$C$34,Eventos!M:M)</f>
        <v>0</v>
      </c>
      <c r="N34" s="41">
        <f>SUMIF(Eventos!$B:$B,'México'!$C$34,Eventos!N:N)</f>
        <v>10000</v>
      </c>
      <c r="O34" s="41">
        <f>SUMIF(Eventos!$B:$B,'México'!$C$34,Eventos!O:O)</f>
        <v>0</v>
      </c>
      <c r="P34" s="41">
        <f>SUMIF(Eventos!$B:$B,'México'!$C$34,Eventos!P:P)</f>
        <v>0</v>
      </c>
      <c r="Q34" s="41">
        <f>SUMIF(Eventos!$B:$B,'México'!$C$34,Eventos!Q:Q)</f>
        <v>0</v>
      </c>
      <c r="R34" s="41">
        <f>SUMIF(Eventos!$B:$B,'México'!$C$34,Eventos!R:R)</f>
        <v>0</v>
      </c>
      <c r="S34" s="41">
        <f>SUMIF(Eventos!$B:$B,'México'!$C$34,Eventos!S:S)</f>
        <v>0</v>
      </c>
      <c r="T34" s="41">
        <f>SUMIF(Eventos!$B:$B,'México'!$C$34,Eventos!T:T)</f>
        <v>0</v>
      </c>
      <c r="U34" s="41">
        <f>SUMIF(Eventos!$B:$B,'México'!$C$34,Eventos!U:U)</f>
        <v>0</v>
      </c>
      <c r="V34" s="41">
        <f>SUMIF(Eventos!$B:$B,'México'!$C$34,Eventos!V:V)</f>
        <v>0</v>
      </c>
      <c r="W34" s="41">
        <f>SUMIF(Eventos!$B:$B,'México'!$C$34,Eventos!W:W)</f>
        <v>0</v>
      </c>
      <c r="X34" s="41">
        <f>SUMIF(Eventos!$B:$B,'México'!$C$34,Eventos!X:X)</f>
        <v>0</v>
      </c>
      <c r="Y34" s="41">
        <f>SUMIF(Eventos!$B:$B,'México'!$C$34,Eventos!Y:Y)</f>
        <v>0</v>
      </c>
      <c r="Z34" s="41">
        <f>SUMIF(Eventos!$B:$B,'México'!$C$34,Eventos!Z:Z)</f>
        <v>0</v>
      </c>
      <c r="AA34" s="336">
        <f>SUMIF(Eventos!$B:$B,'México'!$C$34,Eventos!AA:AA)</f>
        <v>0</v>
      </c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</row>
    <row r="35" ht="12.75" customHeight="1">
      <c r="A35" s="40"/>
      <c r="B35" s="337" t="s">
        <v>111</v>
      </c>
      <c r="C35" s="40" t="s">
        <v>473</v>
      </c>
      <c r="D35" s="338">
        <f>SUMIF(Eventos!$B:$B,$C$35,Eventos!D:D)</f>
        <v>0</v>
      </c>
      <c r="E35" s="41">
        <f>SUMIF(Eventos!$B:$B,$C$35,Eventos!E:E)</f>
        <v>0</v>
      </c>
      <c r="F35" s="41">
        <f>SUMIF(Eventos!$B:$B,$C$35,Eventos!F:F)</f>
        <v>0</v>
      </c>
      <c r="G35" s="41">
        <f>SUMIF(Eventos!$B:$B,$C$35,Eventos!G:G)</f>
        <v>0</v>
      </c>
      <c r="H35" s="41">
        <f>SUMIF(Eventos!$B:$B,$C$35,Eventos!H:H)</f>
        <v>0</v>
      </c>
      <c r="I35" s="41">
        <f>SUMIF(Eventos!$B:$B,$C$35,Eventos!I:I)</f>
        <v>0</v>
      </c>
      <c r="J35" s="41">
        <f>SUMIF(Eventos!$B:$B,$C$35,Eventos!J:J)</f>
        <v>0</v>
      </c>
      <c r="K35" s="41">
        <f>SUMIF(Eventos!$B:$B,$C$35,Eventos!K:K)</f>
        <v>0</v>
      </c>
      <c r="L35" s="41">
        <f>SUMIF(Eventos!$B:$B,$C$35,Eventos!L:L)</f>
        <v>0</v>
      </c>
      <c r="M35" s="41">
        <f>SUMIF(Eventos!$B:$B,$C$35,Eventos!M:M)</f>
        <v>0</v>
      </c>
      <c r="N35" s="41">
        <f>SUMIF(Eventos!$B:$B,$C$35,Eventos!N:N)</f>
        <v>0</v>
      </c>
      <c r="O35" s="41">
        <f>SUMIF(Eventos!$B:$B,$C$35,Eventos!O:O)</f>
        <v>0</v>
      </c>
      <c r="P35" s="41">
        <f>SUMIF(Eventos!$B:$B,$C$35,Eventos!P:P)</f>
        <v>0</v>
      </c>
      <c r="Q35" s="41">
        <f>SUMIF(Eventos!$B:$B,$C$35,Eventos!Q:Q)</f>
        <v>0</v>
      </c>
      <c r="R35" s="41">
        <f>SUMIF(Eventos!$B:$B,$C$35,Eventos!R:R)</f>
        <v>0</v>
      </c>
      <c r="S35" s="41">
        <f>SUMIF(Eventos!$B:$B,$C$35,Eventos!S:S)</f>
        <v>0</v>
      </c>
      <c r="T35" s="41">
        <f>SUMIF(Eventos!$B:$B,$C$35,Eventos!T:T)</f>
        <v>0</v>
      </c>
      <c r="U35" s="41">
        <f>SUMIF(Eventos!$B:$B,$C$35,Eventos!U:U)</f>
        <v>0</v>
      </c>
      <c r="V35" s="41">
        <f>SUMIF(Eventos!$B:$B,$C$35,Eventos!V:V)</f>
        <v>0</v>
      </c>
      <c r="W35" s="41">
        <f>SUMIF(Eventos!$B:$B,$C$35,Eventos!W:W)</f>
        <v>0</v>
      </c>
      <c r="X35" s="41">
        <f>SUMIF(Eventos!$B:$B,$C$35,Eventos!X:X)</f>
        <v>0</v>
      </c>
      <c r="Y35" s="41">
        <f>SUMIF(Eventos!$B:$B,$C$35,Eventos!Y:Y)</f>
        <v>0</v>
      </c>
      <c r="Z35" s="41">
        <f>SUMIF(Eventos!$B:$B,$C$35,Eventos!Z:Z)</f>
        <v>0</v>
      </c>
      <c r="AA35" s="336">
        <f>SUMIF(Eventos!$B:$B,$C$35,Eventos!AA:AA)</f>
        <v>0</v>
      </c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</row>
    <row r="36" ht="12.75" customHeight="1">
      <c r="A36" s="40"/>
      <c r="B36" s="337" t="s">
        <v>111</v>
      </c>
      <c r="C36" s="40" t="s">
        <v>476</v>
      </c>
      <c r="D36" s="338">
        <f>SUMIF(Eventos!$B:$B,'México'!$C$36,Eventos!D:D)</f>
        <v>0</v>
      </c>
      <c r="E36" s="41">
        <f>SUMIF(Eventos!$B:$B,'México'!$C$36,Eventos!E:E)</f>
        <v>0</v>
      </c>
      <c r="F36" s="41">
        <f>SUMIF(Eventos!$B:$B,'México'!$C$36,Eventos!F:F)</f>
        <v>0</v>
      </c>
      <c r="G36" s="41">
        <f>SUMIF(Eventos!$B:$B,'México'!$C$36,Eventos!G:G)</f>
        <v>0</v>
      </c>
      <c r="H36" s="41">
        <f>SUMIF(Eventos!$B:$B,'México'!$C$36,Eventos!H:H)</f>
        <v>1210000</v>
      </c>
      <c r="I36" s="41">
        <f>SUMIF(Eventos!$B:$B,'México'!$C$36,Eventos!I:I)</f>
        <v>0</v>
      </c>
      <c r="J36" s="41">
        <f>SUMIF(Eventos!$B:$B,'México'!$C$36,Eventos!J:J)</f>
        <v>100000</v>
      </c>
      <c r="K36" s="41">
        <f>SUMIF(Eventos!$B:$B,'México'!$C$36,Eventos!K:K)</f>
        <v>0</v>
      </c>
      <c r="L36" s="41">
        <f>SUMIF(Eventos!$B:$B,'México'!$C$36,Eventos!L:L)</f>
        <v>75000</v>
      </c>
      <c r="M36" s="41">
        <f>SUMIF(Eventos!$B:$B,'México'!$C$36,Eventos!M:M)</f>
        <v>0</v>
      </c>
      <c r="N36" s="41">
        <f>SUMIF(Eventos!$B:$B,'México'!$C$36,Eventos!N:N)</f>
        <v>0</v>
      </c>
      <c r="O36" s="41">
        <f>SUMIF(Eventos!$B:$B,'México'!$C$36,Eventos!O:O)</f>
        <v>0</v>
      </c>
      <c r="P36" s="41">
        <f>SUMIF(Eventos!$B:$B,'México'!$C$36,Eventos!P:P)</f>
        <v>0</v>
      </c>
      <c r="Q36" s="41">
        <f>SUMIF(Eventos!$B:$B,'México'!$C$36,Eventos!Q:Q)</f>
        <v>0</v>
      </c>
      <c r="R36" s="41">
        <f>SUMIF(Eventos!$B:$B,'México'!$C$36,Eventos!R:R)</f>
        <v>0</v>
      </c>
      <c r="S36" s="41">
        <f>SUMIF(Eventos!$B:$B,'México'!$C$36,Eventos!S:S)</f>
        <v>0</v>
      </c>
      <c r="T36" s="41">
        <f>SUMIF(Eventos!$B:$B,'México'!$C$36,Eventos!T:T)</f>
        <v>0</v>
      </c>
      <c r="U36" s="41">
        <f>SUMIF(Eventos!$B:$B,'México'!$C$36,Eventos!U:U)</f>
        <v>0</v>
      </c>
      <c r="V36" s="41">
        <f>SUMIF(Eventos!$B:$B,'México'!$C$36,Eventos!V:V)</f>
        <v>0</v>
      </c>
      <c r="W36" s="41">
        <f>SUMIF(Eventos!$B:$B,'México'!$C$36,Eventos!W:W)</f>
        <v>0</v>
      </c>
      <c r="X36" s="41">
        <f>SUMIF(Eventos!$B:$B,'México'!$C$36,Eventos!X:X)</f>
        <v>0</v>
      </c>
      <c r="Y36" s="41">
        <f>SUMIF(Eventos!$B:$B,'México'!$C$36,Eventos!Y:Y)</f>
        <v>0</v>
      </c>
      <c r="Z36" s="41">
        <f>SUMIF(Eventos!$B:$B,'México'!$C$36,Eventos!Z:Z)</f>
        <v>0</v>
      </c>
      <c r="AA36" s="336">
        <f>SUMIF(Eventos!$B:$B,'México'!$C$36,Eventos!AA:AA)</f>
        <v>0</v>
      </c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</row>
    <row r="37" ht="12.75" customHeight="1">
      <c r="A37" s="40"/>
      <c r="B37" s="337" t="s">
        <v>111</v>
      </c>
      <c r="C37" s="40" t="s">
        <v>477</v>
      </c>
      <c r="D37" s="338">
        <f>SUMIF(Eventos!$B:$B,'México'!$C$37,Eventos!D:D)</f>
        <v>0</v>
      </c>
      <c r="E37" s="41">
        <f>SUMIF(Eventos!$B:$B,'México'!$C$37,Eventos!E:E)</f>
        <v>0</v>
      </c>
      <c r="F37" s="41">
        <f>SUMIF(Eventos!$B:$B,'México'!$C$37,Eventos!F:F)</f>
        <v>0</v>
      </c>
      <c r="G37" s="41">
        <f>SUMIF(Eventos!$B:$B,'México'!$C$37,Eventos!G:G)</f>
        <v>0</v>
      </c>
      <c r="H37" s="41">
        <f>SUMIF(Eventos!$B:$B,'México'!$C$37,Eventos!H:H)</f>
        <v>0</v>
      </c>
      <c r="I37" s="41">
        <f>SUMIF(Eventos!$B:$B,'México'!$C$37,Eventos!I:I)</f>
        <v>0</v>
      </c>
      <c r="J37" s="41">
        <f>SUMIF(Eventos!$B:$B,'México'!$C$37,Eventos!J:J)</f>
        <v>0</v>
      </c>
      <c r="K37" s="41">
        <f>SUMIF(Eventos!$B:$B,'México'!$C$37,Eventos!K:K)</f>
        <v>0</v>
      </c>
      <c r="L37" s="41">
        <f>SUMIF(Eventos!$B:$B,'México'!$C$37,Eventos!L:L)</f>
        <v>1800000</v>
      </c>
      <c r="M37" s="41">
        <f>SUMIF(Eventos!$B:$B,'México'!$C$37,Eventos!M:M)</f>
        <v>0</v>
      </c>
      <c r="N37" s="41">
        <f>SUMIF(Eventos!$B:$B,'México'!$C$37,Eventos!N:N)</f>
        <v>150000</v>
      </c>
      <c r="O37" s="41">
        <f>SUMIF(Eventos!$B:$B,'México'!$C$37,Eventos!O:O)</f>
        <v>0</v>
      </c>
      <c r="P37" s="41">
        <f>SUMIF(Eventos!$B:$B,'México'!$C$37,Eventos!P:P)</f>
        <v>0</v>
      </c>
      <c r="Q37" s="41">
        <f>SUMIF(Eventos!$B:$B,'México'!$C$37,Eventos!Q:Q)</f>
        <v>0</v>
      </c>
      <c r="R37" s="41">
        <f>SUMIF(Eventos!$B:$B,'México'!$C$37,Eventos!R:R)</f>
        <v>0</v>
      </c>
      <c r="S37" s="41">
        <f>SUMIF(Eventos!$B:$B,'México'!$C$37,Eventos!S:S)</f>
        <v>0</v>
      </c>
      <c r="T37" s="41">
        <f>SUMIF(Eventos!$B:$B,'México'!$C$37,Eventos!T:T)</f>
        <v>0</v>
      </c>
      <c r="U37" s="41">
        <f>SUMIF(Eventos!$B:$B,'México'!$C$37,Eventos!U:U)</f>
        <v>0</v>
      </c>
      <c r="V37" s="41">
        <f>SUMIF(Eventos!$B:$B,'México'!$C$37,Eventos!V:V)</f>
        <v>0</v>
      </c>
      <c r="W37" s="41">
        <f>SUMIF(Eventos!$B:$B,'México'!$C$37,Eventos!W:W)</f>
        <v>0</v>
      </c>
      <c r="X37" s="41">
        <f>SUMIF(Eventos!$B:$B,'México'!$C$37,Eventos!X:X)</f>
        <v>0</v>
      </c>
      <c r="Y37" s="41">
        <f>SUMIF(Eventos!$B:$B,'México'!$C$37,Eventos!Y:Y)</f>
        <v>0</v>
      </c>
      <c r="Z37" s="41">
        <f>SUMIF(Eventos!$B:$B,'México'!$C$37,Eventos!Z:Z)</f>
        <v>0</v>
      </c>
      <c r="AA37" s="336">
        <f>SUMIF(Eventos!$B:$B,'México'!$C$37,Eventos!AA:AA)</f>
        <v>0</v>
      </c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</row>
    <row r="38" ht="12.75" customHeight="1">
      <c r="A38" s="40"/>
      <c r="B38" s="337" t="s">
        <v>111</v>
      </c>
      <c r="C38" s="40" t="s">
        <v>478</v>
      </c>
      <c r="D38" s="338">
        <f>SUMIF(Eventos!$B:$B,'México'!$C$38,Eventos!D:D)</f>
        <v>0</v>
      </c>
      <c r="E38" s="41">
        <f>SUMIF(Eventos!$B:$B,'México'!$C$38,Eventos!E:E)</f>
        <v>0</v>
      </c>
      <c r="F38" s="41">
        <f>SUMIF(Eventos!$B:$B,'México'!$C$38,Eventos!F:F)</f>
        <v>0</v>
      </c>
      <c r="G38" s="41">
        <f>SUMIF(Eventos!$B:$B,'México'!$C$38,Eventos!G:G)</f>
        <v>0</v>
      </c>
      <c r="H38" s="41">
        <f>SUMIF(Eventos!$B:$B,'México'!$C$38,Eventos!H:H)</f>
        <v>0</v>
      </c>
      <c r="I38" s="41">
        <f>SUMIF(Eventos!$B:$B,'México'!$C$38,Eventos!I:I)</f>
        <v>0</v>
      </c>
      <c r="J38" s="41">
        <f>SUMIF(Eventos!$B:$B,'México'!$C$38,Eventos!J:J)</f>
        <v>0</v>
      </c>
      <c r="K38" s="41">
        <f>SUMIF(Eventos!$B:$B,'México'!$C$38,Eventos!K:K)</f>
        <v>0</v>
      </c>
      <c r="L38" s="41">
        <f>SUMIF(Eventos!$B:$B,'México'!$C$38,Eventos!L:L)</f>
        <v>0</v>
      </c>
      <c r="M38" s="41">
        <f>SUMIF(Eventos!$B:$B,'México'!$C$38,Eventos!M:M)</f>
        <v>0</v>
      </c>
      <c r="N38" s="41">
        <f>SUMIF(Eventos!$B:$B,'México'!$C$38,Eventos!N:N)</f>
        <v>0</v>
      </c>
      <c r="O38" s="41">
        <f>SUMIF(Eventos!$B:$B,'México'!$C$38,Eventos!O:O)</f>
        <v>0</v>
      </c>
      <c r="P38" s="41">
        <f>SUMIF(Eventos!$B:$B,'México'!$C$38,Eventos!P:P)</f>
        <v>0</v>
      </c>
      <c r="Q38" s="41">
        <f>SUMIF(Eventos!$B:$B,'México'!$C$38,Eventos!Q:Q)</f>
        <v>0</v>
      </c>
      <c r="R38" s="41">
        <f>SUMIF(Eventos!$B:$B,'México'!$C$38,Eventos!R:R)</f>
        <v>0</v>
      </c>
      <c r="S38" s="41">
        <f>SUMIF(Eventos!$B:$B,'México'!$C$38,Eventos!S:S)</f>
        <v>0</v>
      </c>
      <c r="T38" s="41">
        <f>SUMIF(Eventos!$B:$B,'México'!$C$38,Eventos!T:T)</f>
        <v>0</v>
      </c>
      <c r="U38" s="41">
        <f>SUMIF(Eventos!$B:$B,'México'!$C$38,Eventos!U:U)</f>
        <v>0</v>
      </c>
      <c r="V38" s="41">
        <f>SUMIF(Eventos!$B:$B,'México'!$C$38,Eventos!V:V)</f>
        <v>0</v>
      </c>
      <c r="W38" s="41">
        <f>SUMIF(Eventos!$B:$B,'México'!$C$38,Eventos!W:W)</f>
        <v>0</v>
      </c>
      <c r="X38" s="41">
        <f>SUMIF(Eventos!$B:$B,'México'!$C$38,Eventos!X:X)</f>
        <v>0</v>
      </c>
      <c r="Y38" s="41">
        <f>SUMIF(Eventos!$B:$B,'México'!$C$38,Eventos!Y:Y)</f>
        <v>0</v>
      </c>
      <c r="Z38" s="41">
        <f>SUMIF(Eventos!$B:$B,'México'!$C$38,Eventos!Z:Z)</f>
        <v>0</v>
      </c>
      <c r="AA38" s="336">
        <f>SUMIF(Eventos!$B:$B,'México'!$C$38,Eventos!AA:AA)</f>
        <v>0</v>
      </c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</row>
    <row r="39" ht="12.75" customHeight="1">
      <c r="A39" s="40"/>
      <c r="B39" s="337" t="s">
        <v>111</v>
      </c>
      <c r="C39" s="40" t="s">
        <v>479</v>
      </c>
      <c r="D39" s="338">
        <f>SUMIF(Eventos!$B:$B,'México'!$C$39,Eventos!D:D)</f>
        <v>0</v>
      </c>
      <c r="E39" s="41">
        <f>SUMIF(Eventos!$B:$B,'México'!$C$39,Eventos!E:E)</f>
        <v>0</v>
      </c>
      <c r="F39" s="41">
        <f>SUMIF(Eventos!$B:$B,'México'!$C$39,Eventos!F:F)</f>
        <v>0</v>
      </c>
      <c r="G39" s="41">
        <f>SUMIF(Eventos!$B:$B,'México'!$C$39,Eventos!G:G)</f>
        <v>0</v>
      </c>
      <c r="H39" s="41">
        <f>SUMIF(Eventos!$B:$B,'México'!$C$39,Eventos!H:H)</f>
        <v>0</v>
      </c>
      <c r="I39" s="41">
        <f>SUMIF(Eventos!$B:$B,'México'!$C$39,Eventos!I:I)</f>
        <v>0</v>
      </c>
      <c r="J39" s="41">
        <f>SUMIF(Eventos!$B:$B,'México'!$C$39,Eventos!J:J)</f>
        <v>0</v>
      </c>
      <c r="K39" s="41">
        <f>SUMIF(Eventos!$B:$B,'México'!$C$39,Eventos!K:K)</f>
        <v>0</v>
      </c>
      <c r="L39" s="41">
        <f>SUMIF(Eventos!$B:$B,'México'!$C$39,Eventos!L:L)</f>
        <v>0</v>
      </c>
      <c r="M39" s="41">
        <f>SUMIF(Eventos!$B:$B,'México'!$C$39,Eventos!M:M)</f>
        <v>0</v>
      </c>
      <c r="N39" s="41">
        <f>SUMIF(Eventos!$B:$B,'México'!$C$39,Eventos!N:N)</f>
        <v>0</v>
      </c>
      <c r="O39" s="41">
        <f>SUMIF(Eventos!$B:$B,'México'!$C$39,Eventos!O:O)</f>
        <v>0</v>
      </c>
      <c r="P39" s="41">
        <f>SUMIF(Eventos!$B:$B,'México'!$C$39,Eventos!P:P)</f>
        <v>0</v>
      </c>
      <c r="Q39" s="41">
        <f>SUMIF(Eventos!$B:$B,'México'!$C$39,Eventos!Q:Q)</f>
        <v>0</v>
      </c>
      <c r="R39" s="41">
        <f>SUMIF(Eventos!$B:$B,'México'!$C$39,Eventos!R:R)</f>
        <v>0</v>
      </c>
      <c r="S39" s="41">
        <f>SUMIF(Eventos!$B:$B,'México'!$C$39,Eventos!S:S)</f>
        <v>0</v>
      </c>
      <c r="T39" s="41">
        <f>SUMIF(Eventos!$B:$B,'México'!$C$39,Eventos!T:T)</f>
        <v>0</v>
      </c>
      <c r="U39" s="41">
        <f>SUMIF(Eventos!$B:$B,'México'!$C$39,Eventos!U:U)</f>
        <v>0</v>
      </c>
      <c r="V39" s="41">
        <f>SUMIF(Eventos!$B:$B,'México'!$C$39,Eventos!V:V)</f>
        <v>1100000</v>
      </c>
      <c r="W39" s="41">
        <f>SUMIF(Eventos!$B:$B,'México'!$C$39,Eventos!W:W)</f>
        <v>0</v>
      </c>
      <c r="X39" s="41">
        <f>SUMIF(Eventos!$B:$B,'México'!$C$39,Eventos!X:X)</f>
        <v>80000</v>
      </c>
      <c r="Y39" s="41">
        <f>SUMIF(Eventos!$B:$B,'México'!$C$39,Eventos!Y:Y)</f>
        <v>0</v>
      </c>
      <c r="Z39" s="41">
        <f>SUMIF(Eventos!$B:$B,'México'!$C$39,Eventos!Z:Z)</f>
        <v>0</v>
      </c>
      <c r="AA39" s="336">
        <f>SUMIF(Eventos!$B:$B,'México'!$C$39,Eventos!AA:AA)</f>
        <v>0</v>
      </c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</row>
    <row r="40" ht="12.75" customHeight="1">
      <c r="A40" s="40"/>
      <c r="B40" s="337" t="s">
        <v>111</v>
      </c>
      <c r="C40" s="40" t="s">
        <v>480</v>
      </c>
      <c r="D40" s="338">
        <f>SUMIF(Eventos!$B:$B,'México'!$C$40,Eventos!D:D)</f>
        <v>0</v>
      </c>
      <c r="E40" s="41">
        <f>SUMIF(Eventos!$B:$B,'México'!$C$40,Eventos!E:E)</f>
        <v>0</v>
      </c>
      <c r="F40" s="41">
        <f>SUMIF(Eventos!$B:$B,'México'!$C$40,Eventos!F:F)</f>
        <v>0</v>
      </c>
      <c r="G40" s="41">
        <f>SUMIF(Eventos!$B:$B,'México'!$C$40,Eventos!G:G)</f>
        <v>0</v>
      </c>
      <c r="H40" s="41">
        <f>SUMIF(Eventos!$B:$B,'México'!$C$40,Eventos!H:H)</f>
        <v>0</v>
      </c>
      <c r="I40" s="41">
        <f>SUMIF(Eventos!$B:$B,'México'!$C$40,Eventos!I:I)</f>
        <v>0</v>
      </c>
      <c r="J40" s="41">
        <f>SUMIF(Eventos!$B:$B,'México'!$C$40,Eventos!J:J)</f>
        <v>0</v>
      </c>
      <c r="K40" s="41">
        <f>SUMIF(Eventos!$B:$B,'México'!$C$40,Eventos!K:K)</f>
        <v>0</v>
      </c>
      <c r="L40" s="41">
        <f>SUMIF(Eventos!$B:$B,'México'!$C$40,Eventos!L:L)</f>
        <v>0</v>
      </c>
      <c r="M40" s="41">
        <f>SUMIF(Eventos!$B:$B,'México'!$C$40,Eventos!M:M)</f>
        <v>0</v>
      </c>
      <c r="N40" s="41">
        <f>SUMIF(Eventos!$B:$B,'México'!$C$40,Eventos!N:N)</f>
        <v>0</v>
      </c>
      <c r="O40" s="41">
        <f>SUMIF(Eventos!$B:$B,'México'!$C$40,Eventos!O:O)</f>
        <v>0</v>
      </c>
      <c r="P40" s="41">
        <f>SUMIF(Eventos!$B:$B,'México'!$C$40,Eventos!P:P)</f>
        <v>0</v>
      </c>
      <c r="Q40" s="41">
        <f>SUMIF(Eventos!$B:$B,'México'!$C$40,Eventos!Q:Q)</f>
        <v>0</v>
      </c>
      <c r="R40" s="41">
        <f>SUMIF(Eventos!$B:$B,'México'!$C$40,Eventos!R:R)</f>
        <v>0</v>
      </c>
      <c r="S40" s="41">
        <f>SUMIF(Eventos!$B:$B,'México'!$C$40,Eventos!S:S)</f>
        <v>0</v>
      </c>
      <c r="T40" s="41">
        <f>SUMIF(Eventos!$B:$B,'México'!$C$40,Eventos!T:T)</f>
        <v>0</v>
      </c>
      <c r="U40" s="41">
        <f>SUMIF(Eventos!$B:$B,'México'!$C$40,Eventos!U:U)</f>
        <v>0</v>
      </c>
      <c r="V40" s="41">
        <f>SUMIF(Eventos!$B:$B,'México'!$C$40,Eventos!V:V)</f>
        <v>0</v>
      </c>
      <c r="W40" s="41">
        <f>SUMIF(Eventos!$B:$B,'México'!$C$40,Eventos!W:W)</f>
        <v>0</v>
      </c>
      <c r="X40" s="41">
        <f>SUMIF(Eventos!$B:$B,'México'!$C$40,Eventos!X:X)</f>
        <v>300000</v>
      </c>
      <c r="Y40" s="41">
        <f>SUMIF(Eventos!$B:$B,'México'!$C$40,Eventos!Y:Y)</f>
        <v>0</v>
      </c>
      <c r="Z40" s="41">
        <f>SUMIF(Eventos!$B:$B,'México'!$C$40,Eventos!Z:Z)</f>
        <v>0</v>
      </c>
      <c r="AA40" s="336">
        <f>SUMIF(Eventos!$B:$B,'México'!$C$40,Eventos!AA:AA)</f>
        <v>0</v>
      </c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</row>
    <row r="41" ht="12.75" customHeight="1">
      <c r="A41" s="40"/>
      <c r="B41" s="337" t="s">
        <v>111</v>
      </c>
      <c r="C41" s="40" t="s">
        <v>481</v>
      </c>
      <c r="D41" s="338">
        <f>SUMIF(Eventos!$B:$B,'México'!$C$41,Eventos!D:D)</f>
        <v>0</v>
      </c>
      <c r="E41" s="41">
        <f>SUMIF(Eventos!$B:$B,'México'!$C$41,Eventos!E:E)</f>
        <v>0</v>
      </c>
      <c r="F41" s="41">
        <f>SUMIF(Eventos!$B:$B,'México'!$C$41,Eventos!F:F)</f>
        <v>0</v>
      </c>
      <c r="G41" s="41">
        <f>SUMIF(Eventos!$B:$B,'México'!$C$41,Eventos!G:G)</f>
        <v>0</v>
      </c>
      <c r="H41" s="41">
        <f>SUMIF(Eventos!$B:$B,'México'!$C$41,Eventos!H:H)</f>
        <v>0</v>
      </c>
      <c r="I41" s="41">
        <f>SUMIF(Eventos!$B:$B,'México'!$C$41,Eventos!I:I)</f>
        <v>0</v>
      </c>
      <c r="J41" s="41">
        <f>SUMIF(Eventos!$B:$B,'México'!$C$41,Eventos!J:J)</f>
        <v>275000</v>
      </c>
      <c r="K41" s="41">
        <f>SUMIF(Eventos!$B:$B,'México'!$C$41,Eventos!K:K)</f>
        <v>0</v>
      </c>
      <c r="L41" s="41">
        <f>SUMIF(Eventos!$B:$B,'México'!$C$41,Eventos!L:L)</f>
        <v>0</v>
      </c>
      <c r="M41" s="41">
        <f>SUMIF(Eventos!$B:$B,'México'!$C$41,Eventos!M:M)</f>
        <v>0</v>
      </c>
      <c r="N41" s="41">
        <f>SUMIF(Eventos!$B:$B,'México'!$C$41,Eventos!N:N)</f>
        <v>0</v>
      </c>
      <c r="O41" s="41">
        <f>SUMIF(Eventos!$B:$B,'México'!$C$41,Eventos!O:O)</f>
        <v>0</v>
      </c>
      <c r="P41" s="41">
        <f>SUMIF(Eventos!$B:$B,'México'!$C$41,Eventos!P:P)</f>
        <v>0</v>
      </c>
      <c r="Q41" s="41">
        <f>SUMIF(Eventos!$B:$B,'México'!$C$41,Eventos!Q:Q)</f>
        <v>0</v>
      </c>
      <c r="R41" s="41">
        <f>SUMIF(Eventos!$B:$B,'México'!$C$41,Eventos!R:R)</f>
        <v>0</v>
      </c>
      <c r="S41" s="41">
        <f>SUMIF(Eventos!$B:$B,'México'!$C$41,Eventos!S:S)</f>
        <v>0</v>
      </c>
      <c r="T41" s="41">
        <f>SUMIF(Eventos!$B:$B,'México'!$C$41,Eventos!T:T)</f>
        <v>0</v>
      </c>
      <c r="U41" s="41">
        <f>SUMIF(Eventos!$B:$B,'México'!$C$41,Eventos!U:U)</f>
        <v>0</v>
      </c>
      <c r="V41" s="41">
        <f>SUMIF(Eventos!$B:$B,'México'!$C$41,Eventos!V:V)</f>
        <v>0</v>
      </c>
      <c r="W41" s="41">
        <f>SUMIF(Eventos!$B:$B,'México'!$C$41,Eventos!W:W)</f>
        <v>0</v>
      </c>
      <c r="X41" s="41">
        <f>SUMIF(Eventos!$B:$B,'México'!$C$41,Eventos!X:X)</f>
        <v>0</v>
      </c>
      <c r="Y41" s="41">
        <f>SUMIF(Eventos!$B:$B,'México'!$C$41,Eventos!Y:Y)</f>
        <v>0</v>
      </c>
      <c r="Z41" s="41">
        <f>SUMIF(Eventos!$B:$B,'México'!$C$41,Eventos!Z:Z)</f>
        <v>0</v>
      </c>
      <c r="AA41" s="336">
        <f>SUMIF(Eventos!$B:$B,'México'!$C$41,Eventos!AA:AA)</f>
        <v>0</v>
      </c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</row>
    <row r="42" ht="12.75" customHeight="1">
      <c r="A42" s="40"/>
      <c r="B42" s="337" t="s">
        <v>111</v>
      </c>
      <c r="C42" s="40" t="s">
        <v>482</v>
      </c>
      <c r="D42" s="338">
        <f>SUMIF(Eventos!$B:$B,'México'!$C$42,Eventos!D:D)</f>
        <v>0</v>
      </c>
      <c r="E42" s="41">
        <f>SUMIF(Eventos!$B:$B,'México'!$C$42,Eventos!E:E)</f>
        <v>0</v>
      </c>
      <c r="F42" s="41">
        <f>SUMIF(Eventos!$B:$B,'México'!$C$42,Eventos!F:F)</f>
        <v>0</v>
      </c>
      <c r="G42" s="41">
        <f>SUMIF(Eventos!$B:$B,'México'!$C$42,Eventos!G:G)</f>
        <v>0</v>
      </c>
      <c r="H42" s="41">
        <f>SUMIF(Eventos!$B:$B,'México'!$C$42,Eventos!H:H)</f>
        <v>0</v>
      </c>
      <c r="I42" s="41">
        <f>SUMIF(Eventos!$B:$B,'México'!$C$42,Eventos!I:I)</f>
        <v>0</v>
      </c>
      <c r="J42" s="41">
        <f>SUMIF(Eventos!$B:$B,'México'!$C$42,Eventos!J:J)</f>
        <v>0</v>
      </c>
      <c r="K42" s="41">
        <f>SUMIF(Eventos!$B:$B,'México'!$C$42,Eventos!K:K)</f>
        <v>0</v>
      </c>
      <c r="L42" s="41">
        <f>SUMIF(Eventos!$B:$B,'México'!$C$42,Eventos!L:L)</f>
        <v>0</v>
      </c>
      <c r="M42" s="41">
        <f>SUMIF(Eventos!$B:$B,'México'!$C$42,Eventos!M:M)</f>
        <v>0</v>
      </c>
      <c r="N42" s="41">
        <f>SUMIF(Eventos!$B:$B,'México'!$C$42,Eventos!N:N)</f>
        <v>0</v>
      </c>
      <c r="O42" s="41">
        <f>SUMIF(Eventos!$B:$B,'México'!$C$42,Eventos!O:O)</f>
        <v>0</v>
      </c>
      <c r="P42" s="41">
        <f>SUMIF(Eventos!$B:$B,'México'!$C$42,Eventos!P:P)</f>
        <v>0</v>
      </c>
      <c r="Q42" s="41">
        <f>SUMIF(Eventos!$B:$B,'México'!$C$42,Eventos!Q:Q)</f>
        <v>0</v>
      </c>
      <c r="R42" s="41">
        <f>SUMIF(Eventos!$B:$B,'México'!$C$42,Eventos!R:R)</f>
        <v>0</v>
      </c>
      <c r="S42" s="41">
        <f>SUMIF(Eventos!$B:$B,'México'!$C$42,Eventos!S:S)</f>
        <v>0</v>
      </c>
      <c r="T42" s="41">
        <f>SUMIF(Eventos!$B:$B,'México'!$C$42,Eventos!T:T)</f>
        <v>0</v>
      </c>
      <c r="U42" s="41">
        <f>SUMIF(Eventos!$B:$B,'México'!$C$42,Eventos!U:U)</f>
        <v>0</v>
      </c>
      <c r="V42" s="41">
        <f>SUMIF(Eventos!$B:$B,'México'!$C$42,Eventos!V:V)</f>
        <v>0</v>
      </c>
      <c r="W42" s="41">
        <f>SUMIF(Eventos!$B:$B,'México'!$C$42,Eventos!W:W)</f>
        <v>0</v>
      </c>
      <c r="X42" s="41">
        <f>SUMIF(Eventos!$B:$B,'México'!$C$42,Eventos!X:X)</f>
        <v>0</v>
      </c>
      <c r="Y42" s="41">
        <f>SUMIF(Eventos!$B:$B,'México'!$C$42,Eventos!Y:Y)</f>
        <v>0</v>
      </c>
      <c r="Z42" s="41">
        <f>SUMIF(Eventos!$B:$B,'México'!$C$42,Eventos!Z:Z)</f>
        <v>0</v>
      </c>
      <c r="AA42" s="336">
        <f>SUMIF(Eventos!$B:$B,'México'!$C$42,Eventos!AA:AA)</f>
        <v>0</v>
      </c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</row>
    <row r="43" ht="12.75" customHeight="1">
      <c r="A43" s="40"/>
      <c r="B43" s="337" t="s">
        <v>111</v>
      </c>
      <c r="C43" s="40" t="s">
        <v>484</v>
      </c>
      <c r="D43" s="338">
        <f>SUMIF(Eventos!$B:$B,'México'!$C$43,Eventos!D:D)</f>
        <v>0</v>
      </c>
      <c r="E43" s="41">
        <f>SUMIF(Eventos!$B:$B,'México'!$C$43,Eventos!E:E)</f>
        <v>0</v>
      </c>
      <c r="F43" s="41">
        <f>SUMIF(Eventos!$B:$B,'México'!$C$43,Eventos!F:F)</f>
        <v>150000</v>
      </c>
      <c r="G43" s="41">
        <f>SUMIF(Eventos!$B:$B,'México'!$C$43,Eventos!G:G)</f>
        <v>0</v>
      </c>
      <c r="H43" s="41">
        <f>SUMIF(Eventos!$B:$B,'México'!$C$43,Eventos!H:H)</f>
        <v>0</v>
      </c>
      <c r="I43" s="41">
        <f>SUMIF(Eventos!$B:$B,'México'!$C$43,Eventos!I:I)</f>
        <v>0</v>
      </c>
      <c r="J43" s="41">
        <f>SUMIF(Eventos!$B:$B,'México'!$C$43,Eventos!J:J)</f>
        <v>0</v>
      </c>
      <c r="K43" s="41">
        <f>SUMIF(Eventos!$B:$B,'México'!$C$43,Eventos!K:K)</f>
        <v>0</v>
      </c>
      <c r="L43" s="41">
        <f>SUMIF(Eventos!$B:$B,'México'!$C$43,Eventos!L:L)</f>
        <v>0</v>
      </c>
      <c r="M43" s="41">
        <f>SUMIF(Eventos!$B:$B,'México'!$C$43,Eventos!M:M)</f>
        <v>0</v>
      </c>
      <c r="N43" s="41">
        <f>SUMIF(Eventos!$B:$B,'México'!$C$43,Eventos!N:N)</f>
        <v>150000</v>
      </c>
      <c r="O43" s="41">
        <f>SUMIF(Eventos!$B:$B,'México'!$C$43,Eventos!O:O)</f>
        <v>0</v>
      </c>
      <c r="P43" s="41">
        <f>SUMIF(Eventos!$B:$B,'México'!$C$43,Eventos!P:P)</f>
        <v>0</v>
      </c>
      <c r="Q43" s="41">
        <f>SUMIF(Eventos!$B:$B,'México'!$C$43,Eventos!Q:Q)</f>
        <v>0</v>
      </c>
      <c r="R43" s="41">
        <f>SUMIF(Eventos!$B:$B,'México'!$C$43,Eventos!R:R)</f>
        <v>0</v>
      </c>
      <c r="S43" s="41">
        <f>SUMIF(Eventos!$B:$B,'México'!$C$43,Eventos!S:S)</f>
        <v>0</v>
      </c>
      <c r="T43" s="41">
        <f>SUMIF(Eventos!$B:$B,'México'!$C$43,Eventos!T:T)</f>
        <v>0</v>
      </c>
      <c r="U43" s="41">
        <f>SUMIF(Eventos!$B:$B,'México'!$C$43,Eventos!U:U)</f>
        <v>0</v>
      </c>
      <c r="V43" s="41">
        <f>SUMIF(Eventos!$B:$B,'México'!$C$43,Eventos!V:V)</f>
        <v>0</v>
      </c>
      <c r="W43" s="41">
        <f>SUMIF(Eventos!$B:$B,'México'!$C$43,Eventos!W:W)</f>
        <v>0</v>
      </c>
      <c r="X43" s="41">
        <f>SUMIF(Eventos!$B:$B,'México'!$C$43,Eventos!X:X)</f>
        <v>0</v>
      </c>
      <c r="Y43" s="41">
        <f>SUMIF(Eventos!$B:$B,'México'!$C$43,Eventos!Y:Y)</f>
        <v>0</v>
      </c>
      <c r="Z43" s="41">
        <f>SUMIF(Eventos!$B:$B,'México'!$C$43,Eventos!Z:Z)</f>
        <v>285000</v>
      </c>
      <c r="AA43" s="336">
        <f>SUMIF(Eventos!$B:$B,'México'!$C$43,Eventos!AA:AA)</f>
        <v>0</v>
      </c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</row>
    <row r="44" ht="12.75" customHeight="1">
      <c r="A44" s="40"/>
      <c r="B44" s="337" t="s">
        <v>111</v>
      </c>
      <c r="C44" s="40" t="s">
        <v>485</v>
      </c>
      <c r="D44" s="338">
        <f>SUMIF(Eventos!$B:$B,'México'!$C$44,Eventos!D:D)</f>
        <v>0</v>
      </c>
      <c r="E44" s="41">
        <f>SUMIF(Eventos!$B:$B,'México'!$C$44,Eventos!E:E)</f>
        <v>0</v>
      </c>
      <c r="F44" s="41">
        <f>SUMIF(Eventos!$B:$B,'México'!$C$44,Eventos!F:F)</f>
        <v>0</v>
      </c>
      <c r="G44" s="41">
        <f>SUMIF(Eventos!$B:$B,'México'!$C$44,Eventos!G:G)</f>
        <v>0</v>
      </c>
      <c r="H44" s="41">
        <f>SUMIF(Eventos!$B:$B,'México'!$C$44,Eventos!H:H)</f>
        <v>0</v>
      </c>
      <c r="I44" s="41">
        <f>SUMIF(Eventos!$B:$B,'México'!$C$44,Eventos!I:I)</f>
        <v>0</v>
      </c>
      <c r="J44" s="41">
        <f>SUMIF(Eventos!$B:$B,'México'!$C$44,Eventos!J:J)</f>
        <v>0</v>
      </c>
      <c r="K44" s="41">
        <f>SUMIF(Eventos!$B:$B,'México'!$C$44,Eventos!K:K)</f>
        <v>0</v>
      </c>
      <c r="L44" s="41">
        <f>SUMIF(Eventos!$B:$B,'México'!$C$44,Eventos!L:L)</f>
        <v>0</v>
      </c>
      <c r="M44" s="41">
        <f>SUMIF(Eventos!$B:$B,'México'!$C$44,Eventos!M:M)</f>
        <v>0</v>
      </c>
      <c r="N44" s="41">
        <f>SUMIF(Eventos!$B:$B,'México'!$C$44,Eventos!N:N)</f>
        <v>0</v>
      </c>
      <c r="O44" s="41">
        <f>SUMIF(Eventos!$B:$B,'México'!$C$44,Eventos!O:O)</f>
        <v>0</v>
      </c>
      <c r="P44" s="41">
        <f>SUMIF(Eventos!$B:$B,'México'!$C$44,Eventos!P:P)</f>
        <v>0</v>
      </c>
      <c r="Q44" s="41">
        <f>SUMIF(Eventos!$B:$B,'México'!$C$44,Eventos!Q:Q)</f>
        <v>0</v>
      </c>
      <c r="R44" s="41">
        <f>SUMIF(Eventos!$B:$B,'México'!$C$44,Eventos!R:R)</f>
        <v>0</v>
      </c>
      <c r="S44" s="41">
        <f>SUMIF(Eventos!$B:$B,'México'!$C$44,Eventos!S:S)</f>
        <v>0</v>
      </c>
      <c r="T44" s="41">
        <f>SUMIF(Eventos!$B:$B,'México'!$C$44,Eventos!T:T)</f>
        <v>0</v>
      </c>
      <c r="U44" s="41">
        <f>SUMIF(Eventos!$B:$B,'México'!$C$44,Eventos!U:U)</f>
        <v>0</v>
      </c>
      <c r="V44" s="41">
        <f>SUMIF(Eventos!$B:$B,'México'!$C$44,Eventos!V:V)</f>
        <v>0</v>
      </c>
      <c r="W44" s="41">
        <f>SUMIF(Eventos!$B:$B,'México'!$C$44,Eventos!W:W)</f>
        <v>0</v>
      </c>
      <c r="X44" s="41">
        <f>SUMIF(Eventos!$B:$B,'México'!$C$44,Eventos!X:X)</f>
        <v>750000</v>
      </c>
      <c r="Y44" s="41">
        <f>SUMIF(Eventos!$B:$B,'México'!$C$44,Eventos!Y:Y)</f>
        <v>0</v>
      </c>
      <c r="Z44" s="41">
        <f>SUMIF(Eventos!$B:$B,'México'!$C$44,Eventos!Z:Z)</f>
        <v>100000</v>
      </c>
      <c r="AA44" s="336">
        <f>SUMIF(Eventos!$B:$B,'México'!$C$44,Eventos!AA:AA)</f>
        <v>0</v>
      </c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</row>
    <row r="45" ht="12.75" customHeight="1">
      <c r="A45" s="40"/>
      <c r="B45" s="337" t="s">
        <v>111</v>
      </c>
      <c r="C45" s="40" t="s">
        <v>486</v>
      </c>
      <c r="D45" s="338">
        <f>SUMIF(Eventos!$B:$B,'México'!$C$45,Eventos!D:D)</f>
        <v>113750</v>
      </c>
      <c r="E45" s="41">
        <f>SUMIF(Eventos!$B:$B,'México'!$C$45,Eventos!E:E)</f>
        <v>0</v>
      </c>
      <c r="F45" s="41">
        <f>SUMIF(Eventos!$B:$B,'México'!$C$45,Eventos!F:F)</f>
        <v>0</v>
      </c>
      <c r="G45" s="41">
        <f>SUMIF(Eventos!$B:$B,'México'!$C$45,Eventos!G:G)</f>
        <v>0</v>
      </c>
      <c r="H45" s="41">
        <f>SUMIF(Eventos!$B:$B,'México'!$C$45,Eventos!H:H)</f>
        <v>0</v>
      </c>
      <c r="I45" s="41">
        <f>SUMIF(Eventos!$B:$B,'México'!$C$45,Eventos!I:I)</f>
        <v>0</v>
      </c>
      <c r="J45" s="41">
        <f>SUMIF(Eventos!$B:$B,'México'!$C$45,Eventos!J:J)</f>
        <v>103750</v>
      </c>
      <c r="K45" s="41">
        <f>SUMIF(Eventos!$B:$B,'México'!$C$45,Eventos!K:K)</f>
        <v>0</v>
      </c>
      <c r="L45" s="41">
        <f>SUMIF(Eventos!$B:$B,'México'!$C$45,Eventos!L:L)</f>
        <v>0</v>
      </c>
      <c r="M45" s="41">
        <f>SUMIF(Eventos!$B:$B,'México'!$C$45,Eventos!M:M)</f>
        <v>0</v>
      </c>
      <c r="N45" s="41">
        <f>SUMIF(Eventos!$B:$B,'México'!$C$45,Eventos!N:N)</f>
        <v>103750</v>
      </c>
      <c r="O45" s="41">
        <f>SUMIF(Eventos!$B:$B,'México'!$C$45,Eventos!O:O)</f>
        <v>0</v>
      </c>
      <c r="P45" s="41">
        <f>SUMIF(Eventos!$B:$B,'México'!$C$45,Eventos!P:P)</f>
        <v>0</v>
      </c>
      <c r="Q45" s="41">
        <f>SUMIF(Eventos!$B:$B,'México'!$C$45,Eventos!Q:Q)</f>
        <v>0</v>
      </c>
      <c r="R45" s="41">
        <f>SUMIF(Eventos!$B:$B,'México'!$C$45,Eventos!R:R)</f>
        <v>0</v>
      </c>
      <c r="S45" s="41">
        <f>SUMIF(Eventos!$B:$B,'México'!$C$45,Eventos!S:S)</f>
        <v>0</v>
      </c>
      <c r="T45" s="41">
        <f>SUMIF(Eventos!$B:$B,'México'!$C$45,Eventos!T:T)</f>
        <v>103750</v>
      </c>
      <c r="U45" s="41">
        <f>SUMIF(Eventos!$B:$B,'México'!$C$45,Eventos!U:U)</f>
        <v>0</v>
      </c>
      <c r="V45" s="41">
        <f>SUMIF(Eventos!$B:$B,'México'!$C$45,Eventos!V:V)</f>
        <v>0</v>
      </c>
      <c r="W45" s="41">
        <f>SUMIF(Eventos!$B:$B,'México'!$C$45,Eventos!W:W)</f>
        <v>0</v>
      </c>
      <c r="X45" s="41">
        <f>SUMIF(Eventos!$B:$B,'México'!$C$45,Eventos!X:X)</f>
        <v>0</v>
      </c>
      <c r="Y45" s="41">
        <f>SUMIF(Eventos!$B:$B,'México'!$C$45,Eventos!Y:Y)</f>
        <v>0</v>
      </c>
      <c r="Z45" s="41">
        <f>SUMIF(Eventos!$B:$B,'México'!$C$45,Eventos!Z:Z)</f>
        <v>0</v>
      </c>
      <c r="AA45" s="336">
        <f>SUMIF(Eventos!$B:$B,'México'!$C$45,Eventos!AA:AA)</f>
        <v>0</v>
      </c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</row>
    <row r="46" ht="12.75" customHeight="1">
      <c r="A46" s="40"/>
      <c r="B46" s="337" t="s">
        <v>111</v>
      </c>
      <c r="C46" s="40" t="s">
        <v>488</v>
      </c>
      <c r="D46" s="338">
        <f>SUMIF(Eventos!$B:$B,'México'!$C$46,Eventos!D:D)</f>
        <v>0</v>
      </c>
      <c r="E46" s="41">
        <f>SUMIF(Eventos!$B:$B,'México'!$C$46,Eventos!E:E)</f>
        <v>0</v>
      </c>
      <c r="F46" s="41">
        <f>SUMIF(Eventos!$B:$B,'México'!$C$46,Eventos!F:F)</f>
        <v>0</v>
      </c>
      <c r="G46" s="41">
        <f>SUMIF(Eventos!$B:$B,'México'!$C$46,Eventos!G:G)</f>
        <v>0</v>
      </c>
      <c r="H46" s="41">
        <f>SUMIF(Eventos!$B:$B,'México'!$C$46,Eventos!H:H)</f>
        <v>0</v>
      </c>
      <c r="I46" s="41">
        <f>SUMIF(Eventos!$B:$B,'México'!$C$46,Eventos!I:I)</f>
        <v>0</v>
      </c>
      <c r="J46" s="41">
        <f>SUMIF(Eventos!$B:$B,'México'!$C$46,Eventos!J:J)</f>
        <v>0</v>
      </c>
      <c r="K46" s="41">
        <f>SUMIF(Eventos!$B:$B,'México'!$C$46,Eventos!K:K)</f>
        <v>0</v>
      </c>
      <c r="L46" s="41">
        <f>SUMIF(Eventos!$B:$B,'México'!$C$46,Eventos!L:L)</f>
        <v>0</v>
      </c>
      <c r="M46" s="41">
        <f>SUMIF(Eventos!$B:$B,'México'!$C$46,Eventos!M:M)</f>
        <v>0</v>
      </c>
      <c r="N46" s="41">
        <f>SUMIF(Eventos!$B:$B,'México'!$C$46,Eventos!N:N)</f>
        <v>0</v>
      </c>
      <c r="O46" s="41">
        <f>SUMIF(Eventos!$B:$B,'México'!$C$46,Eventos!O:O)</f>
        <v>0</v>
      </c>
      <c r="P46" s="41">
        <f>SUMIF(Eventos!$B:$B,'México'!$C$46,Eventos!P:P)</f>
        <v>0</v>
      </c>
      <c r="Q46" s="41">
        <f>SUMIF(Eventos!$B:$B,'México'!$C$46,Eventos!Q:Q)</f>
        <v>0</v>
      </c>
      <c r="R46" s="41">
        <f>SUMIF(Eventos!$B:$B,'México'!$C$46,Eventos!R:R)</f>
        <v>0</v>
      </c>
      <c r="S46" s="41">
        <f>SUMIF(Eventos!$B:$B,'México'!$C$46,Eventos!S:S)</f>
        <v>0</v>
      </c>
      <c r="T46" s="41">
        <f>SUMIF(Eventos!$B:$B,'México'!$C$46,Eventos!T:T)</f>
        <v>0</v>
      </c>
      <c r="U46" s="41">
        <f>SUMIF(Eventos!$B:$B,'México'!$C$46,Eventos!U:U)</f>
        <v>0</v>
      </c>
      <c r="V46" s="41">
        <f>SUMIF(Eventos!$B:$B,'México'!$C$46,Eventos!V:V)</f>
        <v>0</v>
      </c>
      <c r="W46" s="41">
        <f>SUMIF(Eventos!$B:$B,'México'!$C$46,Eventos!W:W)</f>
        <v>0</v>
      </c>
      <c r="X46" s="41">
        <f>SUMIF(Eventos!$B:$B,'México'!$C$46,Eventos!X:X)</f>
        <v>0</v>
      </c>
      <c r="Y46" s="41">
        <f>SUMIF(Eventos!$B:$B,'México'!$C$46,Eventos!Y:Y)</f>
        <v>0</v>
      </c>
      <c r="Z46" s="41">
        <f>SUMIF(Eventos!$B:$B,'México'!$C$46,Eventos!Z:Z)</f>
        <v>0</v>
      </c>
      <c r="AA46" s="336">
        <f>SUMIF(Eventos!$B:$B,'México'!$C$46,Eventos!AA:AA)</f>
        <v>0</v>
      </c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</row>
    <row r="47" ht="12.75" customHeight="1">
      <c r="A47" s="40"/>
      <c r="B47" s="337" t="s">
        <v>111</v>
      </c>
      <c r="C47" s="40" t="s">
        <v>490</v>
      </c>
      <c r="D47" s="338">
        <f>SUMIF(Eventos!$B:$B,'México'!$C$47,Eventos!D:D)</f>
        <v>0</v>
      </c>
      <c r="E47" s="41">
        <f>SUMIF(Eventos!$B:$B,'México'!$C$47,Eventos!E:E)</f>
        <v>0</v>
      </c>
      <c r="F47" s="41">
        <f>SUMIF(Eventos!$B:$B,'México'!$C$47,Eventos!F:F)</f>
        <v>0</v>
      </c>
      <c r="G47" s="41">
        <f>SUMIF(Eventos!$B:$B,'México'!$C$47,Eventos!G:G)</f>
        <v>0</v>
      </c>
      <c r="H47" s="41">
        <f>SUMIF(Eventos!$B:$B,'México'!$C$47,Eventos!H:H)</f>
        <v>0</v>
      </c>
      <c r="I47" s="41">
        <f>SUMIF(Eventos!$B:$B,'México'!$C$47,Eventos!I:I)</f>
        <v>0</v>
      </c>
      <c r="J47" s="41">
        <f>SUMIF(Eventos!$B:$B,'México'!$C$47,Eventos!J:J)</f>
        <v>0</v>
      </c>
      <c r="K47" s="41">
        <f>SUMIF(Eventos!$B:$B,'México'!$C$47,Eventos!K:K)</f>
        <v>0</v>
      </c>
      <c r="L47" s="41">
        <f>SUMIF(Eventos!$B:$B,'México'!$C$47,Eventos!L:L)</f>
        <v>235000</v>
      </c>
      <c r="M47" s="41">
        <f>SUMIF(Eventos!$B:$B,'México'!$C$47,Eventos!M:M)</f>
        <v>0</v>
      </c>
      <c r="N47" s="41">
        <f>SUMIF(Eventos!$B:$B,'México'!$C$47,Eventos!N:N)</f>
        <v>55000</v>
      </c>
      <c r="O47" s="41">
        <f>SUMIF(Eventos!$B:$B,'México'!$C$47,Eventos!O:O)</f>
        <v>0</v>
      </c>
      <c r="P47" s="41">
        <f>SUMIF(Eventos!$B:$B,'México'!$C$47,Eventos!P:P)</f>
        <v>0</v>
      </c>
      <c r="Q47" s="41">
        <f>SUMIF(Eventos!$B:$B,'México'!$C$47,Eventos!Q:Q)</f>
        <v>0</v>
      </c>
      <c r="R47" s="41">
        <f>SUMIF(Eventos!$B:$B,'México'!$C$47,Eventos!R:R)</f>
        <v>0</v>
      </c>
      <c r="S47" s="41">
        <f>SUMIF(Eventos!$B:$B,'México'!$C$47,Eventos!S:S)</f>
        <v>0</v>
      </c>
      <c r="T47" s="41">
        <f>SUMIF(Eventos!$B:$B,'México'!$C$47,Eventos!T:T)</f>
        <v>0</v>
      </c>
      <c r="U47" s="41">
        <f>SUMIF(Eventos!$B:$B,'México'!$C$47,Eventos!U:U)</f>
        <v>0</v>
      </c>
      <c r="V47" s="41">
        <f>SUMIF(Eventos!$B:$B,'México'!$C$47,Eventos!V:V)</f>
        <v>0</v>
      </c>
      <c r="W47" s="41">
        <f>SUMIF(Eventos!$B:$B,'México'!$C$47,Eventos!W:W)</f>
        <v>0</v>
      </c>
      <c r="X47" s="41">
        <f>SUMIF(Eventos!$B:$B,'México'!$C$47,Eventos!X:X)</f>
        <v>0</v>
      </c>
      <c r="Y47" s="41">
        <f>SUMIF(Eventos!$B:$B,'México'!$C$47,Eventos!Y:Y)</f>
        <v>0</v>
      </c>
      <c r="Z47" s="41">
        <f>SUMIF(Eventos!$B:$B,'México'!$C$47,Eventos!Z:Z)</f>
        <v>0</v>
      </c>
      <c r="AA47" s="336">
        <f>SUMIF(Eventos!$B:$B,'México'!$C$47,Eventos!AA:AA)</f>
        <v>0</v>
      </c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</row>
    <row r="48" ht="12.75" customHeight="1">
      <c r="A48" s="40"/>
      <c r="B48" s="337" t="s">
        <v>111</v>
      </c>
      <c r="C48" s="40" t="s">
        <v>491</v>
      </c>
      <c r="D48" s="338">
        <f>SUMIF(Eventos!$B:$B,'México'!$C$48,Eventos!D:D)</f>
        <v>0</v>
      </c>
      <c r="E48" s="41">
        <f>SUMIF(Eventos!$B:$B,'México'!$C$48,Eventos!E:E)</f>
        <v>0</v>
      </c>
      <c r="F48" s="41">
        <f>SUMIF(Eventos!$B:$B,'México'!$C$48,Eventos!F:F)</f>
        <v>0</v>
      </c>
      <c r="G48" s="41">
        <f>SUMIF(Eventos!$B:$B,'México'!$C$48,Eventos!G:G)</f>
        <v>0</v>
      </c>
      <c r="H48" s="41">
        <f>SUMIF(Eventos!$B:$B,'México'!$C$48,Eventos!H:H)</f>
        <v>0</v>
      </c>
      <c r="I48" s="41">
        <f>SUMIF(Eventos!$B:$B,'México'!$C$48,Eventos!I:I)</f>
        <v>0</v>
      </c>
      <c r="J48" s="41">
        <f>SUMIF(Eventos!$B:$B,'México'!$C$48,Eventos!J:J)</f>
        <v>0</v>
      </c>
      <c r="K48" s="41">
        <f>SUMIF(Eventos!$B:$B,'México'!$C$48,Eventos!K:K)</f>
        <v>0</v>
      </c>
      <c r="L48" s="41">
        <f>SUMIF(Eventos!$B:$B,'México'!$C$48,Eventos!L:L)</f>
        <v>0</v>
      </c>
      <c r="M48" s="41">
        <f>SUMIF(Eventos!$B:$B,'México'!$C$48,Eventos!M:M)</f>
        <v>0</v>
      </c>
      <c r="N48" s="41">
        <f>SUMIF(Eventos!$B:$B,'México'!$C$48,Eventos!N:N)</f>
        <v>0</v>
      </c>
      <c r="O48" s="41">
        <f>SUMIF(Eventos!$B:$B,'México'!$C$48,Eventos!O:O)</f>
        <v>0</v>
      </c>
      <c r="P48" s="41">
        <f>SUMIF(Eventos!$B:$B,'México'!$C$48,Eventos!P:P)</f>
        <v>150000</v>
      </c>
      <c r="Q48" s="41">
        <f>SUMIF(Eventos!$B:$B,'México'!$C$48,Eventos!Q:Q)</f>
        <v>0</v>
      </c>
      <c r="R48" s="41">
        <f>SUMIF(Eventos!$B:$B,'México'!$C$48,Eventos!R:R)</f>
        <v>0</v>
      </c>
      <c r="S48" s="41">
        <f>SUMIF(Eventos!$B:$B,'México'!$C$48,Eventos!S:S)</f>
        <v>0</v>
      </c>
      <c r="T48" s="41">
        <f>SUMIF(Eventos!$B:$B,'México'!$C$48,Eventos!T:T)</f>
        <v>15000</v>
      </c>
      <c r="U48" s="41">
        <f>SUMIF(Eventos!$B:$B,'México'!$C$48,Eventos!U:U)</f>
        <v>0</v>
      </c>
      <c r="V48" s="41">
        <f>SUMIF(Eventos!$B:$B,'México'!$C$48,Eventos!V:V)</f>
        <v>15000</v>
      </c>
      <c r="W48" s="41">
        <f>SUMIF(Eventos!$B:$B,'México'!$C$48,Eventos!W:W)</f>
        <v>0</v>
      </c>
      <c r="X48" s="41">
        <f>SUMIF(Eventos!$B:$B,'México'!$C$48,Eventos!X:X)</f>
        <v>15000</v>
      </c>
      <c r="Y48" s="41">
        <f>SUMIF(Eventos!$B:$B,'México'!$C$48,Eventos!Y:Y)</f>
        <v>0</v>
      </c>
      <c r="Z48" s="41">
        <f>SUMIF(Eventos!$B:$B,'México'!$C$48,Eventos!Z:Z)</f>
        <v>15000</v>
      </c>
      <c r="AA48" s="336">
        <f>SUMIF(Eventos!$B:$B,'México'!$C$48,Eventos!AA:AA)</f>
        <v>0</v>
      </c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</row>
    <row r="49" ht="12.75" customHeight="1">
      <c r="A49" s="40"/>
      <c r="B49" s="337" t="s">
        <v>111</v>
      </c>
      <c r="C49" s="40" t="s">
        <v>493</v>
      </c>
      <c r="D49" s="338">
        <f>SUMIF(Eventos!$B:$B,$C$49,Eventos!D:D)</f>
        <v>0</v>
      </c>
      <c r="E49" s="41">
        <f>SUMIF(Eventos!$B:$B,$C$49,Eventos!E:E)</f>
        <v>0</v>
      </c>
      <c r="F49" s="41">
        <f>SUMIF(Eventos!$B:$B,$C$49,Eventos!F:F)</f>
        <v>0</v>
      </c>
      <c r="G49" s="41">
        <f>SUMIF(Eventos!$B:$B,$C$49,Eventos!G:G)</f>
        <v>0</v>
      </c>
      <c r="H49" s="41">
        <f>SUMIF(Eventos!$B:$B,$C$49,Eventos!H:H)</f>
        <v>0</v>
      </c>
      <c r="I49" s="41">
        <f>SUMIF(Eventos!$B:$B,$C$49,Eventos!I:I)</f>
        <v>0</v>
      </c>
      <c r="J49" s="41">
        <f>SUMIF(Eventos!$B:$B,$C$49,Eventos!J:J)</f>
        <v>0</v>
      </c>
      <c r="K49" s="41">
        <f>SUMIF(Eventos!$B:$B,$C$49,Eventos!K:K)</f>
        <v>0</v>
      </c>
      <c r="L49" s="41">
        <f>SUMIF(Eventos!$B:$B,$C$49,Eventos!L:L)</f>
        <v>0</v>
      </c>
      <c r="M49" s="41">
        <f>SUMIF(Eventos!$B:$B,$C$49,Eventos!M:M)</f>
        <v>0</v>
      </c>
      <c r="N49" s="41">
        <f>SUMIF(Eventos!$B:$B,$C$49,Eventos!N:N)</f>
        <v>0</v>
      </c>
      <c r="O49" s="41">
        <f>SUMIF(Eventos!$B:$B,$C$49,Eventos!O:O)</f>
        <v>0</v>
      </c>
      <c r="P49" s="41">
        <f>SUMIF(Eventos!$B:$B,$C$49,Eventos!P:P)</f>
        <v>145000</v>
      </c>
      <c r="Q49" s="41">
        <f>SUMIF(Eventos!$B:$B,$C$49,Eventos!Q:Q)</f>
        <v>0</v>
      </c>
      <c r="R49" s="41">
        <f>SUMIF(Eventos!$B:$B,$C$49,Eventos!R:R)</f>
        <v>0</v>
      </c>
      <c r="S49" s="41">
        <f>SUMIF(Eventos!$B:$B,$C$49,Eventos!S:S)</f>
        <v>0</v>
      </c>
      <c r="T49" s="41">
        <f>SUMIF(Eventos!$B:$B,$C$49,Eventos!T:T)</f>
        <v>145000</v>
      </c>
      <c r="U49" s="41">
        <f>SUMIF(Eventos!$B:$B,$C$49,Eventos!U:U)</f>
        <v>0</v>
      </c>
      <c r="V49" s="41">
        <f>SUMIF(Eventos!$B:$B,$C$49,Eventos!V:V)</f>
        <v>0</v>
      </c>
      <c r="W49" s="41">
        <f>SUMIF(Eventos!$B:$B,$C$49,Eventos!W:W)</f>
        <v>0</v>
      </c>
      <c r="X49" s="41">
        <f>SUMIF(Eventos!$B:$B,$C$49,Eventos!X:X)</f>
        <v>0</v>
      </c>
      <c r="Y49" s="41">
        <f>SUMIF(Eventos!$B:$B,$C$49,Eventos!Y:Y)</f>
        <v>0</v>
      </c>
      <c r="Z49" s="41">
        <f>SUMIF(Eventos!$B:$B,$C$49,Eventos!Z:Z)</f>
        <v>0</v>
      </c>
      <c r="AA49" s="336">
        <f>SUMIF(Eventos!$B:$B,$C$49,Eventos!AA:AA)</f>
        <v>0</v>
      </c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</row>
    <row r="50" ht="12.75" customHeight="1">
      <c r="A50" s="40"/>
      <c r="B50" s="337" t="s">
        <v>111</v>
      </c>
      <c r="C50" s="40" t="s">
        <v>497</v>
      </c>
      <c r="D50" s="338">
        <f>SUMIF(Eventos!$B:$B,'México'!$C$50,Eventos!D:D)</f>
        <v>0</v>
      </c>
      <c r="E50" s="41">
        <f>SUMIF(Eventos!$B:$B,'México'!$C$50,Eventos!E:E)</f>
        <v>0</v>
      </c>
      <c r="F50" s="41">
        <f>SUMIF(Eventos!$B:$B,'México'!$C$50,Eventos!F:F)</f>
        <v>0</v>
      </c>
      <c r="G50" s="41">
        <f>SUMIF(Eventos!$B:$B,'México'!$C$50,Eventos!G:G)</f>
        <v>0</v>
      </c>
      <c r="H50" s="41">
        <f>SUMIF(Eventos!$B:$B,'México'!$C$50,Eventos!H:H)</f>
        <v>1150000</v>
      </c>
      <c r="I50" s="41">
        <f>SUMIF(Eventos!$B:$B,'México'!$C$50,Eventos!I:I)</f>
        <v>0</v>
      </c>
      <c r="J50" s="41">
        <f>SUMIF(Eventos!$B:$B,'México'!$C$50,Eventos!J:J)</f>
        <v>100000</v>
      </c>
      <c r="K50" s="41">
        <f>SUMIF(Eventos!$B:$B,'México'!$C$50,Eventos!K:K)</f>
        <v>0</v>
      </c>
      <c r="L50" s="41">
        <f>SUMIF(Eventos!$B:$B,'México'!$C$50,Eventos!L:L)</f>
        <v>0</v>
      </c>
      <c r="M50" s="41">
        <f>SUMIF(Eventos!$B:$B,'México'!$C$50,Eventos!M:M)</f>
        <v>0</v>
      </c>
      <c r="N50" s="41">
        <f>SUMIF(Eventos!$B:$B,'México'!$C$50,Eventos!N:N)</f>
        <v>0</v>
      </c>
      <c r="O50" s="41">
        <f>SUMIF(Eventos!$B:$B,'México'!$C$50,Eventos!O:O)</f>
        <v>0</v>
      </c>
      <c r="P50" s="41">
        <f>SUMIF(Eventos!$B:$B,'México'!$C$50,Eventos!P:P)</f>
        <v>0</v>
      </c>
      <c r="Q50" s="41">
        <f>SUMIF(Eventos!$B:$B,'México'!$C$50,Eventos!Q:Q)</f>
        <v>0</v>
      </c>
      <c r="R50" s="41">
        <f>SUMIF(Eventos!$B:$B,'México'!$C$50,Eventos!R:R)</f>
        <v>0</v>
      </c>
      <c r="S50" s="41">
        <f>SUMIF(Eventos!$B:$B,'México'!$C$50,Eventos!S:S)</f>
        <v>0</v>
      </c>
      <c r="T50" s="41">
        <f>SUMIF(Eventos!$B:$B,'México'!$C$50,Eventos!T:T)</f>
        <v>0</v>
      </c>
      <c r="U50" s="41">
        <f>SUMIF(Eventos!$B:$B,'México'!$C$50,Eventos!U:U)</f>
        <v>0</v>
      </c>
      <c r="V50" s="41">
        <f>SUMIF(Eventos!$B:$B,'México'!$C$50,Eventos!V:V)</f>
        <v>0</v>
      </c>
      <c r="W50" s="41">
        <f>SUMIF(Eventos!$B:$B,'México'!$C$50,Eventos!W:W)</f>
        <v>0</v>
      </c>
      <c r="X50" s="41">
        <f>SUMIF(Eventos!$B:$B,'México'!$C$50,Eventos!X:X)</f>
        <v>0</v>
      </c>
      <c r="Y50" s="41">
        <f>SUMIF(Eventos!$B:$B,'México'!$C$50,Eventos!Y:Y)</f>
        <v>0</v>
      </c>
      <c r="Z50" s="41">
        <f>SUMIF(Eventos!$B:$B,'México'!$C$50,Eventos!Z:Z)</f>
        <v>0</v>
      </c>
      <c r="AA50" s="336">
        <f>SUMIF(Eventos!$B:$B,'México'!$C$50,Eventos!AA:AA)</f>
        <v>0</v>
      </c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</row>
    <row r="51" ht="12.75" customHeight="1">
      <c r="A51" s="40"/>
      <c r="B51" s="337" t="s">
        <v>111</v>
      </c>
      <c r="C51" s="40" t="s">
        <v>498</v>
      </c>
      <c r="D51" s="338">
        <f>SUMIF(Eventos!$B:$B,'México'!$C$51,Eventos!D:D)</f>
        <v>0</v>
      </c>
      <c r="E51" s="41">
        <f>SUMIF(Eventos!$B:$B,'México'!$C$51,Eventos!E:E)</f>
        <v>0</v>
      </c>
      <c r="F51" s="41">
        <f>SUMIF(Eventos!$B:$B,'México'!$C$51,Eventos!F:F)</f>
        <v>0</v>
      </c>
      <c r="G51" s="41">
        <f>SUMIF(Eventos!$B:$B,'México'!$C$51,Eventos!G:G)</f>
        <v>0</v>
      </c>
      <c r="H51" s="41">
        <f>SUMIF(Eventos!$B:$B,'México'!$C$51,Eventos!H:H)</f>
        <v>0</v>
      </c>
      <c r="I51" s="41">
        <f>SUMIF(Eventos!$B:$B,'México'!$C$51,Eventos!I:I)</f>
        <v>0</v>
      </c>
      <c r="J51" s="41">
        <f>SUMIF(Eventos!$B:$B,'México'!$C$51,Eventos!J:J)</f>
        <v>0</v>
      </c>
      <c r="K51" s="41">
        <f>SUMIF(Eventos!$B:$B,'México'!$C$51,Eventos!K:K)</f>
        <v>0</v>
      </c>
      <c r="L51" s="41">
        <f>SUMIF(Eventos!$B:$B,'México'!$C$51,Eventos!L:L)</f>
        <v>2050000</v>
      </c>
      <c r="M51" s="41">
        <f>SUMIF(Eventos!$B:$B,'México'!$C$51,Eventos!M:M)</f>
        <v>0</v>
      </c>
      <c r="N51" s="41">
        <f>SUMIF(Eventos!$B:$B,'México'!$C$51,Eventos!N:N)</f>
        <v>200000</v>
      </c>
      <c r="O51" s="41">
        <f>SUMIF(Eventos!$B:$B,'México'!$C$51,Eventos!O:O)</f>
        <v>0</v>
      </c>
      <c r="P51" s="41">
        <f>SUMIF(Eventos!$B:$B,'México'!$C$51,Eventos!P:P)</f>
        <v>0</v>
      </c>
      <c r="Q51" s="41">
        <f>SUMIF(Eventos!$B:$B,'México'!$C$51,Eventos!Q:Q)</f>
        <v>0</v>
      </c>
      <c r="R51" s="41">
        <f>SUMIF(Eventos!$B:$B,'México'!$C$51,Eventos!R:R)</f>
        <v>0</v>
      </c>
      <c r="S51" s="41">
        <f>SUMIF(Eventos!$B:$B,'México'!$C$51,Eventos!S:S)</f>
        <v>0</v>
      </c>
      <c r="T51" s="41">
        <f>SUMIF(Eventos!$B:$B,'México'!$C$51,Eventos!T:T)</f>
        <v>0</v>
      </c>
      <c r="U51" s="41">
        <f>SUMIF(Eventos!$B:$B,'México'!$C$51,Eventos!U:U)</f>
        <v>0</v>
      </c>
      <c r="V51" s="41">
        <f>SUMIF(Eventos!$B:$B,'México'!$C$51,Eventos!V:V)</f>
        <v>0</v>
      </c>
      <c r="W51" s="41">
        <f>SUMIF(Eventos!$B:$B,'México'!$C$51,Eventos!W:W)</f>
        <v>0</v>
      </c>
      <c r="X51" s="41">
        <f>SUMIF(Eventos!$B:$B,'México'!$C$51,Eventos!X:X)</f>
        <v>0</v>
      </c>
      <c r="Y51" s="41">
        <f>SUMIF(Eventos!$B:$B,'México'!$C$51,Eventos!Y:Y)</f>
        <v>0</v>
      </c>
      <c r="Z51" s="41">
        <f>SUMIF(Eventos!$B:$B,'México'!$C$51,Eventos!Z:Z)</f>
        <v>0</v>
      </c>
      <c r="AA51" s="336">
        <f>SUMIF(Eventos!$B:$B,'México'!$C$51,Eventos!AA:AA)</f>
        <v>0</v>
      </c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</row>
    <row r="52" ht="12.75" customHeight="1">
      <c r="A52" s="40"/>
      <c r="B52" s="337" t="s">
        <v>111</v>
      </c>
      <c r="C52" s="40" t="s">
        <v>499</v>
      </c>
      <c r="D52" s="338">
        <f>SUMIF(Eventos!$B:$B,'México'!$C$52,Eventos!D:D)</f>
        <v>0</v>
      </c>
      <c r="E52" s="41">
        <f>SUMIF(Eventos!$B:$B,'México'!$C$52,Eventos!E:E)</f>
        <v>0</v>
      </c>
      <c r="F52" s="41">
        <f>SUMIF(Eventos!$B:$B,'México'!$C$52,Eventos!F:F)</f>
        <v>0</v>
      </c>
      <c r="G52" s="41">
        <f>SUMIF(Eventos!$B:$B,'México'!$C$52,Eventos!G:G)</f>
        <v>0</v>
      </c>
      <c r="H52" s="41">
        <f>SUMIF(Eventos!$B:$B,'México'!$C$52,Eventos!H:H)</f>
        <v>0</v>
      </c>
      <c r="I52" s="41">
        <f>SUMIF(Eventos!$B:$B,'México'!$C$52,Eventos!I:I)</f>
        <v>0</v>
      </c>
      <c r="J52" s="41">
        <f>SUMIF(Eventos!$B:$B,'México'!$C$52,Eventos!J:J)</f>
        <v>0</v>
      </c>
      <c r="K52" s="41">
        <f>SUMIF(Eventos!$B:$B,'México'!$C$52,Eventos!K:K)</f>
        <v>0</v>
      </c>
      <c r="L52" s="41">
        <f>SUMIF(Eventos!$B:$B,'México'!$C$52,Eventos!L:L)</f>
        <v>0</v>
      </c>
      <c r="M52" s="41">
        <f>SUMIF(Eventos!$B:$B,'México'!$C$52,Eventos!M:M)</f>
        <v>0</v>
      </c>
      <c r="N52" s="41">
        <f>SUMIF(Eventos!$B:$B,'México'!$C$52,Eventos!N:N)</f>
        <v>0</v>
      </c>
      <c r="O52" s="41">
        <f>SUMIF(Eventos!$B:$B,'México'!$C$52,Eventos!O:O)</f>
        <v>0</v>
      </c>
      <c r="P52" s="41">
        <f>SUMIF(Eventos!$B:$B,'México'!$C$52,Eventos!P:P)</f>
        <v>0</v>
      </c>
      <c r="Q52" s="41">
        <f>SUMIF(Eventos!$B:$B,'México'!$C$52,Eventos!Q:Q)</f>
        <v>0</v>
      </c>
      <c r="R52" s="41">
        <f>SUMIF(Eventos!$B:$B,'México'!$C$52,Eventos!R:R)</f>
        <v>0</v>
      </c>
      <c r="S52" s="41">
        <f>SUMIF(Eventos!$B:$B,'México'!$C$52,Eventos!S:S)</f>
        <v>0</v>
      </c>
      <c r="T52" s="41">
        <f>SUMIF(Eventos!$B:$B,'México'!$C$52,Eventos!T:T)</f>
        <v>0</v>
      </c>
      <c r="U52" s="41">
        <f>SUMIF(Eventos!$B:$B,'México'!$C$52,Eventos!U:U)</f>
        <v>0</v>
      </c>
      <c r="V52" s="41">
        <f>SUMIF(Eventos!$B:$B,'México'!$C$52,Eventos!V:V)</f>
        <v>0</v>
      </c>
      <c r="W52" s="41">
        <f>SUMIF(Eventos!$B:$B,'México'!$C$52,Eventos!W:W)</f>
        <v>0</v>
      </c>
      <c r="X52" s="41">
        <f>SUMIF(Eventos!$B:$B,'México'!$C$52,Eventos!X:X)</f>
        <v>0</v>
      </c>
      <c r="Y52" s="41">
        <f>SUMIF(Eventos!$B:$B,'México'!$C$52,Eventos!Y:Y)</f>
        <v>0</v>
      </c>
      <c r="Z52" s="41">
        <f>SUMIF(Eventos!$B:$B,'México'!$C$52,Eventos!Z:Z)</f>
        <v>0</v>
      </c>
      <c r="AA52" s="336">
        <f>SUMIF(Eventos!$B:$B,'México'!$C$52,Eventos!AA:AA)</f>
        <v>0</v>
      </c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</row>
    <row r="53" ht="12.75" customHeight="1">
      <c r="A53" s="40"/>
      <c r="B53" s="337" t="s">
        <v>111</v>
      </c>
      <c r="C53" s="40" t="s">
        <v>500</v>
      </c>
      <c r="D53" s="338">
        <f>SUMIF(Eventos!$B:$B,'México'!$C$53,Eventos!D:D)</f>
        <v>0</v>
      </c>
      <c r="E53" s="41">
        <f>SUMIF(Eventos!$B:$B,'México'!$C$53,Eventos!E:E)</f>
        <v>0</v>
      </c>
      <c r="F53" s="41">
        <f>SUMIF(Eventos!$B:$B,'México'!$C$53,Eventos!F:F)</f>
        <v>0</v>
      </c>
      <c r="G53" s="41">
        <f>SUMIF(Eventos!$B:$B,'México'!$C$53,Eventos!G:G)</f>
        <v>0</v>
      </c>
      <c r="H53" s="41">
        <f>SUMIF(Eventos!$B:$B,'México'!$C$53,Eventos!H:H)</f>
        <v>0</v>
      </c>
      <c r="I53" s="41">
        <f>SUMIF(Eventos!$B:$B,'México'!$C$53,Eventos!I:I)</f>
        <v>0</v>
      </c>
      <c r="J53" s="41">
        <f>SUMIF(Eventos!$B:$B,'México'!$C$53,Eventos!J:J)</f>
        <v>0</v>
      </c>
      <c r="K53" s="41">
        <f>SUMIF(Eventos!$B:$B,'México'!$C$53,Eventos!K:K)</f>
        <v>0</v>
      </c>
      <c r="L53" s="41">
        <f>SUMIF(Eventos!$B:$B,'México'!$C$53,Eventos!L:L)</f>
        <v>0</v>
      </c>
      <c r="M53" s="41">
        <f>SUMIF(Eventos!$B:$B,'México'!$C$53,Eventos!M:M)</f>
        <v>0</v>
      </c>
      <c r="N53" s="41">
        <f>SUMIF(Eventos!$B:$B,'México'!$C$53,Eventos!N:N)</f>
        <v>0</v>
      </c>
      <c r="O53" s="41">
        <f>SUMIF(Eventos!$B:$B,'México'!$C$53,Eventos!O:O)</f>
        <v>0</v>
      </c>
      <c r="P53" s="41">
        <f>SUMIF(Eventos!$B:$B,'México'!$C$53,Eventos!P:P)</f>
        <v>0</v>
      </c>
      <c r="Q53" s="41">
        <f>SUMIF(Eventos!$B:$B,'México'!$C$53,Eventos!Q:Q)</f>
        <v>0</v>
      </c>
      <c r="R53" s="41">
        <f>SUMIF(Eventos!$B:$B,'México'!$C$53,Eventos!R:R)</f>
        <v>0</v>
      </c>
      <c r="S53" s="41">
        <f>SUMIF(Eventos!$B:$B,'México'!$C$53,Eventos!S:S)</f>
        <v>0</v>
      </c>
      <c r="T53" s="41">
        <f>SUMIF(Eventos!$B:$B,'México'!$C$53,Eventos!T:T)</f>
        <v>0</v>
      </c>
      <c r="U53" s="41">
        <f>SUMIF(Eventos!$B:$B,'México'!$C$53,Eventos!U:U)</f>
        <v>0</v>
      </c>
      <c r="V53" s="41">
        <f>SUMIF(Eventos!$B:$B,'México'!$C$53,Eventos!V:V)</f>
        <v>1150000</v>
      </c>
      <c r="W53" s="41">
        <f>SUMIF(Eventos!$B:$B,'México'!$C$53,Eventos!W:W)</f>
        <v>0</v>
      </c>
      <c r="X53" s="41">
        <f>SUMIF(Eventos!$B:$B,'México'!$C$53,Eventos!X:X)</f>
        <v>50000</v>
      </c>
      <c r="Y53" s="41">
        <f>SUMIF(Eventos!$B:$B,'México'!$C$53,Eventos!Y:Y)</f>
        <v>0</v>
      </c>
      <c r="Z53" s="41">
        <f>SUMIF(Eventos!$B:$B,'México'!$C$53,Eventos!Z:Z)</f>
        <v>0</v>
      </c>
      <c r="AA53" s="336">
        <f>SUMIF(Eventos!$B:$B,'México'!$C$53,Eventos!AA:AA)</f>
        <v>0</v>
      </c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</row>
    <row r="54" ht="12.75" customHeight="1">
      <c r="A54" s="40"/>
      <c r="B54" s="337" t="s">
        <v>111</v>
      </c>
      <c r="C54" s="70" t="s">
        <v>501</v>
      </c>
      <c r="D54" s="338">
        <f>SUMIF(Eventos!$B:$B,'México'!$C$54,Eventos!D:D)</f>
        <v>0</v>
      </c>
      <c r="E54" s="41">
        <f>SUMIF(Eventos!$B:$B,'México'!$C$54,Eventos!E:E)</f>
        <v>0</v>
      </c>
      <c r="F54" s="41">
        <f>SUMIF(Eventos!$B:$B,'México'!$C$54,Eventos!F:F)</f>
        <v>0</v>
      </c>
      <c r="G54" s="41">
        <f>SUMIF(Eventos!$B:$B,'México'!$C$54,Eventos!G:G)</f>
        <v>0</v>
      </c>
      <c r="H54" s="41">
        <f>SUMIF(Eventos!$B:$B,'México'!$C$54,Eventos!H:H)</f>
        <v>0</v>
      </c>
      <c r="I54" s="41">
        <f>SUMIF(Eventos!$B:$B,'México'!$C$54,Eventos!I:I)</f>
        <v>0</v>
      </c>
      <c r="J54" s="41">
        <f>SUMIF(Eventos!$B:$B,'México'!$C$54,Eventos!J:J)</f>
        <v>0</v>
      </c>
      <c r="K54" s="41">
        <f>SUMIF(Eventos!$B:$B,'México'!$C$54,Eventos!K:K)</f>
        <v>0</v>
      </c>
      <c r="L54" s="41">
        <f>SUMIF(Eventos!$B:$B,'México'!$C$54,Eventos!L:L)</f>
        <v>0</v>
      </c>
      <c r="M54" s="41">
        <f>SUMIF(Eventos!$B:$B,'México'!$C$54,Eventos!M:M)</f>
        <v>0</v>
      </c>
      <c r="N54" s="41">
        <f>SUMIF(Eventos!$B:$B,'México'!$C$54,Eventos!N:N)</f>
        <v>0</v>
      </c>
      <c r="O54" s="41">
        <f>SUMIF(Eventos!$B:$B,'México'!$C$54,Eventos!O:O)</f>
        <v>0</v>
      </c>
      <c r="P54" s="41">
        <f>SUMIF(Eventos!$B:$B,'México'!$C$54,Eventos!P:P)</f>
        <v>0</v>
      </c>
      <c r="Q54" s="41">
        <f>SUMIF(Eventos!$B:$B,'México'!$C$54,Eventos!Q:Q)</f>
        <v>0</v>
      </c>
      <c r="R54" s="41">
        <f>SUMIF(Eventos!$B:$B,'México'!$C$54,Eventos!R:R)</f>
        <v>0</v>
      </c>
      <c r="S54" s="41">
        <f>SUMIF(Eventos!$B:$B,'México'!$C$54,Eventos!S:S)</f>
        <v>0</v>
      </c>
      <c r="T54" s="41">
        <f>SUMIF(Eventos!$B:$B,'México'!$C$54,Eventos!T:T)</f>
        <v>0</v>
      </c>
      <c r="U54" s="41">
        <f>SUMIF(Eventos!$B:$B,'México'!$C$54,Eventos!U:U)</f>
        <v>0</v>
      </c>
      <c r="V54" s="41">
        <f>SUMIF(Eventos!$B:$B,'México'!$C$54,Eventos!V:V)</f>
        <v>0</v>
      </c>
      <c r="W54" s="41">
        <f>SUMIF(Eventos!$B:$B,'México'!$C$54,Eventos!W:W)</f>
        <v>0</v>
      </c>
      <c r="X54" s="41">
        <f>SUMIF(Eventos!$B:$B,'México'!$C$54,Eventos!X:X)</f>
        <v>200000</v>
      </c>
      <c r="Y54" s="41">
        <f>SUMIF(Eventos!$B:$B,'México'!$C$54,Eventos!Y:Y)</f>
        <v>0</v>
      </c>
      <c r="Z54" s="41">
        <f>SUMIF(Eventos!$B:$B,'México'!$C$54,Eventos!Z:Z)</f>
        <v>0</v>
      </c>
      <c r="AA54" s="336">
        <f>SUMIF(Eventos!$B:$B,'México'!$C$54,Eventos!AA:AA)</f>
        <v>0</v>
      </c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</row>
    <row r="55" ht="12.75" customHeight="1">
      <c r="A55" s="40"/>
      <c r="B55" s="337" t="s">
        <v>111</v>
      </c>
      <c r="C55" s="70" t="s">
        <v>502</v>
      </c>
      <c r="D55" s="338">
        <f>SUMIF(Eventos!$B:$B,'México'!$C$55,Eventos!D:D)</f>
        <v>0</v>
      </c>
      <c r="E55" s="41">
        <f>SUMIF(Eventos!$B:$B,'México'!$C$55,Eventos!E:E)</f>
        <v>0</v>
      </c>
      <c r="F55" s="41">
        <f>SUMIF(Eventos!$B:$B,'México'!$C$55,Eventos!F:F)</f>
        <v>0</v>
      </c>
      <c r="G55" s="41">
        <f>SUMIF(Eventos!$B:$B,'México'!$C$55,Eventos!G:G)</f>
        <v>0</v>
      </c>
      <c r="H55" s="41">
        <f>SUMIF(Eventos!$B:$B,'México'!$C$55,Eventos!H:H)</f>
        <v>0</v>
      </c>
      <c r="I55" s="41">
        <f>SUMIF(Eventos!$B:$B,'México'!$C$55,Eventos!I:I)</f>
        <v>0</v>
      </c>
      <c r="J55" s="41">
        <f>SUMIF(Eventos!$B:$B,'México'!$C$55,Eventos!J:J)</f>
        <v>200000</v>
      </c>
      <c r="K55" s="41">
        <f>SUMIF(Eventos!$B:$B,'México'!$C$55,Eventos!K:K)</f>
        <v>0</v>
      </c>
      <c r="L55" s="41">
        <f>SUMIF(Eventos!$B:$B,'México'!$C$55,Eventos!L:L)</f>
        <v>0</v>
      </c>
      <c r="M55" s="41">
        <f>SUMIF(Eventos!$B:$B,'México'!$C$55,Eventos!M:M)</f>
        <v>0</v>
      </c>
      <c r="N55" s="41">
        <f>SUMIF(Eventos!$B:$B,'México'!$C$55,Eventos!N:N)</f>
        <v>0</v>
      </c>
      <c r="O55" s="41">
        <f>SUMIF(Eventos!$B:$B,'México'!$C$55,Eventos!O:O)</f>
        <v>0</v>
      </c>
      <c r="P55" s="41">
        <f>SUMIF(Eventos!$B:$B,'México'!$C$55,Eventos!P:P)</f>
        <v>0</v>
      </c>
      <c r="Q55" s="41">
        <f>SUMIF(Eventos!$B:$B,'México'!$C$55,Eventos!Q:Q)</f>
        <v>0</v>
      </c>
      <c r="R55" s="41">
        <f>SUMIF(Eventos!$B:$B,'México'!$C$55,Eventos!R:R)</f>
        <v>0</v>
      </c>
      <c r="S55" s="41">
        <f>SUMIF(Eventos!$B:$B,'México'!$C$55,Eventos!S:S)</f>
        <v>0</v>
      </c>
      <c r="T55" s="41">
        <f>SUMIF(Eventos!$B:$B,'México'!$C$55,Eventos!T:T)</f>
        <v>0</v>
      </c>
      <c r="U55" s="41">
        <f>SUMIF(Eventos!$B:$B,'México'!$C$55,Eventos!U:U)</f>
        <v>0</v>
      </c>
      <c r="V55" s="41">
        <f>SUMIF(Eventos!$B:$B,'México'!$C$55,Eventos!V:V)</f>
        <v>0</v>
      </c>
      <c r="W55" s="41">
        <f>SUMIF(Eventos!$B:$B,'México'!$C$55,Eventos!W:W)</f>
        <v>0</v>
      </c>
      <c r="X55" s="41">
        <f>SUMIF(Eventos!$B:$B,'México'!$C$55,Eventos!X:X)</f>
        <v>0</v>
      </c>
      <c r="Y55" s="41">
        <f>SUMIF(Eventos!$B:$B,'México'!$C$55,Eventos!Y:Y)</f>
        <v>0</v>
      </c>
      <c r="Z55" s="41">
        <f>SUMIF(Eventos!$B:$B,'México'!$C$55,Eventos!Z:Z)</f>
        <v>0</v>
      </c>
      <c r="AA55" s="336">
        <f>SUMIF(Eventos!$B:$B,'México'!$C$55,Eventos!AA:AA)</f>
        <v>0</v>
      </c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</row>
    <row r="56" ht="12.75" customHeight="1">
      <c r="A56" s="40"/>
      <c r="B56" s="337" t="s">
        <v>111</v>
      </c>
      <c r="C56" s="40" t="s">
        <v>503</v>
      </c>
      <c r="D56" s="338">
        <f>SUMIF(Eventos!$B:$B,'México'!$C$56,Eventos!D:D)</f>
        <v>0</v>
      </c>
      <c r="E56" s="41">
        <f>SUMIF(Eventos!$B:$B,'México'!$C$56,Eventos!E:E)</f>
        <v>0</v>
      </c>
      <c r="F56" s="41">
        <f>SUMIF(Eventos!$B:$B,'México'!$C$56,Eventos!F:F)</f>
        <v>80000</v>
      </c>
      <c r="G56" s="41">
        <f>SUMIF(Eventos!$B:$B,'México'!$C$56,Eventos!G:G)</f>
        <v>0</v>
      </c>
      <c r="H56" s="41">
        <f>SUMIF(Eventos!$B:$B,'México'!$C$56,Eventos!H:H)</f>
        <v>0</v>
      </c>
      <c r="I56" s="41">
        <f>SUMIF(Eventos!$B:$B,'México'!$C$56,Eventos!I:I)</f>
        <v>0</v>
      </c>
      <c r="J56" s="41">
        <f>SUMIF(Eventos!$B:$B,'México'!$C$56,Eventos!J:J)</f>
        <v>0</v>
      </c>
      <c r="K56" s="41">
        <f>SUMIF(Eventos!$B:$B,'México'!$C$56,Eventos!K:K)</f>
        <v>0</v>
      </c>
      <c r="L56" s="41">
        <f>SUMIF(Eventos!$B:$B,'México'!$C$56,Eventos!L:L)</f>
        <v>0</v>
      </c>
      <c r="M56" s="41">
        <f>SUMIF(Eventos!$B:$B,'México'!$C$56,Eventos!M:M)</f>
        <v>0</v>
      </c>
      <c r="N56" s="41">
        <f>SUMIF(Eventos!$B:$B,'México'!$C$56,Eventos!N:N)</f>
        <v>80000</v>
      </c>
      <c r="O56" s="41">
        <f>SUMIF(Eventos!$B:$B,'México'!$C$56,Eventos!O:O)</f>
        <v>0</v>
      </c>
      <c r="P56" s="41">
        <f>SUMIF(Eventos!$B:$B,'México'!$C$56,Eventos!P:P)</f>
        <v>0</v>
      </c>
      <c r="Q56" s="41">
        <f>SUMIF(Eventos!$B:$B,'México'!$C$56,Eventos!Q:Q)</f>
        <v>0</v>
      </c>
      <c r="R56" s="41">
        <f>SUMIF(Eventos!$B:$B,'México'!$C$56,Eventos!R:R)</f>
        <v>0</v>
      </c>
      <c r="S56" s="41">
        <f>SUMIF(Eventos!$B:$B,'México'!$C$56,Eventos!S:S)</f>
        <v>0</v>
      </c>
      <c r="T56" s="41">
        <f>SUMIF(Eventos!$B:$B,'México'!$C$56,Eventos!T:T)</f>
        <v>0</v>
      </c>
      <c r="U56" s="41">
        <f>SUMIF(Eventos!$B:$B,'México'!$C$56,Eventos!U:U)</f>
        <v>0</v>
      </c>
      <c r="V56" s="41">
        <f>SUMIF(Eventos!$B:$B,'México'!$C$56,Eventos!V:V)</f>
        <v>0</v>
      </c>
      <c r="W56" s="41">
        <f>SUMIF(Eventos!$B:$B,'México'!$C$56,Eventos!W:W)</f>
        <v>0</v>
      </c>
      <c r="X56" s="41">
        <f>SUMIF(Eventos!$B:$B,'México'!$C$56,Eventos!X:X)</f>
        <v>0</v>
      </c>
      <c r="Y56" s="41">
        <f>SUMIF(Eventos!$B:$B,'México'!$C$56,Eventos!Y:Y)</f>
        <v>0</v>
      </c>
      <c r="Z56" s="41">
        <f>SUMIF(Eventos!$B:$B,'México'!$C$56,Eventos!Z:Z)</f>
        <v>80000</v>
      </c>
      <c r="AA56" s="336">
        <f>SUMIF(Eventos!$B:$B,'México'!$C$56,Eventos!AA:AA)</f>
        <v>0</v>
      </c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</row>
    <row r="57" ht="12.75" customHeight="1">
      <c r="A57" s="40"/>
      <c r="B57" s="337" t="s">
        <v>111</v>
      </c>
      <c r="C57" s="40" t="s">
        <v>504</v>
      </c>
      <c r="D57" s="338">
        <f>SUMIF(Eventos!$B:$B,'México'!$C$57,Eventos!D:D)</f>
        <v>0</v>
      </c>
      <c r="E57" s="41">
        <f>SUMIF(Eventos!$B:$B,'México'!$C$57,Eventos!E:E)</f>
        <v>0</v>
      </c>
      <c r="F57" s="41">
        <f>SUMIF(Eventos!$B:$B,'México'!$C$57,Eventos!F:F)</f>
        <v>0</v>
      </c>
      <c r="G57" s="41">
        <f>SUMIF(Eventos!$B:$B,'México'!$C$57,Eventos!G:G)</f>
        <v>0</v>
      </c>
      <c r="H57" s="41">
        <f>SUMIF(Eventos!$B:$B,'México'!$C$57,Eventos!H:H)</f>
        <v>0</v>
      </c>
      <c r="I57" s="41">
        <f>SUMIF(Eventos!$B:$B,'México'!$C$57,Eventos!I:I)</f>
        <v>0</v>
      </c>
      <c r="J57" s="41">
        <f>SUMIF(Eventos!$B:$B,'México'!$C$57,Eventos!J:J)</f>
        <v>0</v>
      </c>
      <c r="K57" s="41">
        <f>SUMIF(Eventos!$B:$B,'México'!$C$57,Eventos!K:K)</f>
        <v>0</v>
      </c>
      <c r="L57" s="41">
        <f>SUMIF(Eventos!$B:$B,'México'!$C$57,Eventos!L:L)</f>
        <v>0</v>
      </c>
      <c r="M57" s="41">
        <f>SUMIF(Eventos!$B:$B,'México'!$C$57,Eventos!M:M)</f>
        <v>0</v>
      </c>
      <c r="N57" s="41">
        <f>SUMIF(Eventos!$B:$B,'México'!$C$57,Eventos!N:N)</f>
        <v>0</v>
      </c>
      <c r="O57" s="41">
        <f>SUMIF(Eventos!$B:$B,'México'!$C$57,Eventos!O:O)</f>
        <v>0</v>
      </c>
      <c r="P57" s="41">
        <f>SUMIF(Eventos!$B:$B,'México'!$C$57,Eventos!P:P)</f>
        <v>0</v>
      </c>
      <c r="Q57" s="41">
        <f>SUMIF(Eventos!$B:$B,'México'!$C$57,Eventos!Q:Q)</f>
        <v>0</v>
      </c>
      <c r="R57" s="41">
        <f>SUMIF(Eventos!$B:$B,'México'!$C$57,Eventos!R:R)</f>
        <v>0</v>
      </c>
      <c r="S57" s="41">
        <f>SUMIF(Eventos!$B:$B,'México'!$C$57,Eventos!S:S)</f>
        <v>0</v>
      </c>
      <c r="T57" s="41">
        <f>SUMIF(Eventos!$B:$B,'México'!$C$57,Eventos!T:T)</f>
        <v>0</v>
      </c>
      <c r="U57" s="41">
        <f>SUMIF(Eventos!$B:$B,'México'!$C$57,Eventos!U:U)</f>
        <v>0</v>
      </c>
      <c r="V57" s="41">
        <f>SUMIF(Eventos!$B:$B,'México'!$C$57,Eventos!V:V)</f>
        <v>0</v>
      </c>
      <c r="W57" s="41">
        <f>SUMIF(Eventos!$B:$B,'México'!$C$57,Eventos!W:W)</f>
        <v>0</v>
      </c>
      <c r="X57" s="41">
        <f>SUMIF(Eventos!$B:$B,'México'!$C$57,Eventos!X:X)</f>
        <v>600000</v>
      </c>
      <c r="Y57" s="41">
        <f>SUMIF(Eventos!$B:$B,'México'!$C$57,Eventos!Y:Y)</f>
        <v>0</v>
      </c>
      <c r="Z57" s="41">
        <f>SUMIF(Eventos!$B:$B,'México'!$C$57,Eventos!Z:Z)</f>
        <v>50000</v>
      </c>
      <c r="AA57" s="336">
        <f>SUMIF(Eventos!$B:$B,'México'!$C$57,Eventos!AA:AA)</f>
        <v>0</v>
      </c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</row>
    <row r="58" ht="12.75" customHeight="1">
      <c r="A58" s="40"/>
      <c r="B58" s="337" t="s">
        <v>111</v>
      </c>
      <c r="C58" s="40" t="s">
        <v>505</v>
      </c>
      <c r="D58" s="338">
        <f>SUMIF(Eventos!$B:$B,'México'!$C$58,Eventos!D:D)</f>
        <v>40000</v>
      </c>
      <c r="E58" s="41">
        <f>SUMIF(Eventos!$B:$B,'México'!$C$58,Eventos!E:E)</f>
        <v>0</v>
      </c>
      <c r="F58" s="41">
        <f>SUMIF(Eventos!$B:$B,'México'!$C$58,Eventos!F:F)</f>
        <v>0</v>
      </c>
      <c r="G58" s="41">
        <f>SUMIF(Eventos!$B:$B,'México'!$C$58,Eventos!G:G)</f>
        <v>0</v>
      </c>
      <c r="H58" s="41">
        <f>SUMIF(Eventos!$B:$B,'México'!$C$58,Eventos!H:H)</f>
        <v>0</v>
      </c>
      <c r="I58" s="41">
        <f>SUMIF(Eventos!$B:$B,'México'!$C$58,Eventos!I:I)</f>
        <v>0</v>
      </c>
      <c r="J58" s="41">
        <f>SUMIF(Eventos!$B:$B,'México'!$C$58,Eventos!J:J)</f>
        <v>25000</v>
      </c>
      <c r="K58" s="41">
        <f>SUMIF(Eventos!$B:$B,'México'!$C$58,Eventos!K:K)</f>
        <v>0</v>
      </c>
      <c r="L58" s="41">
        <f>SUMIF(Eventos!$B:$B,'México'!$C$58,Eventos!L:L)</f>
        <v>0</v>
      </c>
      <c r="M58" s="41">
        <f>SUMIF(Eventos!$B:$B,'México'!$C$58,Eventos!M:M)</f>
        <v>0</v>
      </c>
      <c r="N58" s="41">
        <f>SUMIF(Eventos!$B:$B,'México'!$C$58,Eventos!N:N)</f>
        <v>25000</v>
      </c>
      <c r="O58" s="41">
        <f>SUMIF(Eventos!$B:$B,'México'!$C$58,Eventos!O:O)</f>
        <v>0</v>
      </c>
      <c r="P58" s="41">
        <f>SUMIF(Eventos!$B:$B,'México'!$C$58,Eventos!P:P)</f>
        <v>0</v>
      </c>
      <c r="Q58" s="41">
        <f>SUMIF(Eventos!$B:$B,'México'!$C$58,Eventos!Q:Q)</f>
        <v>0</v>
      </c>
      <c r="R58" s="41">
        <f>SUMIF(Eventos!$B:$B,'México'!$C$58,Eventos!R:R)</f>
        <v>0</v>
      </c>
      <c r="S58" s="41">
        <f>SUMIF(Eventos!$B:$B,'México'!$C$58,Eventos!S:S)</f>
        <v>0</v>
      </c>
      <c r="T58" s="41">
        <f>SUMIF(Eventos!$B:$B,'México'!$C$58,Eventos!T:T)</f>
        <v>25000</v>
      </c>
      <c r="U58" s="41">
        <f>SUMIF(Eventos!$B:$B,'México'!$C$58,Eventos!U:U)</f>
        <v>0</v>
      </c>
      <c r="V58" s="41">
        <f>SUMIF(Eventos!$B:$B,'México'!$C$58,Eventos!V:V)</f>
        <v>0</v>
      </c>
      <c r="W58" s="41">
        <f>SUMIF(Eventos!$B:$B,'México'!$C$58,Eventos!W:W)</f>
        <v>0</v>
      </c>
      <c r="X58" s="41">
        <f>SUMIF(Eventos!$B:$B,'México'!$C$58,Eventos!X:X)</f>
        <v>0</v>
      </c>
      <c r="Y58" s="41">
        <f>SUMIF(Eventos!$B:$B,'México'!$C$58,Eventos!Y:Y)</f>
        <v>0</v>
      </c>
      <c r="Z58" s="41">
        <f>SUMIF(Eventos!$B:$B,'México'!$C$58,Eventos!Z:Z)</f>
        <v>0</v>
      </c>
      <c r="AA58" s="336">
        <f>SUMIF(Eventos!$B:$B,'México'!$C$58,Eventos!AA:AA)</f>
        <v>0</v>
      </c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</row>
    <row r="59" ht="12.75" customHeight="1">
      <c r="A59" s="40"/>
      <c r="B59" s="337" t="s">
        <v>111</v>
      </c>
      <c r="C59" s="40" t="s">
        <v>506</v>
      </c>
      <c r="D59" s="338">
        <f>SUMIF(Eventos!$B:$B,'México'!$C$59,Eventos!D:D)</f>
        <v>0</v>
      </c>
      <c r="E59" s="41">
        <f>SUMIF(Eventos!$B:$B,'México'!$C$59,Eventos!E:E)</f>
        <v>0</v>
      </c>
      <c r="F59" s="41">
        <f>SUMIF(Eventos!$B:$B,'México'!$C$59,Eventos!F:F)</f>
        <v>0</v>
      </c>
      <c r="G59" s="41">
        <f>SUMIF(Eventos!$B:$B,'México'!$C$59,Eventos!G:G)</f>
        <v>0</v>
      </c>
      <c r="H59" s="41">
        <f>SUMIF(Eventos!$B:$B,'México'!$C$59,Eventos!H:H)</f>
        <v>0</v>
      </c>
      <c r="I59" s="41">
        <f>SUMIF(Eventos!$B:$B,'México'!$C$59,Eventos!I:I)</f>
        <v>0</v>
      </c>
      <c r="J59" s="41">
        <f>SUMIF(Eventos!$B:$B,'México'!$C$59,Eventos!J:J)</f>
        <v>0</v>
      </c>
      <c r="K59" s="41">
        <f>SUMIF(Eventos!$B:$B,'México'!$C$59,Eventos!K:K)</f>
        <v>0</v>
      </c>
      <c r="L59" s="41">
        <f>SUMIF(Eventos!$B:$B,'México'!$C$59,Eventos!L:L)</f>
        <v>0</v>
      </c>
      <c r="M59" s="41">
        <f>SUMIF(Eventos!$B:$B,'México'!$C$59,Eventos!M:M)</f>
        <v>0</v>
      </c>
      <c r="N59" s="41">
        <f>SUMIF(Eventos!$B:$B,'México'!$C$59,Eventos!N:N)</f>
        <v>0</v>
      </c>
      <c r="O59" s="41">
        <f>SUMIF(Eventos!$B:$B,'México'!$C$59,Eventos!O:O)</f>
        <v>0</v>
      </c>
      <c r="P59" s="41">
        <f>SUMIF(Eventos!$B:$B,'México'!$C$59,Eventos!P:P)</f>
        <v>0</v>
      </c>
      <c r="Q59" s="41">
        <f>SUMIF(Eventos!$B:$B,'México'!$C$59,Eventos!Q:Q)</f>
        <v>0</v>
      </c>
      <c r="R59" s="41">
        <f>SUMIF(Eventos!$B:$B,'México'!$C$59,Eventos!R:R)</f>
        <v>0</v>
      </c>
      <c r="S59" s="41">
        <f>SUMIF(Eventos!$B:$B,'México'!$C$59,Eventos!S:S)</f>
        <v>0</v>
      </c>
      <c r="T59" s="41">
        <f>SUMIF(Eventos!$B:$B,'México'!$C$59,Eventos!T:T)</f>
        <v>0</v>
      </c>
      <c r="U59" s="41">
        <f>SUMIF(Eventos!$B:$B,'México'!$C$59,Eventos!U:U)</f>
        <v>0</v>
      </c>
      <c r="V59" s="41">
        <f>SUMIF(Eventos!$B:$B,'México'!$C$59,Eventos!V:V)</f>
        <v>0</v>
      </c>
      <c r="W59" s="41">
        <f>SUMIF(Eventos!$B:$B,'México'!$C$59,Eventos!W:W)</f>
        <v>0</v>
      </c>
      <c r="X59" s="41">
        <f>SUMIF(Eventos!$B:$B,'México'!$C$59,Eventos!X:X)</f>
        <v>0</v>
      </c>
      <c r="Y59" s="41">
        <f>SUMIF(Eventos!$B:$B,'México'!$C$59,Eventos!Y:Y)</f>
        <v>0</v>
      </c>
      <c r="Z59" s="41">
        <f>SUMIF(Eventos!$B:$B,'México'!$C$59,Eventos!Z:Z)</f>
        <v>0</v>
      </c>
      <c r="AA59" s="336">
        <f>SUMIF(Eventos!$B:$B,'México'!$C$59,Eventos!AA:AA)</f>
        <v>0</v>
      </c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</row>
    <row r="60" ht="12.75" customHeight="1">
      <c r="A60" s="40"/>
      <c r="B60" s="337" t="s">
        <v>111</v>
      </c>
      <c r="C60" s="40" t="s">
        <v>507</v>
      </c>
      <c r="D60" s="338">
        <f>SUMIF(Eventos!$B:$B,$C$60,Eventos!D:D)</f>
        <v>0</v>
      </c>
      <c r="E60" s="41">
        <f>SUMIF(Eventos!$B:$B,$C$60,Eventos!E:E)</f>
        <v>0</v>
      </c>
      <c r="F60" s="41">
        <f>SUMIF(Eventos!$B:$B,$C$60,Eventos!F:F)</f>
        <v>0</v>
      </c>
      <c r="G60" s="41">
        <f>SUMIF(Eventos!$B:$B,$C$60,Eventos!G:G)</f>
        <v>0</v>
      </c>
      <c r="H60" s="41">
        <f>SUMIF(Eventos!$B:$B,$C$60,Eventos!H:H)</f>
        <v>0</v>
      </c>
      <c r="I60" s="41">
        <f>SUMIF(Eventos!$B:$B,$C$60,Eventos!I:I)</f>
        <v>0</v>
      </c>
      <c r="J60" s="41">
        <f>SUMIF(Eventos!$B:$B,$C$60,Eventos!J:J)</f>
        <v>0</v>
      </c>
      <c r="K60" s="41">
        <f>SUMIF(Eventos!$B:$B,$C$60,Eventos!K:K)</f>
        <v>0</v>
      </c>
      <c r="L60" s="41">
        <f>SUMIF(Eventos!$B:$B,$C$60,Eventos!L:L)</f>
        <v>220000</v>
      </c>
      <c r="M60" s="41">
        <f>SUMIF(Eventos!$B:$B,$C$60,Eventos!M:M)</f>
        <v>0</v>
      </c>
      <c r="N60" s="41">
        <f>SUMIF(Eventos!$B:$B,$C$60,Eventos!N:N)</f>
        <v>30000</v>
      </c>
      <c r="O60" s="41">
        <f>SUMIF(Eventos!$B:$B,$C$60,Eventos!O:O)</f>
        <v>0</v>
      </c>
      <c r="P60" s="41">
        <f>SUMIF(Eventos!$B:$B,$C$60,Eventos!P:P)</f>
        <v>0</v>
      </c>
      <c r="Q60" s="41">
        <f>SUMIF(Eventos!$B:$B,$C$60,Eventos!Q:Q)</f>
        <v>0</v>
      </c>
      <c r="R60" s="41">
        <f>SUMIF(Eventos!$B:$B,$C$60,Eventos!R:R)</f>
        <v>0</v>
      </c>
      <c r="S60" s="41">
        <f>SUMIF(Eventos!$B:$B,$C$60,Eventos!S:S)</f>
        <v>0</v>
      </c>
      <c r="T60" s="41">
        <f>SUMIF(Eventos!$B:$B,$C$60,Eventos!T:T)</f>
        <v>0</v>
      </c>
      <c r="U60" s="41">
        <f>SUMIF(Eventos!$B:$B,$C$60,Eventos!U:U)</f>
        <v>0</v>
      </c>
      <c r="V60" s="41">
        <f>SUMIF(Eventos!$B:$B,$C$60,Eventos!V:V)</f>
        <v>0</v>
      </c>
      <c r="W60" s="41">
        <f>SUMIF(Eventos!$B:$B,$C$60,Eventos!W:W)</f>
        <v>0</v>
      </c>
      <c r="X60" s="41">
        <f>SUMIF(Eventos!$B:$B,$C$60,Eventos!X:X)</f>
        <v>0</v>
      </c>
      <c r="Y60" s="41">
        <f>SUMIF(Eventos!$B:$B,$C$60,Eventos!Y:Y)</f>
        <v>0</v>
      </c>
      <c r="Z60" s="41">
        <f>SUMIF(Eventos!$B:$B,$C$60,Eventos!Z:Z)</f>
        <v>0</v>
      </c>
      <c r="AA60" s="336">
        <f>SUMIF(Eventos!$B:$B,$C$60,Eventos!AA:AA)</f>
        <v>0</v>
      </c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</row>
    <row r="61" ht="12.75" customHeight="1">
      <c r="A61" s="40"/>
      <c r="B61" s="337" t="s">
        <v>111</v>
      </c>
      <c r="C61" s="40" t="s">
        <v>508</v>
      </c>
      <c r="D61" s="338">
        <f>SUMIF(Eventos!$B:$B,'México'!$C$61,Eventos!D:D)</f>
        <v>0</v>
      </c>
      <c r="E61" s="41">
        <f>SUMIF(Eventos!$B:$B,'México'!$C$61,Eventos!E:E)</f>
        <v>0</v>
      </c>
      <c r="F61" s="41">
        <f>SUMIF(Eventos!$B:$B,'México'!$C$61,Eventos!F:F)</f>
        <v>0</v>
      </c>
      <c r="G61" s="41">
        <f>SUMIF(Eventos!$B:$B,'México'!$C$61,Eventos!G:G)</f>
        <v>0</v>
      </c>
      <c r="H61" s="41">
        <f>SUMIF(Eventos!$B:$B,'México'!$C$61,Eventos!H:H)</f>
        <v>0</v>
      </c>
      <c r="I61" s="41">
        <f>SUMIF(Eventos!$B:$B,'México'!$C$61,Eventos!I:I)</f>
        <v>0</v>
      </c>
      <c r="J61" s="41">
        <f>SUMIF(Eventos!$B:$B,'México'!$C$61,Eventos!J:J)</f>
        <v>0</v>
      </c>
      <c r="K61" s="41">
        <f>SUMIF(Eventos!$B:$B,'México'!$C$61,Eventos!K:K)</f>
        <v>0</v>
      </c>
      <c r="L61" s="41">
        <f>SUMIF(Eventos!$B:$B,'México'!$C$61,Eventos!L:L)</f>
        <v>0</v>
      </c>
      <c r="M61" s="41">
        <f>SUMIF(Eventos!$B:$B,'México'!$C$61,Eventos!M:M)</f>
        <v>0</v>
      </c>
      <c r="N61" s="41">
        <f>SUMIF(Eventos!$B:$B,'México'!$C$61,Eventos!N:N)</f>
        <v>0</v>
      </c>
      <c r="O61" s="41">
        <f>SUMIF(Eventos!$B:$B,'México'!$C$61,Eventos!O:O)</f>
        <v>0</v>
      </c>
      <c r="P61" s="41">
        <f>SUMIF(Eventos!$B:$B,'México'!$C$61,Eventos!P:P)</f>
        <v>60000</v>
      </c>
      <c r="Q61" s="41">
        <f>SUMIF(Eventos!$B:$B,'México'!$C$61,Eventos!Q:Q)</f>
        <v>0</v>
      </c>
      <c r="R61" s="41">
        <f>SUMIF(Eventos!$B:$B,'México'!$C$61,Eventos!R:R)</f>
        <v>0</v>
      </c>
      <c r="S61" s="41">
        <f>SUMIF(Eventos!$B:$B,'México'!$C$61,Eventos!S:S)</f>
        <v>0</v>
      </c>
      <c r="T61" s="41">
        <f>SUMIF(Eventos!$B:$B,'México'!$C$61,Eventos!T:T)</f>
        <v>60000</v>
      </c>
      <c r="U61" s="41">
        <f>SUMIF(Eventos!$B:$B,'México'!$C$61,Eventos!U:U)</f>
        <v>0</v>
      </c>
      <c r="V61" s="41">
        <f>SUMIF(Eventos!$B:$B,'México'!$C$61,Eventos!V:V)</f>
        <v>0</v>
      </c>
      <c r="W61" s="41">
        <f>SUMIF(Eventos!$B:$B,'México'!$C$61,Eventos!W:W)</f>
        <v>0</v>
      </c>
      <c r="X61" s="41">
        <f>SUMIF(Eventos!$B:$B,'México'!$C$61,Eventos!X:X)</f>
        <v>0</v>
      </c>
      <c r="Y61" s="41">
        <f>SUMIF(Eventos!$B:$B,'México'!$C$61,Eventos!Y:Y)</f>
        <v>0</v>
      </c>
      <c r="Z61" s="41">
        <f>SUMIF(Eventos!$B:$B,'México'!$C$61,Eventos!Z:Z)</f>
        <v>0</v>
      </c>
      <c r="AA61" s="336">
        <f>SUMIF(Eventos!$B:$B,'México'!$C$61,Eventos!AA:AA)</f>
        <v>0</v>
      </c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</row>
    <row r="62" ht="12.75" customHeight="1">
      <c r="A62" s="40"/>
      <c r="B62" s="337" t="s">
        <v>111</v>
      </c>
      <c r="C62" s="40" t="s">
        <v>509</v>
      </c>
      <c r="D62" s="338">
        <f>SUMIF(Eventos!$B:$B,'México'!$C$62,Eventos!D:D)</f>
        <v>0</v>
      </c>
      <c r="E62" s="41">
        <f>SUMIF(Eventos!$B:$B,'México'!$C$62,Eventos!E:E)</f>
        <v>0</v>
      </c>
      <c r="F62" s="41">
        <f>SUMIF(Eventos!$B:$B,'México'!$C$62,Eventos!F:F)</f>
        <v>0</v>
      </c>
      <c r="G62" s="41">
        <f>SUMIF(Eventos!$B:$B,'México'!$C$62,Eventos!G:G)</f>
        <v>0</v>
      </c>
      <c r="H62" s="41">
        <f>SUMIF(Eventos!$B:$B,'México'!$C$62,Eventos!H:H)</f>
        <v>0</v>
      </c>
      <c r="I62" s="41">
        <f>SUMIF(Eventos!$B:$B,'México'!$C$62,Eventos!I:I)</f>
        <v>0</v>
      </c>
      <c r="J62" s="41">
        <f>SUMIF(Eventos!$B:$B,'México'!$C$62,Eventos!J:J)</f>
        <v>0</v>
      </c>
      <c r="K62" s="41">
        <f>SUMIF(Eventos!$B:$B,'México'!$C$62,Eventos!K:K)</f>
        <v>0</v>
      </c>
      <c r="L62" s="41">
        <f>SUMIF(Eventos!$B:$B,'México'!$C$62,Eventos!L:L)</f>
        <v>0</v>
      </c>
      <c r="M62" s="41">
        <f>SUMIF(Eventos!$B:$B,'México'!$C$62,Eventos!M:M)</f>
        <v>0</v>
      </c>
      <c r="N62" s="41">
        <f>SUMIF(Eventos!$B:$B,'México'!$C$62,Eventos!N:N)</f>
        <v>0</v>
      </c>
      <c r="O62" s="41">
        <f>SUMIF(Eventos!$B:$B,'México'!$C$62,Eventos!O:O)</f>
        <v>0</v>
      </c>
      <c r="P62" s="41">
        <f>SUMIF(Eventos!$B:$B,'México'!$C$62,Eventos!P:P)</f>
        <v>120000</v>
      </c>
      <c r="Q62" s="41">
        <f>SUMIF(Eventos!$B:$B,'México'!$C$62,Eventos!Q:Q)</f>
        <v>0</v>
      </c>
      <c r="R62" s="41">
        <f>SUMIF(Eventos!$B:$B,'México'!$C$62,Eventos!R:R)</f>
        <v>0</v>
      </c>
      <c r="S62" s="41">
        <f>SUMIF(Eventos!$B:$B,'México'!$C$62,Eventos!S:S)</f>
        <v>0</v>
      </c>
      <c r="T62" s="41">
        <f>SUMIF(Eventos!$B:$B,'México'!$C$62,Eventos!T:T)</f>
        <v>10000</v>
      </c>
      <c r="U62" s="41">
        <f>SUMIF(Eventos!$B:$B,'México'!$C$62,Eventos!U:U)</f>
        <v>0</v>
      </c>
      <c r="V62" s="41">
        <f>SUMIF(Eventos!$B:$B,'México'!$C$62,Eventos!V:V)</f>
        <v>10000</v>
      </c>
      <c r="W62" s="41">
        <f>SUMIF(Eventos!$B:$B,'México'!$C$62,Eventos!W:W)</f>
        <v>0</v>
      </c>
      <c r="X62" s="41">
        <f>SUMIF(Eventos!$B:$B,'México'!$C$62,Eventos!X:X)</f>
        <v>10000</v>
      </c>
      <c r="Y62" s="41">
        <f>SUMIF(Eventos!$B:$B,'México'!$C$62,Eventos!Y:Y)</f>
        <v>0</v>
      </c>
      <c r="Z62" s="41">
        <f>SUMIF(Eventos!$B:$B,'México'!$C$62,Eventos!Z:Z)</f>
        <v>10000</v>
      </c>
      <c r="AA62" s="336">
        <f>SUMIF(Eventos!$B:$B,'México'!$C$62,Eventos!AA:AA)</f>
        <v>0</v>
      </c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</row>
    <row r="63" ht="12.75" customHeight="1">
      <c r="A63" s="40"/>
      <c r="B63" s="337" t="s">
        <v>111</v>
      </c>
      <c r="C63" s="40" t="s">
        <v>510</v>
      </c>
      <c r="D63" s="338">
        <f>SUMIF(Eventos!$B:$B,'México'!$C$63,Eventos!D:D)</f>
        <v>12301.79449</v>
      </c>
      <c r="E63" s="41">
        <f>SUMIF(Eventos!$B:$B,'México'!$C$63,Eventos!E:E)</f>
        <v>0</v>
      </c>
      <c r="F63" s="41">
        <f>SUMIF(Eventos!$B:$B,'México'!$C$63,Eventos!F:F)</f>
        <v>3466.16502</v>
      </c>
      <c r="G63" s="41">
        <f>SUMIF(Eventos!$B:$B,'México'!$C$63,Eventos!G:G)</f>
        <v>0</v>
      </c>
      <c r="H63" s="41">
        <f>SUMIF(Eventos!$B:$B,'México'!$C$63,Eventos!H:H)</f>
        <v>13872.71502</v>
      </c>
      <c r="I63" s="41">
        <f>SUMIF(Eventos!$B:$B,'México'!$C$63,Eventos!I:I)</f>
        <v>0</v>
      </c>
      <c r="J63" s="41">
        <f>SUMIF(Eventos!$B:$B,'México'!$C$63,Eventos!J:J)</f>
        <v>4890.28562</v>
      </c>
      <c r="K63" s="41">
        <f>SUMIF(Eventos!$B:$B,'México'!$C$63,Eventos!K:K)</f>
        <v>0</v>
      </c>
      <c r="L63" s="41">
        <f>SUMIF(Eventos!$B:$B,'México'!$C$63,Eventos!L:L)</f>
        <v>3466.16502</v>
      </c>
      <c r="M63" s="41">
        <f>SUMIF(Eventos!$B:$B,'México'!$C$63,Eventos!M:M)</f>
        <v>0</v>
      </c>
      <c r="N63" s="41">
        <f>SUMIF(Eventos!$B:$B,'México'!$C$63,Eventos!N:N)</f>
        <v>3466.16502</v>
      </c>
      <c r="O63" s="41">
        <f>SUMIF(Eventos!$B:$B,'México'!$C$63,Eventos!O:O)</f>
        <v>0</v>
      </c>
      <c r="P63" s="41">
        <f>SUMIF(Eventos!$B:$B,'México'!$C$63,Eventos!P:P)</f>
        <v>5045.66307</v>
      </c>
      <c r="Q63" s="41">
        <f>SUMIF(Eventos!$B:$B,'México'!$C$63,Eventos!Q:Q)</f>
        <v>0</v>
      </c>
      <c r="R63" s="41">
        <f>SUMIF(Eventos!$B:$B,'México'!$C$63,Eventos!R:R)</f>
        <v>6974.09139</v>
      </c>
      <c r="S63" s="41">
        <f>SUMIF(Eventos!$B:$B,'México'!$C$63,Eventos!S:S)</f>
        <v>0</v>
      </c>
      <c r="T63" s="41">
        <f>SUMIF(Eventos!$B:$B,'México'!$C$63,Eventos!T:T)</f>
        <v>4766.29</v>
      </c>
      <c r="U63" s="41">
        <f>SUMIF(Eventos!$B:$B,'México'!$C$63,Eventos!U:U)</f>
        <v>0</v>
      </c>
      <c r="V63" s="41">
        <f>SUMIF(Eventos!$B:$B,'México'!$C$63,Eventos!V:V)</f>
        <v>11262.5</v>
      </c>
      <c r="W63" s="41">
        <f>SUMIF(Eventos!$B:$B,'México'!$C$63,Eventos!W:W)</f>
        <v>0</v>
      </c>
      <c r="X63" s="41">
        <f>SUMIF(Eventos!$B:$B,'México'!$C$63,Eventos!X:X)</f>
        <v>11262.5</v>
      </c>
      <c r="Y63" s="41">
        <f>SUMIF(Eventos!$B:$B,'México'!$C$63,Eventos!Y:Y)</f>
        <v>0</v>
      </c>
      <c r="Z63" s="41">
        <f>SUMIF(Eventos!$B:$B,'México'!$C$63,Eventos!Z:Z)</f>
        <v>11262.5</v>
      </c>
      <c r="AA63" s="336">
        <f>SUMIF(Eventos!$B:$B,'México'!$C$63,Eventos!AA:AA)</f>
        <v>0</v>
      </c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</row>
    <row r="64" ht="12.75" customHeight="1">
      <c r="A64" s="40"/>
      <c r="B64" s="337" t="s">
        <v>111</v>
      </c>
      <c r="C64" s="40" t="s">
        <v>514</v>
      </c>
      <c r="D64" s="338">
        <f>SUMIF(Eventos!$B:$B,'México'!$C$64,Eventos!D:D)</f>
        <v>3550</v>
      </c>
      <c r="E64" s="41">
        <f>SUMIF(Eventos!$B:$B,'México'!$C$64,Eventos!E:E)</f>
        <v>0</v>
      </c>
      <c r="F64" s="41">
        <f>SUMIF(Eventos!$B:$B,'México'!$C$64,Eventos!F:F)</f>
        <v>3550</v>
      </c>
      <c r="G64" s="41">
        <f>SUMIF(Eventos!$B:$B,'México'!$C$64,Eventos!G:G)</f>
        <v>0</v>
      </c>
      <c r="H64" s="41">
        <f>SUMIF(Eventos!$B:$B,'México'!$C$64,Eventos!H:H)</f>
        <v>3550</v>
      </c>
      <c r="I64" s="41">
        <f>SUMIF(Eventos!$B:$B,'México'!$C$64,Eventos!I:I)</f>
        <v>0</v>
      </c>
      <c r="J64" s="41">
        <f>SUMIF(Eventos!$B:$B,'México'!$C$64,Eventos!J:J)</f>
        <v>3550</v>
      </c>
      <c r="K64" s="41">
        <f>SUMIF(Eventos!$B:$B,'México'!$C$64,Eventos!K:K)</f>
        <v>0</v>
      </c>
      <c r="L64" s="41">
        <f>SUMIF(Eventos!$B:$B,'México'!$C$64,Eventos!L:L)</f>
        <v>3550</v>
      </c>
      <c r="M64" s="41">
        <f>SUMIF(Eventos!$B:$B,'México'!$C$64,Eventos!M:M)</f>
        <v>0</v>
      </c>
      <c r="N64" s="41">
        <f>SUMIF(Eventos!$B:$B,'México'!$C$64,Eventos!N:N)</f>
        <v>3550</v>
      </c>
      <c r="O64" s="41">
        <f>SUMIF(Eventos!$B:$B,'México'!$C$64,Eventos!O:O)</f>
        <v>0</v>
      </c>
      <c r="P64" s="41">
        <f>SUMIF(Eventos!$B:$B,'México'!$C$64,Eventos!P:P)</f>
        <v>3550</v>
      </c>
      <c r="Q64" s="41">
        <f>SUMIF(Eventos!$B:$B,'México'!$C$64,Eventos!Q:Q)</f>
        <v>0</v>
      </c>
      <c r="R64" s="41">
        <f>SUMIF(Eventos!$B:$B,'México'!$C$64,Eventos!R:R)</f>
        <v>3550</v>
      </c>
      <c r="S64" s="41">
        <f>SUMIF(Eventos!$B:$B,'México'!$C$64,Eventos!S:S)</f>
        <v>0</v>
      </c>
      <c r="T64" s="41">
        <f>SUMIF(Eventos!$B:$B,'México'!$C$64,Eventos!T:T)</f>
        <v>3550</v>
      </c>
      <c r="U64" s="41">
        <f>SUMIF(Eventos!$B:$B,'México'!$C$64,Eventos!U:U)</f>
        <v>0</v>
      </c>
      <c r="V64" s="41">
        <f>SUMIF(Eventos!$B:$B,'México'!$C$64,Eventos!V:V)</f>
        <v>3550</v>
      </c>
      <c r="W64" s="41">
        <f>SUMIF(Eventos!$B:$B,'México'!$C$64,Eventos!W:W)</f>
        <v>0</v>
      </c>
      <c r="X64" s="41">
        <f>SUMIF(Eventos!$B:$B,'México'!$C$64,Eventos!X:X)</f>
        <v>3550</v>
      </c>
      <c r="Y64" s="41">
        <f>SUMIF(Eventos!$B:$B,'México'!$C$64,Eventos!Y:Y)</f>
        <v>0</v>
      </c>
      <c r="Z64" s="41">
        <f>SUMIF(Eventos!$B:$B,'México'!$C$64,Eventos!Z:Z)</f>
        <v>3550</v>
      </c>
      <c r="AA64" s="336">
        <f>SUMIF(Eventos!$B:$B,'México'!$C$64,Eventos!AA:AA)</f>
        <v>0</v>
      </c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</row>
    <row r="65" ht="12.75" customHeight="1">
      <c r="A65" s="40"/>
      <c r="B65" s="337" t="s">
        <v>111</v>
      </c>
      <c r="C65" s="40" t="s">
        <v>515</v>
      </c>
      <c r="D65" s="338">
        <f>SUMIF(Eventos!$B:$B,'México'!$C$65,Eventos!D:D)</f>
        <v>10800</v>
      </c>
      <c r="E65" s="41">
        <f>SUMIF(Eventos!$B:$B,'México'!$C$65,Eventos!E:E)</f>
        <v>0</v>
      </c>
      <c r="F65" s="41">
        <f>SUMIF(Eventos!$B:$B,'México'!$C$65,Eventos!F:F)</f>
        <v>10800</v>
      </c>
      <c r="G65" s="41">
        <f>SUMIF(Eventos!$B:$B,'México'!$C$65,Eventos!G:G)</f>
        <v>0</v>
      </c>
      <c r="H65" s="41">
        <f>SUMIF(Eventos!$B:$B,'México'!$C$65,Eventos!H:H)</f>
        <v>10800</v>
      </c>
      <c r="I65" s="41">
        <f>SUMIF(Eventos!$B:$B,'México'!$C$65,Eventos!I:I)</f>
        <v>0</v>
      </c>
      <c r="J65" s="41">
        <f>SUMIF(Eventos!$B:$B,'México'!$C$65,Eventos!J:J)</f>
        <v>10800</v>
      </c>
      <c r="K65" s="41">
        <f>SUMIF(Eventos!$B:$B,'México'!$C$65,Eventos!K:K)</f>
        <v>0</v>
      </c>
      <c r="L65" s="41">
        <f>SUMIF(Eventos!$B:$B,'México'!$C$65,Eventos!L:L)</f>
        <v>10800</v>
      </c>
      <c r="M65" s="41">
        <f>SUMIF(Eventos!$B:$B,'México'!$C$65,Eventos!M:M)</f>
        <v>0</v>
      </c>
      <c r="N65" s="41">
        <f>SUMIF(Eventos!$B:$B,'México'!$C$65,Eventos!N:N)</f>
        <v>10800</v>
      </c>
      <c r="O65" s="41">
        <f>SUMIF(Eventos!$B:$B,'México'!$C$65,Eventos!O:O)</f>
        <v>0</v>
      </c>
      <c r="P65" s="41">
        <f>SUMIF(Eventos!$B:$B,'México'!$C$65,Eventos!P:P)</f>
        <v>10800</v>
      </c>
      <c r="Q65" s="41">
        <f>SUMIF(Eventos!$B:$B,'México'!$C$65,Eventos!Q:Q)</f>
        <v>0</v>
      </c>
      <c r="R65" s="41">
        <f>SUMIF(Eventos!$B:$B,'México'!$C$65,Eventos!R:R)</f>
        <v>10800</v>
      </c>
      <c r="S65" s="41">
        <f>SUMIF(Eventos!$B:$B,'México'!$C$65,Eventos!S:S)</f>
        <v>0</v>
      </c>
      <c r="T65" s="41">
        <f>SUMIF(Eventos!$B:$B,'México'!$C$65,Eventos!T:T)</f>
        <v>10800</v>
      </c>
      <c r="U65" s="41">
        <f>SUMIF(Eventos!$B:$B,'México'!$C$65,Eventos!U:U)</f>
        <v>0</v>
      </c>
      <c r="V65" s="41">
        <f>SUMIF(Eventos!$B:$B,'México'!$C$65,Eventos!V:V)</f>
        <v>10800</v>
      </c>
      <c r="W65" s="41">
        <f>SUMIF(Eventos!$B:$B,'México'!$C$65,Eventos!W:W)</f>
        <v>0</v>
      </c>
      <c r="X65" s="41">
        <f>SUMIF(Eventos!$B:$B,'México'!$C$65,Eventos!X:X)</f>
        <v>10800</v>
      </c>
      <c r="Y65" s="41">
        <f>SUMIF(Eventos!$B:$B,'México'!$C$65,Eventos!Y:Y)</f>
        <v>0</v>
      </c>
      <c r="Z65" s="41">
        <f>SUMIF(Eventos!$B:$B,'México'!$C$65,Eventos!Z:Z)</f>
        <v>10800</v>
      </c>
      <c r="AA65" s="336">
        <f>SUMIF(Eventos!$B:$B,'México'!$C$65,Eventos!AA:AA)</f>
        <v>0</v>
      </c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</row>
    <row r="66" ht="12.75" customHeight="1">
      <c r="A66" s="40"/>
      <c r="B66" s="337" t="s">
        <v>111</v>
      </c>
      <c r="C66" s="40" t="s">
        <v>516</v>
      </c>
      <c r="D66" s="338">
        <f>SUMIF(Eventos!$B:$B,'México'!$C$66,Eventos!D:D)</f>
        <v>0</v>
      </c>
      <c r="E66" s="41">
        <f>SUMIF(Eventos!$B:$B,'México'!$C$66,Eventos!E:E)</f>
        <v>0</v>
      </c>
      <c r="F66" s="41">
        <f>SUMIF(Eventos!$B:$B,'México'!$C$66,Eventos!F:F)</f>
        <v>0</v>
      </c>
      <c r="G66" s="41">
        <f>SUMIF(Eventos!$B:$B,'México'!$C$66,Eventos!G:G)</f>
        <v>0</v>
      </c>
      <c r="H66" s="41">
        <f>SUMIF(Eventos!$B:$B,'México'!$C$66,Eventos!H:H)</f>
        <v>7200</v>
      </c>
      <c r="I66" s="41">
        <f>SUMIF(Eventos!$B:$B,'México'!$C$66,Eventos!I:I)</f>
        <v>0</v>
      </c>
      <c r="J66" s="41">
        <f>SUMIF(Eventos!$B:$B,'México'!$C$66,Eventos!J:J)</f>
        <v>0</v>
      </c>
      <c r="K66" s="41">
        <f>SUMIF(Eventos!$B:$B,'México'!$C$66,Eventos!K:K)</f>
        <v>0</v>
      </c>
      <c r="L66" s="41">
        <f>SUMIF(Eventos!$B:$B,'México'!$C$66,Eventos!L:L)</f>
        <v>0</v>
      </c>
      <c r="M66" s="41">
        <f>SUMIF(Eventos!$B:$B,'México'!$C$66,Eventos!M:M)</f>
        <v>0</v>
      </c>
      <c r="N66" s="41">
        <f>SUMIF(Eventos!$B:$B,'México'!$C$66,Eventos!N:N)</f>
        <v>0</v>
      </c>
      <c r="O66" s="41">
        <f>SUMIF(Eventos!$B:$B,'México'!$C$66,Eventos!O:O)</f>
        <v>0</v>
      </c>
      <c r="P66" s="41">
        <f>SUMIF(Eventos!$B:$B,'México'!$C$66,Eventos!P:P)</f>
        <v>0</v>
      </c>
      <c r="Q66" s="41">
        <f>SUMIF(Eventos!$B:$B,'México'!$C$66,Eventos!Q:Q)</f>
        <v>0</v>
      </c>
      <c r="R66" s="41">
        <f>SUMIF(Eventos!$B:$B,'México'!$C$66,Eventos!R:R)</f>
        <v>0</v>
      </c>
      <c r="S66" s="41">
        <f>SUMIF(Eventos!$B:$B,'México'!$C$66,Eventos!S:S)</f>
        <v>0</v>
      </c>
      <c r="T66" s="41">
        <f>SUMIF(Eventos!$B:$B,'México'!$C$66,Eventos!T:T)</f>
        <v>7200</v>
      </c>
      <c r="U66" s="41">
        <f>SUMIF(Eventos!$B:$B,'México'!$C$66,Eventos!U:U)</f>
        <v>0</v>
      </c>
      <c r="V66" s="41">
        <f>SUMIF(Eventos!$B:$B,'México'!$C$66,Eventos!V:V)</f>
        <v>0</v>
      </c>
      <c r="W66" s="41">
        <f>SUMIF(Eventos!$B:$B,'México'!$C$66,Eventos!W:W)</f>
        <v>0</v>
      </c>
      <c r="X66" s="41">
        <f>SUMIF(Eventos!$B:$B,'México'!$C$66,Eventos!X:X)</f>
        <v>0</v>
      </c>
      <c r="Y66" s="41">
        <f>SUMIF(Eventos!$B:$B,'México'!$C$66,Eventos!Y:Y)</f>
        <v>0</v>
      </c>
      <c r="Z66" s="41">
        <f>SUMIF(Eventos!$B:$B,'México'!$C$66,Eventos!Z:Z)</f>
        <v>0</v>
      </c>
      <c r="AA66" s="336">
        <f>SUMIF(Eventos!$B:$B,'México'!$C$66,Eventos!AA:AA)</f>
        <v>0</v>
      </c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</row>
    <row r="67" ht="12.75" customHeight="1">
      <c r="A67" s="40"/>
      <c r="B67" s="337" t="s">
        <v>111</v>
      </c>
      <c r="C67" s="40" t="s">
        <v>518</v>
      </c>
      <c r="D67" s="338">
        <f>SUMIF(Eventos!$B:$B,'México'!$C$67,Eventos!D:D)</f>
        <v>0</v>
      </c>
      <c r="E67" s="41">
        <f>SUMIF(Eventos!$B:$B,'México'!$C$67,Eventos!E:E)</f>
        <v>0</v>
      </c>
      <c r="F67" s="41">
        <f>SUMIF(Eventos!$B:$B,'México'!$C$67,Eventos!F:F)</f>
        <v>15000</v>
      </c>
      <c r="G67" s="41">
        <f>SUMIF(Eventos!$B:$B,'México'!$C$67,Eventos!G:G)</f>
        <v>0</v>
      </c>
      <c r="H67" s="41">
        <f>SUMIF(Eventos!$B:$B,'México'!$C$67,Eventos!H:H)</f>
        <v>0</v>
      </c>
      <c r="I67" s="41">
        <f>SUMIF(Eventos!$B:$B,'México'!$C$67,Eventos!I:I)</f>
        <v>0</v>
      </c>
      <c r="J67" s="41">
        <f>SUMIF(Eventos!$B:$B,'México'!$C$67,Eventos!J:J)</f>
        <v>15000</v>
      </c>
      <c r="K67" s="41">
        <f>SUMIF(Eventos!$B:$B,'México'!$C$67,Eventos!K:K)</f>
        <v>0</v>
      </c>
      <c r="L67" s="41">
        <f>SUMIF(Eventos!$B:$B,'México'!$C$67,Eventos!L:L)</f>
        <v>35000</v>
      </c>
      <c r="M67" s="41">
        <f>SUMIF(Eventos!$B:$B,'México'!$C$67,Eventos!M:M)</f>
        <v>0</v>
      </c>
      <c r="N67" s="41">
        <f>SUMIF(Eventos!$B:$B,'México'!$C$67,Eventos!N:N)</f>
        <v>0</v>
      </c>
      <c r="O67" s="41">
        <f>SUMIF(Eventos!$B:$B,'México'!$C$67,Eventos!O:O)</f>
        <v>0</v>
      </c>
      <c r="P67" s="41">
        <f>SUMIF(Eventos!$B:$B,'México'!$C$67,Eventos!P:P)</f>
        <v>0</v>
      </c>
      <c r="Q67" s="41">
        <f>SUMIF(Eventos!$B:$B,'México'!$C$67,Eventos!Q:Q)</f>
        <v>0</v>
      </c>
      <c r="R67" s="41">
        <f>SUMIF(Eventos!$B:$B,'México'!$C$67,Eventos!R:R)</f>
        <v>0</v>
      </c>
      <c r="S67" s="41">
        <f>SUMIF(Eventos!$B:$B,'México'!$C$67,Eventos!S:S)</f>
        <v>0</v>
      </c>
      <c r="T67" s="41">
        <f>SUMIF(Eventos!$B:$B,'México'!$C$67,Eventos!T:T)</f>
        <v>0</v>
      </c>
      <c r="U67" s="41">
        <f>SUMIF(Eventos!$B:$B,'México'!$C$67,Eventos!U:U)</f>
        <v>0</v>
      </c>
      <c r="V67" s="41">
        <f>SUMIF(Eventos!$B:$B,'México'!$C$67,Eventos!V:V)</f>
        <v>15000</v>
      </c>
      <c r="W67" s="41">
        <f>SUMIF(Eventos!$B:$B,'México'!$C$67,Eventos!W:W)</f>
        <v>0</v>
      </c>
      <c r="X67" s="41">
        <f>SUMIF(Eventos!$B:$B,'México'!$C$67,Eventos!X:X)</f>
        <v>35000</v>
      </c>
      <c r="Y67" s="41">
        <f>SUMIF(Eventos!$B:$B,'México'!$C$67,Eventos!Y:Y)</f>
        <v>0</v>
      </c>
      <c r="Z67" s="41">
        <f>SUMIF(Eventos!$B:$B,'México'!$C$67,Eventos!Z:Z)</f>
        <v>0</v>
      </c>
      <c r="AA67" s="336">
        <f>SUMIF(Eventos!$B:$B,'México'!$C$67,Eventos!AA:AA)</f>
        <v>0</v>
      </c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</row>
    <row r="68" ht="12.75" customHeight="1">
      <c r="A68" s="40"/>
      <c r="B68" s="337" t="s">
        <v>111</v>
      </c>
      <c r="C68" s="40" t="s">
        <v>519</v>
      </c>
      <c r="D68" s="338">
        <f>SUMIF(Eventos!$B:$B,'México'!$C$68,Eventos!D:D)</f>
        <v>0</v>
      </c>
      <c r="E68" s="41">
        <f>SUMIF(Eventos!$B:$B,'México'!$C$68,Eventos!E:E)</f>
        <v>0</v>
      </c>
      <c r="F68" s="41">
        <f>SUMIF(Eventos!$B:$B,'México'!$C$68,Eventos!F:F)</f>
        <v>0</v>
      </c>
      <c r="G68" s="41">
        <f>SUMIF(Eventos!$B:$B,'México'!$C$68,Eventos!G:G)</f>
        <v>0</v>
      </c>
      <c r="H68" s="41">
        <f>SUMIF(Eventos!$B:$B,'México'!$C$68,Eventos!H:H)</f>
        <v>363</v>
      </c>
      <c r="I68" s="41">
        <f>SUMIF(Eventos!$B:$B,'México'!$C$68,Eventos!I:I)</f>
        <v>0</v>
      </c>
      <c r="J68" s="41">
        <f>SUMIF(Eventos!$B:$B,'México'!$C$68,Eventos!J:J)</f>
        <v>0</v>
      </c>
      <c r="K68" s="41">
        <f>SUMIF(Eventos!$B:$B,'México'!$C$68,Eventos!K:K)</f>
        <v>0</v>
      </c>
      <c r="L68" s="41">
        <f>SUMIF(Eventos!$B:$B,'México'!$C$68,Eventos!L:L)</f>
        <v>1536.9258</v>
      </c>
      <c r="M68" s="41">
        <f>SUMIF(Eventos!$B:$B,'México'!$C$68,Eventos!M:M)</f>
        <v>0</v>
      </c>
      <c r="N68" s="41">
        <f>SUMIF(Eventos!$B:$B,'México'!$C$68,Eventos!N:N)</f>
        <v>0</v>
      </c>
      <c r="O68" s="41">
        <f>SUMIF(Eventos!$B:$B,'México'!$C$68,Eventos!O:O)</f>
        <v>0</v>
      </c>
      <c r="P68" s="41">
        <f>SUMIF(Eventos!$B:$B,'México'!$C$68,Eventos!P:P)</f>
        <v>0</v>
      </c>
      <c r="Q68" s="41">
        <f>SUMIF(Eventos!$B:$B,'México'!$C$68,Eventos!Q:Q)</f>
        <v>0</v>
      </c>
      <c r="R68" s="41">
        <f>SUMIF(Eventos!$B:$B,'México'!$C$68,Eventos!R:R)</f>
        <v>1229.8332</v>
      </c>
      <c r="S68" s="41">
        <f>SUMIF(Eventos!$B:$B,'México'!$C$68,Eventos!S:S)</f>
        <v>0</v>
      </c>
      <c r="T68" s="41">
        <f>SUMIF(Eventos!$B:$B,'México'!$C$68,Eventos!T:T)</f>
        <v>472.1664</v>
      </c>
      <c r="U68" s="41">
        <f>SUMIF(Eventos!$B:$B,'México'!$C$68,Eventos!U:U)</f>
        <v>0</v>
      </c>
      <c r="V68" s="41">
        <f>SUMIF(Eventos!$B:$B,'México'!$C$68,Eventos!V:V)</f>
        <v>530</v>
      </c>
      <c r="W68" s="41">
        <f>SUMIF(Eventos!$B:$B,'México'!$C$68,Eventos!W:W)</f>
        <v>0</v>
      </c>
      <c r="X68" s="41">
        <f>SUMIF(Eventos!$B:$B,'México'!$C$68,Eventos!X:X)</f>
        <v>530</v>
      </c>
      <c r="Y68" s="41">
        <f>SUMIF(Eventos!$B:$B,'México'!$C$68,Eventos!Y:Y)</f>
        <v>0</v>
      </c>
      <c r="Z68" s="41">
        <f>SUMIF(Eventos!$B:$B,'México'!$C$68,Eventos!Z:Z)</f>
        <v>530</v>
      </c>
      <c r="AA68" s="336">
        <f>SUMIF(Eventos!$B:$B,'México'!$C$68,Eventos!AA:AA)</f>
        <v>0</v>
      </c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</row>
    <row r="69" ht="12.75" customHeight="1">
      <c r="A69" s="40"/>
      <c r="B69" s="337" t="s">
        <v>111</v>
      </c>
      <c r="C69" s="40" t="s">
        <v>521</v>
      </c>
      <c r="D69" s="338">
        <f>SUMIF(Eventos!$B:$B,'México'!$C$69,Eventos!D:D)</f>
        <v>1855</v>
      </c>
      <c r="E69" s="41">
        <f>SUMIF(Eventos!$B:$B,'México'!$C$69,Eventos!E:E)</f>
        <v>0</v>
      </c>
      <c r="F69" s="41">
        <f>SUMIF(Eventos!$B:$B,'México'!$C$69,Eventos!F:F)</f>
        <v>2901.7818</v>
      </c>
      <c r="G69" s="41">
        <f>SUMIF(Eventos!$B:$B,'México'!$C$69,Eventos!G:G)</f>
        <v>0</v>
      </c>
      <c r="H69" s="41">
        <f>SUMIF(Eventos!$B:$B,'México'!$C$69,Eventos!H:H)</f>
        <v>4187</v>
      </c>
      <c r="I69" s="41">
        <f>SUMIF(Eventos!$B:$B,'México'!$C$69,Eventos!I:I)</f>
        <v>0</v>
      </c>
      <c r="J69" s="41">
        <f>SUMIF(Eventos!$B:$B,'México'!$C$69,Eventos!J:J)</f>
        <v>31588</v>
      </c>
      <c r="K69" s="41">
        <f>SUMIF(Eventos!$B:$B,'México'!$C$69,Eventos!K:K)</f>
        <v>0</v>
      </c>
      <c r="L69" s="41">
        <f>SUMIF(Eventos!$B:$B,'México'!$C$69,Eventos!L:L)</f>
        <v>-26977</v>
      </c>
      <c r="M69" s="41">
        <f>SUMIF(Eventos!$B:$B,'México'!$C$69,Eventos!M:M)</f>
        <v>0</v>
      </c>
      <c r="N69" s="41">
        <f>SUMIF(Eventos!$B:$B,'México'!$C$69,Eventos!N:N)</f>
        <v>1855</v>
      </c>
      <c r="O69" s="41">
        <f>SUMIF(Eventos!$B:$B,'México'!$C$69,Eventos!O:O)</f>
        <v>0</v>
      </c>
      <c r="P69" s="41">
        <f>SUMIF(Eventos!$B:$B,'México'!$C$69,Eventos!P:P)</f>
        <v>4408.593</v>
      </c>
      <c r="Q69" s="41">
        <f>SUMIF(Eventos!$B:$B,'México'!$C$69,Eventos!Q:Q)</f>
        <v>0</v>
      </c>
      <c r="R69" s="41">
        <f>SUMIF(Eventos!$B:$B,'México'!$C$69,Eventos!R:R)</f>
        <v>1855</v>
      </c>
      <c r="S69" s="41">
        <f>SUMIF(Eventos!$B:$B,'México'!$C$69,Eventos!S:S)</f>
        <v>0</v>
      </c>
      <c r="T69" s="41">
        <f>SUMIF(Eventos!$B:$B,'México'!$C$69,Eventos!T:T)</f>
        <v>1855</v>
      </c>
      <c r="U69" s="41">
        <f>SUMIF(Eventos!$B:$B,'México'!$C$69,Eventos!U:U)</f>
        <v>0</v>
      </c>
      <c r="V69" s="41">
        <f>SUMIF(Eventos!$B:$B,'México'!$C$69,Eventos!V:V)</f>
        <v>3604</v>
      </c>
      <c r="W69" s="41">
        <f>SUMIF(Eventos!$B:$B,'México'!$C$69,Eventos!W:W)</f>
        <v>0</v>
      </c>
      <c r="X69" s="41">
        <f>SUMIF(Eventos!$B:$B,'México'!$C$69,Eventos!X:X)</f>
        <v>3604</v>
      </c>
      <c r="Y69" s="41">
        <f>SUMIF(Eventos!$B:$B,'México'!$C$69,Eventos!Y:Y)</f>
        <v>0</v>
      </c>
      <c r="Z69" s="41">
        <f>SUMIF(Eventos!$B:$B,'México'!$C$69,Eventos!Z:Z)</f>
        <v>3604</v>
      </c>
      <c r="AA69" s="336">
        <f>SUMIF(Eventos!$B:$B,'México'!$C$69,Eventos!AA:AA)</f>
        <v>0</v>
      </c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</row>
    <row r="70" ht="12.75" customHeight="1">
      <c r="A70" s="40"/>
      <c r="B70" s="337" t="s">
        <v>111</v>
      </c>
      <c r="C70" s="40" t="s">
        <v>523</v>
      </c>
      <c r="D70" s="338">
        <f>SUMIF(Eventos!$B:$B,'México'!$C$70,Eventos!D:D)</f>
        <v>0</v>
      </c>
      <c r="E70" s="41">
        <f>SUMIF(Eventos!$B:$B,'México'!$C$70,Eventos!E:E)</f>
        <v>0</v>
      </c>
      <c r="F70" s="41">
        <f>SUMIF(Eventos!$B:$B,'México'!$C$70,Eventos!F:F)</f>
        <v>0</v>
      </c>
      <c r="G70" s="41">
        <f>SUMIF(Eventos!$B:$B,'México'!$C$70,Eventos!G:G)</f>
        <v>0</v>
      </c>
      <c r="H70" s="41">
        <f>SUMIF(Eventos!$B:$B,'México'!$C$70,Eventos!H:H)</f>
        <v>0</v>
      </c>
      <c r="I70" s="41">
        <f>SUMIF(Eventos!$B:$B,'México'!$C$70,Eventos!I:I)</f>
        <v>0</v>
      </c>
      <c r="J70" s="41">
        <f>SUMIF(Eventos!$B:$B,'México'!$C$70,Eventos!J:J)</f>
        <v>0</v>
      </c>
      <c r="K70" s="41">
        <f>SUMIF(Eventos!$B:$B,'México'!$C$70,Eventos!K:K)</f>
        <v>0</v>
      </c>
      <c r="L70" s="41">
        <f>SUMIF(Eventos!$B:$B,'México'!$C$70,Eventos!L:L)</f>
        <v>0</v>
      </c>
      <c r="M70" s="41">
        <f>SUMIF(Eventos!$B:$B,'México'!$C$70,Eventos!M:M)</f>
        <v>0</v>
      </c>
      <c r="N70" s="41">
        <f>SUMIF(Eventos!$B:$B,'México'!$C$70,Eventos!N:N)</f>
        <v>0</v>
      </c>
      <c r="O70" s="41">
        <f>SUMIF(Eventos!$B:$B,'México'!$C$70,Eventos!O:O)</f>
        <v>0</v>
      </c>
      <c r="P70" s="41">
        <f>SUMIF(Eventos!$B:$B,'México'!$C$70,Eventos!P:P)</f>
        <v>0</v>
      </c>
      <c r="Q70" s="41">
        <f>SUMIF(Eventos!$B:$B,'México'!$C$70,Eventos!Q:Q)</f>
        <v>0</v>
      </c>
      <c r="R70" s="41">
        <f>SUMIF(Eventos!$B:$B,'México'!$C$70,Eventos!R:R)</f>
        <v>0</v>
      </c>
      <c r="S70" s="41">
        <f>SUMIF(Eventos!$B:$B,'México'!$C$70,Eventos!S:S)</f>
        <v>0</v>
      </c>
      <c r="T70" s="41">
        <f>SUMIF(Eventos!$B:$B,'México'!$C$70,Eventos!T:T)</f>
        <v>0</v>
      </c>
      <c r="U70" s="41">
        <f>SUMIF(Eventos!$B:$B,'México'!$C$70,Eventos!U:U)</f>
        <v>0</v>
      </c>
      <c r="V70" s="41">
        <f>SUMIF(Eventos!$B:$B,'México'!$C$70,Eventos!V:V)</f>
        <v>0</v>
      </c>
      <c r="W70" s="41">
        <f>SUMIF(Eventos!$B:$B,'México'!$C$70,Eventos!W:W)</f>
        <v>0</v>
      </c>
      <c r="X70" s="41">
        <f>SUMIF(Eventos!$B:$B,'México'!$C$70,Eventos!X:X)</f>
        <v>0</v>
      </c>
      <c r="Y70" s="41">
        <f>SUMIF(Eventos!$B:$B,'México'!$C$70,Eventos!Y:Y)</f>
        <v>0</v>
      </c>
      <c r="Z70" s="41">
        <f>SUMIF(Eventos!$B:$B,'México'!$C$70,Eventos!Z:Z)</f>
        <v>0</v>
      </c>
      <c r="AA70" s="336">
        <f>SUMIF(Eventos!$B:$B,'México'!$C$70,Eventos!AA:AA)</f>
        <v>0</v>
      </c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</row>
    <row r="71" ht="12.75" customHeight="1">
      <c r="A71" s="40"/>
      <c r="B71" s="337" t="s">
        <v>111</v>
      </c>
      <c r="C71" s="40" t="s">
        <v>525</v>
      </c>
      <c r="D71" s="338">
        <f>SUMIF(Eventos!$B:$B,'México'!$C$71,Eventos!D:D)</f>
        <v>15000</v>
      </c>
      <c r="E71" s="41">
        <f>SUMIF(Eventos!$B:$B,'México'!$C$71,Eventos!E:E)</f>
        <v>0</v>
      </c>
      <c r="F71" s="41">
        <f>SUMIF(Eventos!$B:$B,'México'!$C$71,Eventos!F:F)</f>
        <v>15000</v>
      </c>
      <c r="G71" s="41">
        <f>SUMIF(Eventos!$B:$B,'México'!$C$71,Eventos!G:G)</f>
        <v>15000</v>
      </c>
      <c r="H71" s="41">
        <f>SUMIF(Eventos!$B:$B,'México'!$C$71,Eventos!H:H)</f>
        <v>15000</v>
      </c>
      <c r="I71" s="41">
        <f>SUMIF(Eventos!$B:$B,'México'!$C$71,Eventos!I:I)</f>
        <v>15000</v>
      </c>
      <c r="J71" s="41">
        <f>SUMIF(Eventos!$B:$B,'México'!$C$71,Eventos!J:J)</f>
        <v>15000</v>
      </c>
      <c r="K71" s="41">
        <f>SUMIF(Eventos!$B:$B,'México'!$C$71,Eventos!K:K)</f>
        <v>15000</v>
      </c>
      <c r="L71" s="41">
        <f>SUMIF(Eventos!$B:$B,'México'!$C$71,Eventos!L:L)</f>
        <v>15000</v>
      </c>
      <c r="M71" s="41">
        <f>SUMIF(Eventos!$B:$B,'México'!$C$71,Eventos!M:M)</f>
        <v>15000</v>
      </c>
      <c r="N71" s="41">
        <f>SUMIF(Eventos!$B:$B,'México'!$C$71,Eventos!N:N)</f>
        <v>15000</v>
      </c>
      <c r="O71" s="41">
        <f>SUMIF(Eventos!$B:$B,'México'!$C$71,Eventos!O:O)</f>
        <v>15000</v>
      </c>
      <c r="P71" s="41">
        <f>SUMIF(Eventos!$B:$B,'México'!$C$71,Eventos!P:P)</f>
        <v>15000</v>
      </c>
      <c r="Q71" s="41">
        <f>SUMIF(Eventos!$B:$B,'México'!$C$71,Eventos!Q:Q)</f>
        <v>15000</v>
      </c>
      <c r="R71" s="41">
        <f>SUMIF(Eventos!$B:$B,'México'!$C$71,Eventos!R:R)</f>
        <v>15000</v>
      </c>
      <c r="S71" s="41">
        <f>SUMIF(Eventos!$B:$B,'México'!$C$71,Eventos!S:S)</f>
        <v>15000</v>
      </c>
      <c r="T71" s="41">
        <f>SUMIF(Eventos!$B:$B,'México'!$C$71,Eventos!T:T)</f>
        <v>15000</v>
      </c>
      <c r="U71" s="41">
        <f>SUMIF(Eventos!$B:$B,'México'!$C$71,Eventos!U:U)</f>
        <v>15000</v>
      </c>
      <c r="V71" s="41">
        <f>SUMIF(Eventos!$B:$B,'México'!$C$71,Eventos!V:V)</f>
        <v>15000</v>
      </c>
      <c r="W71" s="41">
        <f>SUMIF(Eventos!$B:$B,'México'!$C$71,Eventos!W:W)</f>
        <v>15000</v>
      </c>
      <c r="X71" s="41">
        <f>SUMIF(Eventos!$B:$B,'México'!$C$71,Eventos!X:X)</f>
        <v>15000</v>
      </c>
      <c r="Y71" s="41">
        <f>SUMIF(Eventos!$B:$B,'México'!$C$71,Eventos!Y:Y)</f>
        <v>15000</v>
      </c>
      <c r="Z71" s="41">
        <f>SUMIF(Eventos!$B:$B,'México'!$C$71,Eventos!Z:Z)</f>
        <v>15000</v>
      </c>
      <c r="AA71" s="336">
        <f>SUMIF(Eventos!$B:$B,'México'!$C$71,Eventos!AA:AA)</f>
        <v>0</v>
      </c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</row>
    <row r="72" ht="12.75" customHeight="1">
      <c r="A72" s="40"/>
      <c r="B72" s="337" t="s">
        <v>111</v>
      </c>
      <c r="C72" s="40" t="s">
        <v>527</v>
      </c>
      <c r="D72" s="338">
        <f>SUMIF(Eventos!$B:$B,'México'!$C$72,Eventos!D:D)</f>
        <v>0</v>
      </c>
      <c r="E72" s="41">
        <f>SUMIF(Eventos!$B:$B,'México'!$C$72,Eventos!E:E)</f>
        <v>0</v>
      </c>
      <c r="F72" s="41">
        <f>SUMIF(Eventos!$B:$B,'México'!$C$72,Eventos!F:F)</f>
        <v>0</v>
      </c>
      <c r="G72" s="41">
        <f>SUMIF(Eventos!$B:$B,'México'!$C$72,Eventos!G:G)</f>
        <v>0</v>
      </c>
      <c r="H72" s="41">
        <f>SUMIF(Eventos!$B:$B,'México'!$C$72,Eventos!H:H)</f>
        <v>0</v>
      </c>
      <c r="I72" s="41">
        <f>SUMIF(Eventos!$B:$B,'México'!$C$72,Eventos!I:I)</f>
        <v>0</v>
      </c>
      <c r="J72" s="41">
        <f>SUMIF(Eventos!$B:$B,'México'!$C$72,Eventos!J:J)</f>
        <v>0</v>
      </c>
      <c r="K72" s="41">
        <f>SUMIF(Eventos!$B:$B,'México'!$C$72,Eventos!K:K)</f>
        <v>0</v>
      </c>
      <c r="L72" s="41">
        <f>SUMIF(Eventos!$B:$B,'México'!$C$72,Eventos!L:L)</f>
        <v>2812.8796</v>
      </c>
      <c r="M72" s="41">
        <f>SUMIF(Eventos!$B:$B,'México'!$C$72,Eventos!M:M)</f>
        <v>0</v>
      </c>
      <c r="N72" s="41">
        <f>SUMIF(Eventos!$B:$B,'México'!$C$72,Eventos!N:N)</f>
        <v>0</v>
      </c>
      <c r="O72" s="41">
        <f>SUMIF(Eventos!$B:$B,'México'!$C$72,Eventos!O:O)</f>
        <v>0</v>
      </c>
      <c r="P72" s="41">
        <f>SUMIF(Eventos!$B:$B,'México'!$C$72,Eventos!P:P)</f>
        <v>0</v>
      </c>
      <c r="Q72" s="41">
        <f>SUMIF(Eventos!$B:$B,'México'!$C$72,Eventos!Q:Q)</f>
        <v>0</v>
      </c>
      <c r="R72" s="41">
        <f>SUMIF(Eventos!$B:$B,'México'!$C$72,Eventos!R:R)</f>
        <v>0</v>
      </c>
      <c r="S72" s="41">
        <f>SUMIF(Eventos!$B:$B,'México'!$C$72,Eventos!S:S)</f>
        <v>0</v>
      </c>
      <c r="T72" s="41">
        <f>SUMIF(Eventos!$B:$B,'México'!$C$72,Eventos!T:T)</f>
        <v>0</v>
      </c>
      <c r="U72" s="41">
        <f>SUMIF(Eventos!$B:$B,'México'!$C$72,Eventos!U:U)</f>
        <v>0</v>
      </c>
      <c r="V72" s="41">
        <f>SUMIF(Eventos!$B:$B,'México'!$C$72,Eventos!V:V)</f>
        <v>0</v>
      </c>
      <c r="W72" s="41">
        <f>SUMIF(Eventos!$B:$B,'México'!$C$72,Eventos!W:W)</f>
        <v>0</v>
      </c>
      <c r="X72" s="41">
        <f>SUMIF(Eventos!$B:$B,'México'!$C$72,Eventos!X:X)</f>
        <v>0</v>
      </c>
      <c r="Y72" s="41">
        <f>SUMIF(Eventos!$B:$B,'México'!$C$72,Eventos!Y:Y)</f>
        <v>0</v>
      </c>
      <c r="Z72" s="41">
        <f>SUMIF(Eventos!$B:$B,'México'!$C$72,Eventos!Z:Z)</f>
        <v>0</v>
      </c>
      <c r="AA72" s="336">
        <f>SUMIF(Eventos!$B:$B,'México'!$C$72,Eventos!AA:AA)</f>
        <v>0</v>
      </c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</row>
    <row r="73" ht="12.75" customHeight="1">
      <c r="A73" s="40"/>
      <c r="B73" s="339" t="s">
        <v>111</v>
      </c>
      <c r="C73" s="340" t="s">
        <v>528</v>
      </c>
      <c r="D73" s="341">
        <f>SUMIF(Eventos!$B:$B,'México'!$C$73,Eventos!D:D)</f>
        <v>8500</v>
      </c>
      <c r="E73" s="314">
        <f>SUMIF(Eventos!$B:$B,'México'!$C$73,Eventos!E:E)</f>
        <v>0</v>
      </c>
      <c r="F73" s="314">
        <f>SUMIF(Eventos!$B:$B,'México'!$C$73,Eventos!F:F)</f>
        <v>8500</v>
      </c>
      <c r="G73" s="314">
        <f>SUMIF(Eventos!$B:$B,'México'!$C$73,Eventos!G:G)</f>
        <v>0</v>
      </c>
      <c r="H73" s="314">
        <f>SUMIF(Eventos!$B:$B,'México'!$C$73,Eventos!H:H)</f>
        <v>8500</v>
      </c>
      <c r="I73" s="314">
        <f>SUMIF(Eventos!$B:$B,'México'!$C$73,Eventos!I:I)</f>
        <v>0</v>
      </c>
      <c r="J73" s="314">
        <f>SUMIF(Eventos!$B:$B,'México'!$C$73,Eventos!J:J)</f>
        <v>8500</v>
      </c>
      <c r="K73" s="314">
        <f>SUMIF(Eventos!$B:$B,'México'!$C$73,Eventos!K:K)</f>
        <v>0</v>
      </c>
      <c r="L73" s="314">
        <f>SUMIF(Eventos!$B:$B,'México'!$C$73,Eventos!L:L)</f>
        <v>8500</v>
      </c>
      <c r="M73" s="314">
        <f>SUMIF(Eventos!$B:$B,'México'!$C$73,Eventos!M:M)</f>
        <v>0</v>
      </c>
      <c r="N73" s="314">
        <f>SUMIF(Eventos!$B:$B,'México'!$C$73,Eventos!N:N)</f>
        <v>8500</v>
      </c>
      <c r="O73" s="314">
        <f>SUMIF(Eventos!$B:$B,'México'!$C$73,Eventos!O:O)</f>
        <v>0</v>
      </c>
      <c r="P73" s="314">
        <f>SUMIF(Eventos!$B:$B,'México'!$C$73,Eventos!P:P)</f>
        <v>8500</v>
      </c>
      <c r="Q73" s="314">
        <f>SUMIF(Eventos!$B:$B,'México'!$C$73,Eventos!Q:Q)</f>
        <v>0</v>
      </c>
      <c r="R73" s="314">
        <f>SUMIF(Eventos!$B:$B,'México'!$C$73,Eventos!R:R)</f>
        <v>8500</v>
      </c>
      <c r="S73" s="314">
        <f>SUMIF(Eventos!$B:$B,'México'!$C$73,Eventos!S:S)</f>
        <v>0</v>
      </c>
      <c r="T73" s="314">
        <f>SUMIF(Eventos!$B:$B,'México'!$C$73,Eventos!T:T)</f>
        <v>8500</v>
      </c>
      <c r="U73" s="314">
        <f>SUMIF(Eventos!$B:$B,'México'!$C$73,Eventos!U:U)</f>
        <v>0</v>
      </c>
      <c r="V73" s="314">
        <f>SUMIF(Eventos!$B:$B,'México'!$C$73,Eventos!V:V)</f>
        <v>8500</v>
      </c>
      <c r="W73" s="314">
        <f>SUMIF(Eventos!$B:$B,'México'!$C$73,Eventos!W:W)</f>
        <v>0</v>
      </c>
      <c r="X73" s="314">
        <f>SUMIF(Eventos!$B:$B,'México'!$C$73,Eventos!X:X)</f>
        <v>8500</v>
      </c>
      <c r="Y73" s="314">
        <f>SUMIF(Eventos!$B:$B,'México'!$C$73,Eventos!Y:Y)</f>
        <v>0</v>
      </c>
      <c r="Z73" s="314">
        <f>SUMIF(Eventos!$B:$B,'México'!$C$73,Eventos!Z:Z)</f>
        <v>8500</v>
      </c>
      <c r="AA73" s="342">
        <f>SUMIF(Eventos!$B:$B,'México'!$C$73,Eventos!AA:AA)</f>
        <v>0</v>
      </c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</row>
    <row r="74" ht="12.75" customHeight="1">
      <c r="A74" s="40"/>
      <c r="B74" s="332" t="s">
        <v>740</v>
      </c>
      <c r="C74" s="333" t="s">
        <v>61</v>
      </c>
      <c r="D74" s="334">
        <f>SUMIF('Serv Membresía'!$B:$B,'México'!$C$74,'Serv Membresía'!D:D)</f>
        <v>198975</v>
      </c>
      <c r="E74" s="335">
        <f>SUMIF('Serv Membresía'!$B:$B,'México'!$C$74,'Serv Membresía'!E:E)</f>
        <v>0</v>
      </c>
      <c r="F74" s="335">
        <f>SUMIF('Serv Membresía'!$B:$B,'México'!$C$74,'Serv Membresía'!F:F)</f>
        <v>137550</v>
      </c>
      <c r="G74" s="335">
        <f>SUMIF('Serv Membresía'!$B:$B,'México'!$C$74,'Serv Membresía'!G:G)</f>
        <v>0</v>
      </c>
      <c r="H74" s="335">
        <f>SUMIF('Serv Membresía'!$B:$B,'México'!$C$74,'Serv Membresía'!H:H)</f>
        <v>82530</v>
      </c>
      <c r="I74" s="335">
        <f>SUMIF('Serv Membresía'!$B:$B,'México'!$C$74,'Serv Membresía'!I:I)</f>
        <v>0</v>
      </c>
      <c r="J74" s="335">
        <f>SUMIF('Serv Membresía'!$B:$B,'México'!$C$74,'Serv Membresía'!J:J)</f>
        <v>55020</v>
      </c>
      <c r="K74" s="335">
        <f>SUMIF('Serv Membresía'!$B:$B,'México'!$C$74,'Serv Membresía'!K:K)</f>
        <v>0</v>
      </c>
      <c r="L74" s="335">
        <f>SUMIF('Serv Membresía'!$B:$B,'México'!$C$74,'Serv Membresía'!L:L)</f>
        <v>82530</v>
      </c>
      <c r="M74" s="335">
        <f>SUMIF('Serv Membresía'!$B:$B,'México'!$C$74,'Serv Membresía'!M:M)</f>
        <v>0</v>
      </c>
      <c r="N74" s="335">
        <f>SUMIF('Serv Membresía'!$B:$B,'México'!$C$74,'Serv Membresía'!N:N)</f>
        <v>27510</v>
      </c>
      <c r="O74" s="335">
        <f>SUMIF('Serv Membresía'!$B:$B,'México'!$C$74,'Serv Membresía'!O:O)</f>
        <v>0</v>
      </c>
      <c r="P74" s="335">
        <f>SUMIF('Serv Membresía'!$B:$B,'México'!$C$74,'Serv Membresía'!P:P)</f>
        <v>0</v>
      </c>
      <c r="Q74" s="335">
        <f>SUMIF('Serv Membresía'!$B:$B,'México'!$C$74,'Serv Membresía'!Q:Q)</f>
        <v>0</v>
      </c>
      <c r="R74" s="335">
        <f>SUMIF('Serv Membresía'!$B:$B,'México'!$C$74,'Serv Membresía'!R:R)</f>
        <v>160230</v>
      </c>
      <c r="S74" s="335">
        <f>SUMIF('Serv Membresía'!$B:$B,'México'!$C$74,'Serv Membresía'!S:S)</f>
        <v>0</v>
      </c>
      <c r="T74" s="335">
        <f>SUMIF('Serv Membresía'!$B:$B,'México'!$C$74,'Serv Membresía'!T:T)</f>
        <v>267750</v>
      </c>
      <c r="U74" s="335">
        <f>SUMIF('Serv Membresía'!$B:$B,'México'!$C$74,'Serv Membresía'!U:U)</f>
        <v>0</v>
      </c>
      <c r="V74" s="335">
        <f>SUMIF('Serv Membresía'!$B:$B,'México'!$C$74,'Serv Membresía'!V:V)</f>
        <v>73500</v>
      </c>
      <c r="W74" s="335">
        <f>SUMIF('Serv Membresía'!$B:$B,'México'!$C$74,'Serv Membresía'!W:W)</f>
        <v>0</v>
      </c>
      <c r="X74" s="335">
        <f>SUMIF('Serv Membresía'!$B:$B,'México'!$C$74,'Serv Membresía'!X:X)</f>
        <v>73500</v>
      </c>
      <c r="Y74" s="335">
        <f>SUMIF('Serv Membresía'!$B:$B,'México'!$C$74,'Serv Membresía'!Y:Y)</f>
        <v>0</v>
      </c>
      <c r="Z74" s="335">
        <f>SUMIF('Serv Membresía'!$B:$B,'México'!$C$74,'Serv Membresía'!Z:Z)</f>
        <v>73500</v>
      </c>
      <c r="AA74" s="343">
        <f>SUMIF('Serv Membresía'!$B:$B,'México'!$C$74,'Serv Membresía'!AA:AA)</f>
        <v>0</v>
      </c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</row>
    <row r="75" ht="12.75" customHeight="1">
      <c r="A75" s="40"/>
      <c r="B75" s="337" t="s">
        <v>740</v>
      </c>
      <c r="C75" s="40" t="s">
        <v>63</v>
      </c>
      <c r="D75" s="338">
        <f>SUMIF('Serv Membresía'!$B:$B,'México'!$C$75,'Serv Membresía'!D:D)</f>
        <v>0</v>
      </c>
      <c r="E75" s="41">
        <f>SUMIF('Serv Membresía'!$B:$B,'México'!$C$75,'Serv Membresía'!E:E)</f>
        <v>0</v>
      </c>
      <c r="F75" s="41">
        <f>SUMIF('Serv Membresía'!$B:$B,'México'!$C$75,'Serv Membresía'!F:F)</f>
        <v>0</v>
      </c>
      <c r="G75" s="41">
        <f>SUMIF('Serv Membresía'!$B:$B,'México'!$C$75,'Serv Membresía'!G:G)</f>
        <v>0</v>
      </c>
      <c r="H75" s="41">
        <f>SUMIF('Serv Membresía'!$B:$B,'México'!$C$75,'Serv Membresía'!H:H)</f>
        <v>360150</v>
      </c>
      <c r="I75" s="41">
        <f>SUMIF('Serv Membresía'!$B:$B,'México'!$C$75,'Serv Membresía'!I:I)</f>
        <v>0</v>
      </c>
      <c r="J75" s="41">
        <f>SUMIF('Serv Membresía'!$B:$B,'México'!$C$75,'Serv Membresía'!J:J)</f>
        <v>275100</v>
      </c>
      <c r="K75" s="41">
        <f>SUMIF('Serv Membresía'!$B:$B,'México'!$C$75,'Serv Membresía'!K:K)</f>
        <v>0</v>
      </c>
      <c r="L75" s="41">
        <f>SUMIF('Serv Membresía'!$B:$B,'México'!$C$75,'Serv Membresía'!L:L)</f>
        <v>575400</v>
      </c>
      <c r="M75" s="41">
        <f>SUMIF('Serv Membresía'!$B:$B,'México'!$C$75,'Serv Membresía'!M:M)</f>
        <v>0</v>
      </c>
      <c r="N75" s="41">
        <f>SUMIF('Serv Membresía'!$B:$B,'México'!$C$75,'Serv Membresía'!N:N)</f>
        <v>121000</v>
      </c>
      <c r="O75" s="41">
        <f>SUMIF('Serv Membresía'!$B:$B,'México'!$C$75,'Serv Membresía'!O:O)</f>
        <v>0</v>
      </c>
      <c r="P75" s="41">
        <f>SUMIF('Serv Membresía'!$B:$B,'México'!$C$75,'Serv Membresía'!P:P)</f>
        <v>0</v>
      </c>
      <c r="Q75" s="41">
        <f>SUMIF('Serv Membresía'!$B:$B,'México'!$C$75,'Serv Membresía'!Q:Q)</f>
        <v>0</v>
      </c>
      <c r="R75" s="41">
        <f>SUMIF('Serv Membresía'!$B:$B,'México'!$C$75,'Serv Membresía'!R:R)</f>
        <v>121000</v>
      </c>
      <c r="S75" s="41">
        <f>SUMIF('Serv Membresía'!$B:$B,'México'!$C$75,'Serv Membresía'!S:S)</f>
        <v>0</v>
      </c>
      <c r="T75" s="41">
        <f>SUMIF('Serv Membresía'!$B:$B,'México'!$C$75,'Serv Membresía'!T:T)</f>
        <v>0</v>
      </c>
      <c r="U75" s="41">
        <f>SUMIF('Serv Membresía'!$B:$B,'México'!$C$75,'Serv Membresía'!U:U)</f>
        <v>0</v>
      </c>
      <c r="V75" s="41">
        <f>SUMIF('Serv Membresía'!$B:$B,'México'!$C$75,'Serv Membresía'!V:V)</f>
        <v>0</v>
      </c>
      <c r="W75" s="41">
        <f>SUMIF('Serv Membresía'!$B:$B,'México'!$C$75,'Serv Membresía'!W:W)</f>
        <v>0</v>
      </c>
      <c r="X75" s="41">
        <f>SUMIF('Serv Membresía'!$B:$B,'México'!$C$75,'Serv Membresía'!X:X)</f>
        <v>0</v>
      </c>
      <c r="Y75" s="41">
        <f>SUMIF('Serv Membresía'!$B:$B,'México'!$C$75,'Serv Membresía'!Y:Y)</f>
        <v>0</v>
      </c>
      <c r="Z75" s="41">
        <f>SUMIF('Serv Membresía'!$B:$B,'México'!$C$75,'Serv Membresía'!Z:Z)</f>
        <v>0</v>
      </c>
      <c r="AA75" s="336">
        <f>SUMIF('Serv Membresía'!$B:$B,'México'!$C$75,'Serv Membresía'!AA:AA)</f>
        <v>0</v>
      </c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</row>
    <row r="76" ht="12.75" customHeight="1">
      <c r="A76" s="40"/>
      <c r="B76" s="337" t="s">
        <v>740</v>
      </c>
      <c r="C76" s="40" t="s">
        <v>87</v>
      </c>
      <c r="D76" s="338">
        <f>SUMIF('Serv Membresía'!$B:$B,'México'!$C$76,'Serv Membresía'!D:D)</f>
        <v>87549</v>
      </c>
      <c r="E76" s="41">
        <f>SUMIF('Serv Membresía'!$B:$B,'México'!$C$76,'Serv Membresía'!E:E)</f>
        <v>0</v>
      </c>
      <c r="F76" s="41">
        <f>SUMIF('Serv Membresía'!$B:$B,'México'!$C$76,'Serv Membresía'!F:F)</f>
        <v>60522</v>
      </c>
      <c r="G76" s="41">
        <f>SUMIF('Serv Membresía'!$B:$B,'México'!$C$76,'Serv Membresía'!G:G)</f>
        <v>0</v>
      </c>
      <c r="H76" s="41">
        <f>SUMIF('Serv Membresía'!$B:$B,'México'!$C$76,'Serv Membresía'!H:H)</f>
        <v>36313.2</v>
      </c>
      <c r="I76" s="41">
        <f>SUMIF('Serv Membresía'!$B:$B,'México'!$C$76,'Serv Membresía'!I:I)</f>
        <v>0</v>
      </c>
      <c r="J76" s="41">
        <f>SUMIF('Serv Membresía'!$B:$B,'México'!$C$76,'Serv Membresía'!J:J)</f>
        <v>24208.8</v>
      </c>
      <c r="K76" s="41">
        <f>SUMIF('Serv Membresía'!$B:$B,'México'!$C$76,'Serv Membresía'!K:K)</f>
        <v>0</v>
      </c>
      <c r="L76" s="41">
        <f>SUMIF('Serv Membresía'!$B:$B,'México'!$C$76,'Serv Membresía'!L:L)</f>
        <v>36313.2</v>
      </c>
      <c r="M76" s="41">
        <f>SUMIF('Serv Membresía'!$B:$B,'México'!$C$76,'Serv Membresía'!M:M)</f>
        <v>0</v>
      </c>
      <c r="N76" s="41">
        <f>SUMIF('Serv Membresía'!$B:$B,'México'!$C$76,'Serv Membresía'!N:N)</f>
        <v>12104.4</v>
      </c>
      <c r="O76" s="41">
        <f>SUMIF('Serv Membresía'!$B:$B,'México'!$C$76,'Serv Membresía'!O:O)</f>
        <v>0</v>
      </c>
      <c r="P76" s="41">
        <f>SUMIF('Serv Membresía'!$B:$B,'México'!$C$76,'Serv Membresía'!P:P)</f>
        <v>0</v>
      </c>
      <c r="Q76" s="41">
        <f>SUMIF('Serv Membresía'!$B:$B,'México'!$C$76,'Serv Membresía'!Q:Q)</f>
        <v>0</v>
      </c>
      <c r="R76" s="41">
        <f>SUMIF('Serv Membresía'!$B:$B,'México'!$C$76,'Serv Membresía'!R:R)</f>
        <v>70501.2</v>
      </c>
      <c r="S76" s="41">
        <f>SUMIF('Serv Membresía'!$B:$B,'México'!$C$76,'Serv Membresía'!S:S)</f>
        <v>0</v>
      </c>
      <c r="T76" s="41">
        <f>SUMIF('Serv Membresía'!$B:$B,'México'!$C$76,'Serv Membresía'!T:T)</f>
        <v>117810</v>
      </c>
      <c r="U76" s="41">
        <f>SUMIF('Serv Membresía'!$B:$B,'México'!$C$76,'Serv Membresía'!U:U)</f>
        <v>0</v>
      </c>
      <c r="V76" s="41">
        <f>SUMIF('Serv Membresía'!$B:$B,'México'!$C$76,'Serv Membresía'!V:V)</f>
        <v>32340</v>
      </c>
      <c r="W76" s="41">
        <f>SUMIF('Serv Membresía'!$B:$B,'México'!$C$76,'Serv Membresía'!W:W)</f>
        <v>0</v>
      </c>
      <c r="X76" s="41">
        <f>SUMIF('Serv Membresía'!$B:$B,'México'!$C$76,'Serv Membresía'!X:X)</f>
        <v>32340</v>
      </c>
      <c r="Y76" s="41">
        <f>SUMIF('Serv Membresía'!$B:$B,'México'!$C$76,'Serv Membresía'!Y:Y)</f>
        <v>0</v>
      </c>
      <c r="Z76" s="41">
        <f>SUMIF('Serv Membresía'!$B:$B,'México'!$C$76,'Serv Membresía'!Z:Z)</f>
        <v>32340</v>
      </c>
      <c r="AA76" s="336">
        <f>SUMIF('Serv Membresía'!$B:$B,'México'!$C$76,'Serv Membresía'!AA:AA)</f>
        <v>0</v>
      </c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</row>
    <row r="77" ht="12.75" customHeight="1">
      <c r="A77" s="40"/>
      <c r="B77" s="339" t="s">
        <v>740</v>
      </c>
      <c r="C77" s="340" t="s">
        <v>89</v>
      </c>
      <c r="D77" s="341">
        <f>SUMIF('Serv Membresía'!$B:$B,'México'!$C$77,'Serv Membresía'!D:D)</f>
        <v>0</v>
      </c>
      <c r="E77" s="314">
        <f>SUMIF('Serv Membresía'!$B:$B,'México'!$C$77,'Serv Membresía'!E:E)</f>
        <v>0</v>
      </c>
      <c r="F77" s="314">
        <f>SUMIF('Serv Membresía'!$B:$B,'México'!$C$77,'Serv Membresía'!F:F)</f>
        <v>0</v>
      </c>
      <c r="G77" s="314">
        <f>SUMIF('Serv Membresía'!$B:$B,'México'!$C$77,'Serv Membresía'!G:G)</f>
        <v>0</v>
      </c>
      <c r="H77" s="314">
        <f>SUMIF('Serv Membresía'!$B:$B,'México'!$C$77,'Serv Membresía'!H:H)</f>
        <v>180075</v>
      </c>
      <c r="I77" s="314">
        <f>SUMIF('Serv Membresía'!$B:$B,'México'!$C$77,'Serv Membresía'!I:I)</f>
        <v>0</v>
      </c>
      <c r="J77" s="314">
        <f>SUMIF('Serv Membresía'!$B:$B,'México'!$C$77,'Serv Membresía'!J:J)</f>
        <v>137550</v>
      </c>
      <c r="K77" s="314">
        <f>SUMIF('Serv Membresía'!$B:$B,'México'!$C$77,'Serv Membresía'!K:K)</f>
        <v>0</v>
      </c>
      <c r="L77" s="314">
        <f>SUMIF('Serv Membresía'!$B:$B,'México'!$C$77,'Serv Membresía'!L:L)</f>
        <v>287700</v>
      </c>
      <c r="M77" s="314">
        <f>SUMIF('Serv Membresía'!$B:$B,'México'!$C$77,'Serv Membresía'!M:M)</f>
        <v>0</v>
      </c>
      <c r="N77" s="314">
        <f>SUMIF('Serv Membresía'!$B:$B,'México'!$C$77,'Serv Membresía'!N:N)</f>
        <v>60500</v>
      </c>
      <c r="O77" s="314">
        <f>SUMIF('Serv Membresía'!$B:$B,'México'!$C$77,'Serv Membresía'!O:O)</f>
        <v>0</v>
      </c>
      <c r="P77" s="314">
        <f>SUMIF('Serv Membresía'!$B:$B,'México'!$C$77,'Serv Membresía'!P:P)</f>
        <v>0</v>
      </c>
      <c r="Q77" s="314">
        <f>SUMIF('Serv Membresía'!$B:$B,'México'!$C$77,'Serv Membresía'!Q:Q)</f>
        <v>0</v>
      </c>
      <c r="R77" s="314">
        <f>SUMIF('Serv Membresía'!$B:$B,'México'!$C$77,'Serv Membresía'!R:R)</f>
        <v>60500</v>
      </c>
      <c r="S77" s="314">
        <f>SUMIF('Serv Membresía'!$B:$B,'México'!$C$77,'Serv Membresía'!S:S)</f>
        <v>0</v>
      </c>
      <c r="T77" s="314">
        <f>SUMIF('Serv Membresía'!$B:$B,'México'!$C$77,'Serv Membresía'!T:T)</f>
        <v>0</v>
      </c>
      <c r="U77" s="314">
        <f>SUMIF('Serv Membresía'!$B:$B,'México'!$C$77,'Serv Membresía'!U:U)</f>
        <v>0</v>
      </c>
      <c r="V77" s="314">
        <f>SUMIF('Serv Membresía'!$B:$B,'México'!$C$77,'Serv Membresía'!V:V)</f>
        <v>0</v>
      </c>
      <c r="W77" s="314">
        <f>SUMIF('Serv Membresía'!$B:$B,'México'!$C$77,'Serv Membresía'!W:W)</f>
        <v>0</v>
      </c>
      <c r="X77" s="314">
        <f>SUMIF('Serv Membresía'!$B:$B,'México'!$C$77,'Serv Membresía'!X:X)</f>
        <v>0</v>
      </c>
      <c r="Y77" s="314">
        <f>SUMIF('Serv Membresía'!$B:$B,'México'!$C$77,'Serv Membresía'!Y:Y)</f>
        <v>0</v>
      </c>
      <c r="Z77" s="314">
        <f>SUMIF('Serv Membresía'!$B:$B,'México'!$C$77,'Serv Membresía'!Z:Z)</f>
        <v>0</v>
      </c>
      <c r="AA77" s="342">
        <f>SUMIF('Serv Membresía'!$B:$B,'México'!$C$77,'Serv Membresía'!AA:AA)</f>
        <v>0</v>
      </c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</row>
    <row r="78" ht="12.75" customHeight="1">
      <c r="A78" s="40"/>
      <c r="B78" s="337" t="s">
        <v>54</v>
      </c>
      <c r="C78" s="40" t="s">
        <v>320</v>
      </c>
      <c r="D78" s="338">
        <f>SUMIF('Comités'!$B:$B,'México'!$C$78,'Comités'!D:D)</f>
        <v>0</v>
      </c>
      <c r="E78" s="41">
        <f>SUMIF('Comités'!$B:$B,'México'!$C$78,'Comités'!E:E)</f>
        <v>0</v>
      </c>
      <c r="F78" s="41">
        <f>SUMIF('Comités'!$B:$B,'México'!$C$78,'Comités'!F:F)</f>
        <v>0</v>
      </c>
      <c r="G78" s="41">
        <f>SUMIF('Comités'!$B:$B,'México'!$C$78,'Comités'!G:G)</f>
        <v>0</v>
      </c>
      <c r="H78" s="41">
        <f>SUMIF('Comités'!$B:$B,'México'!$C$78,'Comités'!H:H)</f>
        <v>0</v>
      </c>
      <c r="I78" s="41">
        <f>SUMIF('Comités'!$B:$B,'México'!$C$78,'Comités'!I:I)</f>
        <v>0</v>
      </c>
      <c r="J78" s="41">
        <f>SUMIF('Comités'!$B:$B,'México'!$C$78,'Comités'!J:J)</f>
        <v>0</v>
      </c>
      <c r="K78" s="41">
        <f>SUMIF('Comités'!$B:$B,'México'!$C$78,'Comités'!K:K)</f>
        <v>0</v>
      </c>
      <c r="L78" s="41">
        <f>SUMIF('Comités'!$B:$B,'México'!$C$78,'Comités'!L:L)</f>
        <v>2500000</v>
      </c>
      <c r="M78" s="41">
        <f>SUMIF('Comités'!$B:$B,'México'!$C$78,'Comités'!M:M)</f>
        <v>0</v>
      </c>
      <c r="N78" s="41">
        <f>SUMIF('Comités'!$B:$B,'México'!$C$78,'Comités'!N:N)</f>
        <v>0</v>
      </c>
      <c r="O78" s="41">
        <f>SUMIF('Comités'!$B:$B,'México'!$C$78,'Comités'!O:O)</f>
        <v>0</v>
      </c>
      <c r="P78" s="41">
        <f>SUMIF('Comités'!$B:$B,'México'!$C$78,'Comités'!P:P)</f>
        <v>0</v>
      </c>
      <c r="Q78" s="41">
        <f>SUMIF('Comités'!$B:$B,'México'!$C$78,'Comités'!Q:Q)</f>
        <v>0</v>
      </c>
      <c r="R78" s="41">
        <f>SUMIF('Comités'!$B:$B,'México'!$C$78,'Comités'!R:R)</f>
        <v>0</v>
      </c>
      <c r="S78" s="41">
        <f>SUMIF('Comités'!$B:$B,'México'!$C$78,'Comités'!S:S)</f>
        <v>0</v>
      </c>
      <c r="T78" s="41">
        <f>SUMIF('Comités'!$B:$B,'México'!$C$78,'Comités'!T:T)</f>
        <v>2500000</v>
      </c>
      <c r="U78" s="41">
        <f>SUMIF('Comités'!$B:$B,'México'!$C$78,'Comités'!U:U)</f>
        <v>0</v>
      </c>
      <c r="V78" s="41">
        <f>SUMIF('Comités'!$B:$B,'México'!$C$78,'Comités'!V:V)</f>
        <v>0</v>
      </c>
      <c r="W78" s="41">
        <f>SUMIF('Comités'!$B:$B,'México'!$C$78,'Comités'!W:W)</f>
        <v>0</v>
      </c>
      <c r="X78" s="41">
        <f>SUMIF('Comités'!$B:$B,'México'!$C$78,'Comités'!X:X)</f>
        <v>0</v>
      </c>
      <c r="Y78" s="41">
        <f>SUMIF('Comités'!$B:$B,'México'!$C$78,'Comités'!Y:Y)</f>
        <v>0</v>
      </c>
      <c r="Z78" s="41">
        <f>SUMIF('Comités'!$B:$B,'México'!$C$78,'Comités'!Z:Z)</f>
        <v>0</v>
      </c>
      <c r="AA78" s="336">
        <f>SUMIF('Comités'!$B:$B,'México'!$C$78,'Comités'!AA:AA)</f>
        <v>0</v>
      </c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</row>
    <row r="79" ht="12.75" customHeight="1">
      <c r="A79" s="40"/>
      <c r="B79" s="337" t="s">
        <v>54</v>
      </c>
      <c r="C79" s="40" t="s">
        <v>323</v>
      </c>
      <c r="D79" s="338">
        <f>SUMIF('Comités'!$B:$B,'México'!$C$79,'Comités'!D:D)</f>
        <v>0</v>
      </c>
      <c r="E79" s="41">
        <f>SUMIF('Comités'!$B:$B,'México'!$C$79,'Comités'!E:E)</f>
        <v>0</v>
      </c>
      <c r="F79" s="41">
        <f>SUMIF('Comités'!$B:$B,'México'!$C$79,'Comités'!F:F)</f>
        <v>0</v>
      </c>
      <c r="G79" s="41">
        <f>SUMIF('Comités'!$B:$B,'México'!$C$79,'Comités'!G:G)</f>
        <v>0</v>
      </c>
      <c r="H79" s="41">
        <f>SUMIF('Comités'!$B:$B,'México'!$C$79,'Comités'!H:H)</f>
        <v>0</v>
      </c>
      <c r="I79" s="41">
        <f>SUMIF('Comités'!$B:$B,'México'!$C$79,'Comités'!I:I)</f>
        <v>0</v>
      </c>
      <c r="J79" s="41">
        <f>SUMIF('Comités'!$B:$B,'México'!$C$79,'Comités'!J:J)</f>
        <v>0</v>
      </c>
      <c r="K79" s="41">
        <f>SUMIF('Comités'!$B:$B,'México'!$C$79,'Comités'!K:K)</f>
        <v>0</v>
      </c>
      <c r="L79" s="41">
        <f>SUMIF('Comités'!$B:$B,'México'!$C$79,'Comités'!L:L)</f>
        <v>0</v>
      </c>
      <c r="M79" s="41">
        <f>SUMIF('Comités'!$B:$B,'México'!$C$79,'Comités'!M:M)</f>
        <v>0</v>
      </c>
      <c r="N79" s="41">
        <f>SUMIF('Comités'!$B:$B,'México'!$C$79,'Comités'!N:N)</f>
        <v>0</v>
      </c>
      <c r="O79" s="41">
        <f>SUMIF('Comités'!$B:$B,'México'!$C$79,'Comités'!O:O)</f>
        <v>0</v>
      </c>
      <c r="P79" s="41">
        <f>SUMIF('Comités'!$B:$B,'México'!$C$79,'Comités'!P:P)</f>
        <v>0</v>
      </c>
      <c r="Q79" s="41">
        <f>SUMIF('Comités'!$B:$B,'México'!$C$79,'Comités'!Q:Q)</f>
        <v>0</v>
      </c>
      <c r="R79" s="41">
        <f>SUMIF('Comités'!$B:$B,'México'!$C$79,'Comités'!R:R)</f>
        <v>0</v>
      </c>
      <c r="S79" s="41">
        <f>SUMIF('Comités'!$B:$B,'México'!$C$79,'Comités'!S:S)</f>
        <v>0</v>
      </c>
      <c r="T79" s="41">
        <f>SUMIF('Comités'!$B:$B,'México'!$C$79,'Comités'!T:T)</f>
        <v>0</v>
      </c>
      <c r="U79" s="41">
        <f>SUMIF('Comités'!$B:$B,'México'!$C$79,'Comités'!U:U)</f>
        <v>0</v>
      </c>
      <c r="V79" s="41">
        <f>SUMIF('Comités'!$B:$B,'México'!$C$79,'Comités'!V:V)</f>
        <v>0</v>
      </c>
      <c r="W79" s="41">
        <f>SUMIF('Comités'!$B:$B,'México'!$C$79,'Comités'!W:W)</f>
        <v>0</v>
      </c>
      <c r="X79" s="41">
        <f>SUMIF('Comités'!$B:$B,'México'!$C$79,'Comités'!X:X)</f>
        <v>0</v>
      </c>
      <c r="Y79" s="41">
        <f>SUMIF('Comités'!$B:$B,'México'!$C$79,'Comités'!Y:Y)</f>
        <v>0</v>
      </c>
      <c r="Z79" s="41">
        <f>SUMIF('Comités'!$B:$B,'México'!$C$79,'Comités'!Z:Z)</f>
        <v>0</v>
      </c>
      <c r="AA79" s="336">
        <f>SUMIF('Comités'!$B:$B,'México'!$C$79,'Comités'!AA:AA)</f>
        <v>0</v>
      </c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</row>
    <row r="80" ht="12.75" customHeight="1">
      <c r="A80" s="40"/>
      <c r="B80" s="337" t="s">
        <v>54</v>
      </c>
      <c r="C80" s="40" t="s">
        <v>326</v>
      </c>
      <c r="D80" s="338">
        <f>SUMIF('Comités'!$B:$B,'México'!$C$80,'Comités'!D:D)</f>
        <v>0</v>
      </c>
      <c r="E80" s="41">
        <f>SUMIF('Comités'!$B:$B,'México'!$C$80,'Comités'!E:E)</f>
        <v>0</v>
      </c>
      <c r="F80" s="41">
        <f>SUMIF('Comités'!$B:$B,'México'!$C$80,'Comités'!F:F)</f>
        <v>19950</v>
      </c>
      <c r="G80" s="41">
        <f>SUMIF('Comités'!$B:$B,'México'!$C$80,'Comités'!G:G)</f>
        <v>0</v>
      </c>
      <c r="H80" s="41">
        <f>SUMIF('Comités'!$B:$B,'México'!$C$80,'Comités'!H:H)</f>
        <v>0</v>
      </c>
      <c r="I80" s="41">
        <f>SUMIF('Comités'!$B:$B,'México'!$C$80,'Comités'!I:I)</f>
        <v>0</v>
      </c>
      <c r="J80" s="41">
        <f>SUMIF('Comités'!$B:$B,'México'!$C$80,'Comités'!J:J)</f>
        <v>19950</v>
      </c>
      <c r="K80" s="41">
        <f>SUMIF('Comités'!$B:$B,'México'!$C$80,'Comités'!K:K)</f>
        <v>0</v>
      </c>
      <c r="L80" s="41">
        <f>SUMIF('Comités'!$B:$B,'México'!$C$80,'Comités'!L:L)</f>
        <v>0</v>
      </c>
      <c r="M80" s="41">
        <f>SUMIF('Comités'!$B:$B,'México'!$C$80,'Comités'!M:M)</f>
        <v>0</v>
      </c>
      <c r="N80" s="41">
        <f>SUMIF('Comités'!$B:$B,'México'!$C$80,'Comités'!N:N)</f>
        <v>19950</v>
      </c>
      <c r="O80" s="41">
        <f>SUMIF('Comités'!$B:$B,'México'!$C$80,'Comités'!O:O)</f>
        <v>0</v>
      </c>
      <c r="P80" s="41">
        <f>SUMIF('Comités'!$B:$B,'México'!$C$80,'Comités'!P:P)</f>
        <v>0</v>
      </c>
      <c r="Q80" s="41">
        <f>SUMIF('Comités'!$B:$B,'México'!$C$80,'Comités'!Q:Q)</f>
        <v>0</v>
      </c>
      <c r="R80" s="41">
        <f>SUMIF('Comités'!$B:$B,'México'!$C$80,'Comités'!R:R)</f>
        <v>19950</v>
      </c>
      <c r="S80" s="41">
        <f>SUMIF('Comités'!$B:$B,'México'!$C$80,'Comités'!S:S)</f>
        <v>0</v>
      </c>
      <c r="T80" s="41">
        <f>SUMIF('Comités'!$B:$B,'México'!$C$80,'Comités'!T:T)</f>
        <v>0</v>
      </c>
      <c r="U80" s="41">
        <f>SUMIF('Comités'!$B:$B,'México'!$C$80,'Comités'!U:U)</f>
        <v>0</v>
      </c>
      <c r="V80" s="41">
        <f>SUMIF('Comités'!$B:$B,'México'!$C$80,'Comités'!V:V)</f>
        <v>19950</v>
      </c>
      <c r="W80" s="41">
        <f>SUMIF('Comités'!$B:$B,'México'!$C$80,'Comités'!W:W)</f>
        <v>0</v>
      </c>
      <c r="X80" s="41">
        <f>SUMIF('Comités'!$B:$B,'México'!$C$80,'Comités'!X:X)</f>
        <v>19950</v>
      </c>
      <c r="Y80" s="41">
        <f>SUMIF('Comités'!$B:$B,'México'!$C$80,'Comités'!Y:Y)</f>
        <v>0</v>
      </c>
      <c r="Z80" s="41">
        <f>SUMIF('Comités'!$B:$B,'México'!$C$80,'Comités'!Z:Z)</f>
        <v>0</v>
      </c>
      <c r="AA80" s="336">
        <f>SUMIF('Comités'!$B:$B,'México'!$C$80,'Comités'!AA:AA)</f>
        <v>0</v>
      </c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</row>
    <row r="81" ht="12.75" customHeight="1">
      <c r="A81" s="40"/>
      <c r="B81" s="337" t="s">
        <v>54</v>
      </c>
      <c r="C81" s="40" t="s">
        <v>329</v>
      </c>
      <c r="D81" s="338">
        <f>SUMIF('Comités'!$B:$B,'México'!$C$81,'Comités'!D:D)</f>
        <v>0</v>
      </c>
      <c r="E81" s="41">
        <f>SUMIF('Comités'!$B:$B,'México'!$C$81,'Comités'!E:E)</f>
        <v>0</v>
      </c>
      <c r="F81" s="41">
        <f>SUMIF('Comités'!$B:$B,'México'!$C$81,'Comités'!F:F)</f>
        <v>19950</v>
      </c>
      <c r="G81" s="41">
        <f>SUMIF('Comités'!$B:$B,'México'!$C$81,'Comités'!G:G)</f>
        <v>0</v>
      </c>
      <c r="H81" s="41">
        <f>SUMIF('Comités'!$B:$B,'México'!$C$81,'Comités'!H:H)</f>
        <v>0</v>
      </c>
      <c r="I81" s="41">
        <f>SUMIF('Comités'!$B:$B,'México'!$C$81,'Comités'!I:I)</f>
        <v>0</v>
      </c>
      <c r="J81" s="41">
        <f>SUMIF('Comités'!$B:$B,'México'!$C$81,'Comités'!J:J)</f>
        <v>19950</v>
      </c>
      <c r="K81" s="41">
        <f>SUMIF('Comités'!$B:$B,'México'!$C$81,'Comités'!K:K)</f>
        <v>0</v>
      </c>
      <c r="L81" s="41">
        <f>SUMIF('Comités'!$B:$B,'México'!$C$81,'Comités'!L:L)</f>
        <v>0</v>
      </c>
      <c r="M81" s="41">
        <f>SUMIF('Comités'!$B:$B,'México'!$C$81,'Comités'!M:M)</f>
        <v>0</v>
      </c>
      <c r="N81" s="41">
        <f>SUMIF('Comités'!$B:$B,'México'!$C$81,'Comités'!N:N)</f>
        <v>19950</v>
      </c>
      <c r="O81" s="41">
        <f>SUMIF('Comités'!$B:$B,'México'!$C$81,'Comités'!O:O)</f>
        <v>0</v>
      </c>
      <c r="P81" s="41">
        <f>SUMIF('Comités'!$B:$B,'México'!$C$81,'Comités'!P:P)</f>
        <v>0</v>
      </c>
      <c r="Q81" s="41">
        <f>SUMIF('Comités'!$B:$B,'México'!$C$81,'Comités'!Q:Q)</f>
        <v>0</v>
      </c>
      <c r="R81" s="41">
        <f>SUMIF('Comités'!$B:$B,'México'!$C$81,'Comités'!R:R)</f>
        <v>19950</v>
      </c>
      <c r="S81" s="41">
        <f>SUMIF('Comités'!$B:$B,'México'!$C$81,'Comités'!S:S)</f>
        <v>0</v>
      </c>
      <c r="T81" s="41">
        <f>SUMIF('Comités'!$B:$B,'México'!$C$81,'Comités'!T:T)</f>
        <v>0</v>
      </c>
      <c r="U81" s="41">
        <f>SUMIF('Comités'!$B:$B,'México'!$C$81,'Comités'!U:U)</f>
        <v>0</v>
      </c>
      <c r="V81" s="41">
        <f>SUMIF('Comités'!$B:$B,'México'!$C$81,'Comités'!V:V)</f>
        <v>19950</v>
      </c>
      <c r="W81" s="41">
        <f>SUMIF('Comités'!$B:$B,'México'!$C$81,'Comités'!W:W)</f>
        <v>0</v>
      </c>
      <c r="X81" s="41">
        <f>SUMIF('Comités'!$B:$B,'México'!$C$81,'Comités'!X:X)</f>
        <v>19950</v>
      </c>
      <c r="Y81" s="41">
        <f>SUMIF('Comités'!$B:$B,'México'!$C$81,'Comités'!Y:Y)</f>
        <v>0</v>
      </c>
      <c r="Z81" s="41">
        <f>SUMIF('Comités'!$B:$B,'México'!$C$81,'Comités'!Z:Z)</f>
        <v>0</v>
      </c>
      <c r="AA81" s="336">
        <f>SUMIF('Comités'!$B:$B,'México'!$C$81,'Comités'!AA:AA)</f>
        <v>0</v>
      </c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</row>
    <row r="82" ht="12.75" customHeight="1">
      <c r="A82" s="40"/>
      <c r="B82" s="337" t="s">
        <v>54</v>
      </c>
      <c r="C82" s="40" t="s">
        <v>331</v>
      </c>
      <c r="D82" s="338">
        <f>SUMIF('Comités'!$B:$B,'México'!$C$82,'Comités'!D:D)</f>
        <v>0</v>
      </c>
      <c r="E82" s="41">
        <f>SUMIF('Comités'!$B:$B,'México'!$C$82,'Comités'!E:E)</f>
        <v>0</v>
      </c>
      <c r="F82" s="41">
        <f>SUMIF('Comités'!$B:$B,'México'!$C$82,'Comités'!F:F)</f>
        <v>16625</v>
      </c>
      <c r="G82" s="41">
        <f>SUMIF('Comités'!$B:$B,'México'!$C$82,'Comités'!G:G)</f>
        <v>0</v>
      </c>
      <c r="H82" s="41">
        <f>SUMIF('Comités'!$B:$B,'México'!$C$82,'Comités'!H:H)</f>
        <v>0</v>
      </c>
      <c r="I82" s="41">
        <f>SUMIF('Comités'!$B:$B,'México'!$C$82,'Comités'!I:I)</f>
        <v>0</v>
      </c>
      <c r="J82" s="41">
        <f>SUMIF('Comités'!$B:$B,'México'!$C$82,'Comités'!J:J)</f>
        <v>16625</v>
      </c>
      <c r="K82" s="41">
        <f>SUMIF('Comités'!$B:$B,'México'!$C$82,'Comités'!K:K)</f>
        <v>0</v>
      </c>
      <c r="L82" s="41">
        <f>SUMIF('Comités'!$B:$B,'México'!$C$82,'Comités'!L:L)</f>
        <v>0</v>
      </c>
      <c r="M82" s="41">
        <f>SUMIF('Comités'!$B:$B,'México'!$C$82,'Comités'!M:M)</f>
        <v>0</v>
      </c>
      <c r="N82" s="41">
        <f>SUMIF('Comités'!$B:$B,'México'!$C$82,'Comités'!N:N)</f>
        <v>16625</v>
      </c>
      <c r="O82" s="41">
        <f>SUMIF('Comités'!$B:$B,'México'!$C$82,'Comités'!O:O)</f>
        <v>0</v>
      </c>
      <c r="P82" s="41">
        <f>SUMIF('Comités'!$B:$B,'México'!$C$82,'Comités'!P:P)</f>
        <v>0</v>
      </c>
      <c r="Q82" s="41">
        <f>SUMIF('Comités'!$B:$B,'México'!$C$82,'Comités'!Q:Q)</f>
        <v>0</v>
      </c>
      <c r="R82" s="41">
        <f>SUMIF('Comités'!$B:$B,'México'!$C$82,'Comités'!R:R)</f>
        <v>16625</v>
      </c>
      <c r="S82" s="41">
        <f>SUMIF('Comités'!$B:$B,'México'!$C$82,'Comités'!S:S)</f>
        <v>0</v>
      </c>
      <c r="T82" s="41">
        <f>SUMIF('Comités'!$B:$B,'México'!$C$82,'Comités'!T:T)</f>
        <v>0</v>
      </c>
      <c r="U82" s="41">
        <f>SUMIF('Comités'!$B:$B,'México'!$C$82,'Comités'!U:U)</f>
        <v>0</v>
      </c>
      <c r="V82" s="41">
        <f>SUMIF('Comités'!$B:$B,'México'!$C$82,'Comités'!V:V)</f>
        <v>16625</v>
      </c>
      <c r="W82" s="41">
        <f>SUMIF('Comités'!$B:$B,'México'!$C$82,'Comités'!W:W)</f>
        <v>0</v>
      </c>
      <c r="X82" s="41">
        <f>SUMIF('Comités'!$B:$B,'México'!$C$82,'Comités'!X:X)</f>
        <v>16625</v>
      </c>
      <c r="Y82" s="41">
        <f>SUMIF('Comités'!$B:$B,'México'!$C$82,'Comités'!Y:Y)</f>
        <v>0</v>
      </c>
      <c r="Z82" s="41">
        <f>SUMIF('Comités'!$B:$B,'México'!$C$82,'Comités'!Z:Z)</f>
        <v>0</v>
      </c>
      <c r="AA82" s="336">
        <f>SUMIF('Comités'!$B:$B,'México'!$C$82,'Comités'!AA:AA)</f>
        <v>0</v>
      </c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</row>
    <row r="83" ht="12.75" customHeight="1">
      <c r="A83" s="40"/>
      <c r="B83" s="337" t="s">
        <v>54</v>
      </c>
      <c r="C83" s="40" t="s">
        <v>334</v>
      </c>
      <c r="D83" s="338">
        <f>SUMIF('Comités'!$B:$B,'México'!$C$83,'Comités'!D:D)</f>
        <v>0</v>
      </c>
      <c r="E83" s="41">
        <f>SUMIF('Comités'!$B:$B,'México'!$C$83,'Comités'!E:E)</f>
        <v>0</v>
      </c>
      <c r="F83" s="41">
        <f>SUMIF('Comités'!$B:$B,'México'!$C$83,'Comités'!F:F)</f>
        <v>19950</v>
      </c>
      <c r="G83" s="41">
        <f>SUMIF('Comités'!$B:$B,'México'!$C$83,'Comités'!G:G)</f>
        <v>0</v>
      </c>
      <c r="H83" s="41">
        <f>SUMIF('Comités'!$B:$B,'México'!$C$83,'Comités'!H:H)</f>
        <v>0</v>
      </c>
      <c r="I83" s="41">
        <f>SUMIF('Comités'!$B:$B,'México'!$C$83,'Comités'!I:I)</f>
        <v>0</v>
      </c>
      <c r="J83" s="41">
        <f>SUMIF('Comités'!$B:$B,'México'!$C$83,'Comités'!J:J)</f>
        <v>19950</v>
      </c>
      <c r="K83" s="41">
        <f>SUMIF('Comités'!$B:$B,'México'!$C$83,'Comités'!K:K)</f>
        <v>0</v>
      </c>
      <c r="L83" s="41">
        <f>SUMIF('Comités'!$B:$B,'México'!$C$83,'Comités'!L:L)</f>
        <v>0</v>
      </c>
      <c r="M83" s="41">
        <f>SUMIF('Comités'!$B:$B,'México'!$C$83,'Comités'!M:M)</f>
        <v>0</v>
      </c>
      <c r="N83" s="41">
        <f>SUMIF('Comités'!$B:$B,'México'!$C$83,'Comités'!N:N)</f>
        <v>19950</v>
      </c>
      <c r="O83" s="41">
        <f>SUMIF('Comités'!$B:$B,'México'!$C$83,'Comités'!O:O)</f>
        <v>0</v>
      </c>
      <c r="P83" s="41">
        <f>SUMIF('Comités'!$B:$B,'México'!$C$83,'Comités'!P:P)</f>
        <v>0</v>
      </c>
      <c r="Q83" s="41">
        <f>SUMIF('Comités'!$B:$B,'México'!$C$83,'Comités'!Q:Q)</f>
        <v>0</v>
      </c>
      <c r="R83" s="41">
        <f>SUMIF('Comités'!$B:$B,'México'!$C$83,'Comités'!R:R)</f>
        <v>19950</v>
      </c>
      <c r="S83" s="41">
        <f>SUMIF('Comités'!$B:$B,'México'!$C$83,'Comités'!S:S)</f>
        <v>0</v>
      </c>
      <c r="T83" s="41">
        <f>SUMIF('Comités'!$B:$B,'México'!$C$83,'Comités'!T:T)</f>
        <v>0</v>
      </c>
      <c r="U83" s="41">
        <f>SUMIF('Comités'!$B:$B,'México'!$C$83,'Comités'!U:U)</f>
        <v>0</v>
      </c>
      <c r="V83" s="41">
        <f>SUMIF('Comités'!$B:$B,'México'!$C$83,'Comités'!V:V)</f>
        <v>19950</v>
      </c>
      <c r="W83" s="41">
        <f>SUMIF('Comités'!$B:$B,'México'!$C$83,'Comités'!W:W)</f>
        <v>0</v>
      </c>
      <c r="X83" s="41">
        <f>SUMIF('Comités'!$B:$B,'México'!$C$83,'Comités'!X:X)</f>
        <v>19950</v>
      </c>
      <c r="Y83" s="41">
        <f>SUMIF('Comités'!$B:$B,'México'!$C$83,'Comités'!Y:Y)</f>
        <v>0</v>
      </c>
      <c r="Z83" s="41">
        <f>SUMIF('Comités'!$B:$B,'México'!$C$83,'Comités'!Z:Z)</f>
        <v>0</v>
      </c>
      <c r="AA83" s="336">
        <f>SUMIF('Comités'!$B:$B,'México'!$C$83,'Comités'!AA:AA)</f>
        <v>0</v>
      </c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</row>
    <row r="84" ht="12.75" customHeight="1">
      <c r="A84" s="40"/>
      <c r="B84" s="337" t="s">
        <v>54</v>
      </c>
      <c r="C84" s="40" t="s">
        <v>336</v>
      </c>
      <c r="D84" s="338">
        <f>SUMIF('Comités'!$B:$B,'México'!$C$84,'Comités'!D:D)</f>
        <v>0</v>
      </c>
      <c r="E84" s="41">
        <f>SUMIF('Comités'!$B:$B,'México'!$C$84,'Comités'!E:E)</f>
        <v>0</v>
      </c>
      <c r="F84" s="41">
        <f>SUMIF('Comités'!$B:$B,'México'!$C$84,'Comités'!F:F)</f>
        <v>16625</v>
      </c>
      <c r="G84" s="41">
        <f>SUMIF('Comités'!$B:$B,'México'!$C$84,'Comités'!G:G)</f>
        <v>0</v>
      </c>
      <c r="H84" s="41">
        <f>SUMIF('Comités'!$B:$B,'México'!$C$84,'Comités'!H:H)</f>
        <v>0</v>
      </c>
      <c r="I84" s="41">
        <f>SUMIF('Comités'!$B:$B,'México'!$C$84,'Comités'!I:I)</f>
        <v>0</v>
      </c>
      <c r="J84" s="41">
        <f>SUMIF('Comités'!$B:$B,'México'!$C$84,'Comités'!J:J)</f>
        <v>16625</v>
      </c>
      <c r="K84" s="41">
        <f>SUMIF('Comités'!$B:$B,'México'!$C$84,'Comités'!K:K)</f>
        <v>0</v>
      </c>
      <c r="L84" s="41">
        <f>SUMIF('Comités'!$B:$B,'México'!$C$84,'Comités'!L:L)</f>
        <v>0</v>
      </c>
      <c r="M84" s="41">
        <f>SUMIF('Comités'!$B:$B,'México'!$C$84,'Comités'!M:M)</f>
        <v>0</v>
      </c>
      <c r="N84" s="41">
        <f>SUMIF('Comités'!$B:$B,'México'!$C$84,'Comités'!N:N)</f>
        <v>16625</v>
      </c>
      <c r="O84" s="41">
        <f>SUMIF('Comités'!$B:$B,'México'!$C$84,'Comités'!O:O)</f>
        <v>0</v>
      </c>
      <c r="P84" s="41">
        <f>SUMIF('Comités'!$B:$B,'México'!$C$84,'Comités'!P:P)</f>
        <v>0</v>
      </c>
      <c r="Q84" s="41">
        <f>SUMIF('Comités'!$B:$B,'México'!$C$84,'Comités'!Q:Q)</f>
        <v>0</v>
      </c>
      <c r="R84" s="41">
        <f>SUMIF('Comités'!$B:$B,'México'!$C$84,'Comités'!R:R)</f>
        <v>16625</v>
      </c>
      <c r="S84" s="41">
        <f>SUMIF('Comités'!$B:$B,'México'!$C$84,'Comités'!S:S)</f>
        <v>0</v>
      </c>
      <c r="T84" s="41">
        <f>SUMIF('Comités'!$B:$B,'México'!$C$84,'Comités'!T:T)</f>
        <v>0</v>
      </c>
      <c r="U84" s="41">
        <f>SUMIF('Comités'!$B:$B,'México'!$C$84,'Comités'!U:U)</f>
        <v>0</v>
      </c>
      <c r="V84" s="41">
        <f>SUMIF('Comités'!$B:$B,'México'!$C$84,'Comités'!V:V)</f>
        <v>16625</v>
      </c>
      <c r="W84" s="41">
        <f>SUMIF('Comités'!$B:$B,'México'!$C$84,'Comités'!W:W)</f>
        <v>0</v>
      </c>
      <c r="X84" s="41">
        <f>SUMIF('Comités'!$B:$B,'México'!$C$84,'Comités'!X:X)</f>
        <v>16625</v>
      </c>
      <c r="Y84" s="41">
        <f>SUMIF('Comités'!$B:$B,'México'!$C$84,'Comités'!Y:Y)</f>
        <v>0</v>
      </c>
      <c r="Z84" s="41">
        <f>SUMIF('Comités'!$B:$B,'México'!$C$84,'Comités'!Z:Z)</f>
        <v>0</v>
      </c>
      <c r="AA84" s="336">
        <f>SUMIF('Comités'!$B:$B,'México'!$C$84,'Comités'!AA:AA)</f>
        <v>0</v>
      </c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</row>
    <row r="85" ht="12.75" customHeight="1">
      <c r="A85" s="40"/>
      <c r="B85" s="337" t="s">
        <v>54</v>
      </c>
      <c r="C85" s="40" t="s">
        <v>338</v>
      </c>
      <c r="D85" s="338">
        <f>SUMIF('Comités'!$B:$B,'México'!$C$85,'Comités'!D:D)</f>
        <v>0</v>
      </c>
      <c r="E85" s="41">
        <f>SUMIF('Comités'!$B:$B,'México'!$C$85,'Comités'!E:E)</f>
        <v>0</v>
      </c>
      <c r="F85" s="41">
        <f>SUMIF('Comités'!$B:$B,'México'!$C$85,'Comités'!F:F)</f>
        <v>19950</v>
      </c>
      <c r="G85" s="41">
        <f>SUMIF('Comités'!$B:$B,'México'!$C$85,'Comités'!G:G)</f>
        <v>0</v>
      </c>
      <c r="H85" s="41">
        <f>SUMIF('Comités'!$B:$B,'México'!$C$85,'Comités'!H:H)</f>
        <v>0</v>
      </c>
      <c r="I85" s="41">
        <f>SUMIF('Comités'!$B:$B,'México'!$C$85,'Comités'!I:I)</f>
        <v>0</v>
      </c>
      <c r="J85" s="41">
        <f>SUMIF('Comités'!$B:$B,'México'!$C$85,'Comités'!J:J)</f>
        <v>19950</v>
      </c>
      <c r="K85" s="41">
        <f>SUMIF('Comités'!$B:$B,'México'!$C$85,'Comités'!K:K)</f>
        <v>0</v>
      </c>
      <c r="L85" s="41">
        <f>SUMIF('Comités'!$B:$B,'México'!$C$85,'Comités'!L:L)</f>
        <v>0</v>
      </c>
      <c r="M85" s="41">
        <f>SUMIF('Comités'!$B:$B,'México'!$C$85,'Comités'!M:M)</f>
        <v>0</v>
      </c>
      <c r="N85" s="41">
        <f>SUMIF('Comités'!$B:$B,'México'!$C$85,'Comités'!N:N)</f>
        <v>19950</v>
      </c>
      <c r="O85" s="41">
        <f>SUMIF('Comités'!$B:$B,'México'!$C$85,'Comités'!O:O)</f>
        <v>0</v>
      </c>
      <c r="P85" s="41">
        <f>SUMIF('Comités'!$B:$B,'México'!$C$85,'Comités'!P:P)</f>
        <v>0</v>
      </c>
      <c r="Q85" s="41">
        <f>SUMIF('Comités'!$B:$B,'México'!$C$85,'Comités'!Q:Q)</f>
        <v>0</v>
      </c>
      <c r="R85" s="41">
        <f>SUMIF('Comités'!$B:$B,'México'!$C$85,'Comités'!R:R)</f>
        <v>19950</v>
      </c>
      <c r="S85" s="41">
        <f>SUMIF('Comités'!$B:$B,'México'!$C$85,'Comités'!S:S)</f>
        <v>0</v>
      </c>
      <c r="T85" s="41">
        <f>SUMIF('Comités'!$B:$B,'México'!$C$85,'Comités'!T:T)</f>
        <v>0</v>
      </c>
      <c r="U85" s="41">
        <f>SUMIF('Comités'!$B:$B,'México'!$C$85,'Comités'!U:U)</f>
        <v>0</v>
      </c>
      <c r="V85" s="41">
        <f>SUMIF('Comités'!$B:$B,'México'!$C$85,'Comités'!V:V)</f>
        <v>19950</v>
      </c>
      <c r="W85" s="41">
        <f>SUMIF('Comités'!$B:$B,'México'!$C$85,'Comités'!W:W)</f>
        <v>0</v>
      </c>
      <c r="X85" s="41">
        <f>SUMIF('Comités'!$B:$B,'México'!$C$85,'Comités'!X:X)</f>
        <v>19950</v>
      </c>
      <c r="Y85" s="41">
        <f>SUMIF('Comités'!$B:$B,'México'!$C$85,'Comités'!Y:Y)</f>
        <v>0</v>
      </c>
      <c r="Z85" s="41">
        <f>SUMIF('Comités'!$B:$B,'México'!$C$85,'Comités'!Z:Z)</f>
        <v>0</v>
      </c>
      <c r="AA85" s="336">
        <f>SUMIF('Comités'!$B:$B,'México'!$C$85,'Comités'!AA:AA)</f>
        <v>0</v>
      </c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</row>
    <row r="86" ht="12.75" customHeight="1">
      <c r="A86" s="40"/>
      <c r="B86" s="337" t="s">
        <v>54</v>
      </c>
      <c r="C86" s="40" t="s">
        <v>340</v>
      </c>
      <c r="D86" s="338">
        <f>SUMIF('Comités'!$B:$B,'México'!$C$86,'Comités'!D:D)</f>
        <v>0</v>
      </c>
      <c r="E86" s="41">
        <f>SUMIF('Comités'!$B:$B,'México'!$C$86,'Comités'!E:E)</f>
        <v>0</v>
      </c>
      <c r="F86" s="41">
        <f>SUMIF('Comités'!$B:$B,'México'!$C$86,'Comités'!F:F)</f>
        <v>0</v>
      </c>
      <c r="G86" s="41">
        <f>SUMIF('Comités'!$B:$B,'México'!$C$86,'Comités'!G:G)</f>
        <v>0</v>
      </c>
      <c r="H86" s="41">
        <f>SUMIF('Comités'!$B:$B,'México'!$C$86,'Comités'!H:H)</f>
        <v>0</v>
      </c>
      <c r="I86" s="41">
        <f>SUMIF('Comités'!$B:$B,'México'!$C$86,'Comités'!I:I)</f>
        <v>0</v>
      </c>
      <c r="J86" s="41">
        <f>SUMIF('Comités'!$B:$B,'México'!$C$86,'Comités'!J:J)</f>
        <v>0</v>
      </c>
      <c r="K86" s="41">
        <f>SUMIF('Comités'!$B:$B,'México'!$C$86,'Comités'!K:K)</f>
        <v>0</v>
      </c>
      <c r="L86" s="41">
        <f>SUMIF('Comités'!$B:$B,'México'!$C$86,'Comités'!L:L)</f>
        <v>0</v>
      </c>
      <c r="M86" s="41">
        <f>SUMIF('Comités'!$B:$B,'México'!$C$86,'Comités'!M:M)</f>
        <v>0</v>
      </c>
      <c r="N86" s="41">
        <f>SUMIF('Comités'!$B:$B,'México'!$C$86,'Comités'!N:N)</f>
        <v>0</v>
      </c>
      <c r="O86" s="41">
        <f>SUMIF('Comités'!$B:$B,'México'!$C$86,'Comités'!O:O)</f>
        <v>0</v>
      </c>
      <c r="P86" s="41">
        <f>SUMIF('Comités'!$B:$B,'México'!$C$86,'Comités'!P:P)</f>
        <v>0</v>
      </c>
      <c r="Q86" s="41">
        <f>SUMIF('Comités'!$B:$B,'México'!$C$86,'Comités'!Q:Q)</f>
        <v>0</v>
      </c>
      <c r="R86" s="41">
        <f>SUMIF('Comités'!$B:$B,'México'!$C$86,'Comités'!R:R)</f>
        <v>0</v>
      </c>
      <c r="S86" s="41">
        <f>SUMIF('Comités'!$B:$B,'México'!$C$86,'Comités'!S:S)</f>
        <v>0</v>
      </c>
      <c r="T86" s="41">
        <f>SUMIF('Comités'!$B:$B,'México'!$C$86,'Comités'!T:T)</f>
        <v>0</v>
      </c>
      <c r="U86" s="41">
        <f>SUMIF('Comités'!$B:$B,'México'!$C$86,'Comités'!U:U)</f>
        <v>0</v>
      </c>
      <c r="V86" s="41">
        <f>SUMIF('Comités'!$B:$B,'México'!$C$86,'Comités'!V:V)</f>
        <v>0</v>
      </c>
      <c r="W86" s="41">
        <f>SUMIF('Comités'!$B:$B,'México'!$C$86,'Comités'!W:W)</f>
        <v>0</v>
      </c>
      <c r="X86" s="41">
        <f>SUMIF('Comités'!$B:$B,'México'!$C$86,'Comités'!X:X)</f>
        <v>0</v>
      </c>
      <c r="Y86" s="41">
        <f>SUMIF('Comités'!$B:$B,'México'!$C$86,'Comités'!Y:Y)</f>
        <v>0</v>
      </c>
      <c r="Z86" s="41">
        <f>SUMIF('Comités'!$B:$B,'México'!$C$86,'Comités'!Z:Z)</f>
        <v>0</v>
      </c>
      <c r="AA86" s="336">
        <f>SUMIF('Comités'!$B:$B,'México'!$C$86,'Comités'!AA:AA)</f>
        <v>0</v>
      </c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</row>
    <row r="87" ht="12.75" customHeight="1">
      <c r="A87" s="40"/>
      <c r="B87" s="337" t="s">
        <v>54</v>
      </c>
      <c r="C87" s="40" t="s">
        <v>342</v>
      </c>
      <c r="D87" s="338">
        <f>SUMIF('Comités'!$B:$B,'México'!$C$87,'Comités'!D:D)</f>
        <v>0</v>
      </c>
      <c r="E87" s="41">
        <f>SUMIF('Comités'!$B:$B,'México'!$C$87,'Comités'!E:E)</f>
        <v>0</v>
      </c>
      <c r="F87" s="41">
        <f>SUMIF('Comités'!$B:$B,'México'!$C$87,'Comités'!F:F)</f>
        <v>19950</v>
      </c>
      <c r="G87" s="41">
        <f>SUMIF('Comités'!$B:$B,'México'!$C$87,'Comités'!G:G)</f>
        <v>0</v>
      </c>
      <c r="H87" s="41">
        <f>SUMIF('Comités'!$B:$B,'México'!$C$87,'Comités'!H:H)</f>
        <v>0</v>
      </c>
      <c r="I87" s="41">
        <f>SUMIF('Comités'!$B:$B,'México'!$C$87,'Comités'!I:I)</f>
        <v>0</v>
      </c>
      <c r="J87" s="41">
        <f>SUMIF('Comités'!$B:$B,'México'!$C$87,'Comités'!J:J)</f>
        <v>19950</v>
      </c>
      <c r="K87" s="41">
        <f>SUMIF('Comités'!$B:$B,'México'!$C$87,'Comités'!K:K)</f>
        <v>0</v>
      </c>
      <c r="L87" s="41">
        <f>SUMIF('Comités'!$B:$B,'México'!$C$87,'Comités'!L:L)</f>
        <v>0</v>
      </c>
      <c r="M87" s="41">
        <f>SUMIF('Comités'!$B:$B,'México'!$C$87,'Comités'!M:M)</f>
        <v>0</v>
      </c>
      <c r="N87" s="41">
        <f>SUMIF('Comités'!$B:$B,'México'!$C$87,'Comités'!N:N)</f>
        <v>19950</v>
      </c>
      <c r="O87" s="41">
        <f>SUMIF('Comités'!$B:$B,'México'!$C$87,'Comités'!O:O)</f>
        <v>0</v>
      </c>
      <c r="P87" s="41">
        <f>SUMIF('Comités'!$B:$B,'México'!$C$87,'Comités'!P:P)</f>
        <v>0</v>
      </c>
      <c r="Q87" s="41">
        <f>SUMIF('Comités'!$B:$B,'México'!$C$87,'Comités'!Q:Q)</f>
        <v>0</v>
      </c>
      <c r="R87" s="41">
        <f>SUMIF('Comités'!$B:$B,'México'!$C$87,'Comités'!R:R)</f>
        <v>19950</v>
      </c>
      <c r="S87" s="41">
        <f>SUMIF('Comités'!$B:$B,'México'!$C$87,'Comités'!S:S)</f>
        <v>0</v>
      </c>
      <c r="T87" s="41">
        <f>SUMIF('Comités'!$B:$B,'México'!$C$87,'Comités'!T:T)</f>
        <v>0</v>
      </c>
      <c r="U87" s="41">
        <f>SUMIF('Comités'!$B:$B,'México'!$C$87,'Comités'!U:U)</f>
        <v>0</v>
      </c>
      <c r="V87" s="41">
        <f>SUMIF('Comités'!$B:$B,'México'!$C$87,'Comités'!V:V)</f>
        <v>19950</v>
      </c>
      <c r="W87" s="41">
        <f>SUMIF('Comités'!$B:$B,'México'!$C$87,'Comités'!W:W)</f>
        <v>0</v>
      </c>
      <c r="X87" s="41">
        <f>SUMIF('Comités'!$B:$B,'México'!$C$87,'Comités'!X:X)</f>
        <v>19950</v>
      </c>
      <c r="Y87" s="41">
        <f>SUMIF('Comités'!$B:$B,'México'!$C$87,'Comités'!Y:Y)</f>
        <v>0</v>
      </c>
      <c r="Z87" s="41">
        <f>SUMIF('Comités'!$B:$B,'México'!$C$87,'Comités'!Z:Z)</f>
        <v>0</v>
      </c>
      <c r="AA87" s="336">
        <f>SUMIF('Comités'!$B:$B,'México'!$C$87,'Comités'!AA:AA)</f>
        <v>0</v>
      </c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</row>
    <row r="88" ht="12.75" customHeight="1">
      <c r="A88" s="40"/>
      <c r="B88" s="337" t="s">
        <v>54</v>
      </c>
      <c r="C88" s="40" t="s">
        <v>344</v>
      </c>
      <c r="D88" s="338">
        <f>SUMIF('Comités'!$B:$B,'México'!$C$88,'Comités'!D:D)</f>
        <v>0</v>
      </c>
      <c r="E88" s="41">
        <f>SUMIF('Comités'!$B:$B,'México'!$C$88,'Comités'!E:E)</f>
        <v>0</v>
      </c>
      <c r="F88" s="41">
        <f>SUMIF('Comités'!$B:$B,'México'!$C$88,'Comités'!F:F)</f>
        <v>19950</v>
      </c>
      <c r="G88" s="41">
        <f>SUMIF('Comités'!$B:$B,'México'!$C$88,'Comités'!G:G)</f>
        <v>0</v>
      </c>
      <c r="H88" s="41">
        <f>SUMIF('Comités'!$B:$B,'México'!$C$88,'Comités'!H:H)</f>
        <v>0</v>
      </c>
      <c r="I88" s="41">
        <f>SUMIF('Comités'!$B:$B,'México'!$C$88,'Comités'!I:I)</f>
        <v>0</v>
      </c>
      <c r="J88" s="41">
        <f>SUMIF('Comités'!$B:$B,'México'!$C$88,'Comités'!J:J)</f>
        <v>19950</v>
      </c>
      <c r="K88" s="41">
        <f>SUMIF('Comités'!$B:$B,'México'!$C$88,'Comités'!K:K)</f>
        <v>0</v>
      </c>
      <c r="L88" s="41">
        <f>SUMIF('Comités'!$B:$B,'México'!$C$88,'Comités'!L:L)</f>
        <v>0</v>
      </c>
      <c r="M88" s="41">
        <f>SUMIF('Comités'!$B:$B,'México'!$C$88,'Comités'!M:M)</f>
        <v>0</v>
      </c>
      <c r="N88" s="41">
        <f>SUMIF('Comités'!$B:$B,'México'!$C$88,'Comités'!N:N)</f>
        <v>19950</v>
      </c>
      <c r="O88" s="41">
        <f>SUMIF('Comités'!$B:$B,'México'!$C$88,'Comités'!O:O)</f>
        <v>0</v>
      </c>
      <c r="P88" s="41">
        <f>SUMIF('Comités'!$B:$B,'México'!$C$88,'Comités'!P:P)</f>
        <v>0</v>
      </c>
      <c r="Q88" s="41">
        <f>SUMIF('Comités'!$B:$B,'México'!$C$88,'Comités'!Q:Q)</f>
        <v>0</v>
      </c>
      <c r="R88" s="41">
        <f>SUMIF('Comités'!$B:$B,'México'!$C$88,'Comités'!R:R)</f>
        <v>19950</v>
      </c>
      <c r="S88" s="41">
        <f>SUMIF('Comités'!$B:$B,'México'!$C$88,'Comités'!S:S)</f>
        <v>0</v>
      </c>
      <c r="T88" s="41">
        <f>SUMIF('Comités'!$B:$B,'México'!$C$88,'Comités'!T:T)</f>
        <v>0</v>
      </c>
      <c r="U88" s="41">
        <f>SUMIF('Comités'!$B:$B,'México'!$C$88,'Comités'!U:U)</f>
        <v>0</v>
      </c>
      <c r="V88" s="41">
        <f>SUMIF('Comités'!$B:$B,'México'!$C$88,'Comités'!V:V)</f>
        <v>19950</v>
      </c>
      <c r="W88" s="41">
        <f>SUMIF('Comités'!$B:$B,'México'!$C$88,'Comités'!W:W)</f>
        <v>0</v>
      </c>
      <c r="X88" s="41">
        <f>SUMIF('Comités'!$B:$B,'México'!$C$88,'Comités'!X:X)</f>
        <v>19950</v>
      </c>
      <c r="Y88" s="41">
        <f>SUMIF('Comités'!$B:$B,'México'!$C$88,'Comités'!Y:Y)</f>
        <v>0</v>
      </c>
      <c r="Z88" s="41">
        <f>SUMIF('Comités'!$B:$B,'México'!$C$88,'Comités'!Z:Z)</f>
        <v>0</v>
      </c>
      <c r="AA88" s="336">
        <f>SUMIF('Comités'!$B:$B,'México'!$C$88,'Comités'!AA:AA)</f>
        <v>0</v>
      </c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</row>
    <row r="89" ht="12.75" customHeight="1">
      <c r="A89" s="40"/>
      <c r="B89" s="337" t="s">
        <v>54</v>
      </c>
      <c r="C89" s="40" t="s">
        <v>346</v>
      </c>
      <c r="D89" s="338">
        <f>SUMIF('Comités'!$B:$B,'México'!$C$89,'Comités'!D:D)</f>
        <v>0</v>
      </c>
      <c r="E89" s="41">
        <f>SUMIF('Comités'!$B:$B,'México'!$C$89,'Comités'!E:E)</f>
        <v>0</v>
      </c>
      <c r="F89" s="41">
        <f>SUMIF('Comités'!$B:$B,'México'!$C$89,'Comités'!F:F)</f>
        <v>16625</v>
      </c>
      <c r="G89" s="41">
        <f>SUMIF('Comités'!$B:$B,'México'!$C$89,'Comités'!G:G)</f>
        <v>0</v>
      </c>
      <c r="H89" s="41">
        <f>SUMIF('Comités'!$B:$B,'México'!$C$89,'Comités'!H:H)</f>
        <v>0</v>
      </c>
      <c r="I89" s="41">
        <f>SUMIF('Comités'!$B:$B,'México'!$C$89,'Comités'!I:I)</f>
        <v>0</v>
      </c>
      <c r="J89" s="41">
        <f>SUMIF('Comités'!$B:$B,'México'!$C$89,'Comités'!J:J)</f>
        <v>16625</v>
      </c>
      <c r="K89" s="41">
        <f>SUMIF('Comités'!$B:$B,'México'!$C$89,'Comités'!K:K)</f>
        <v>0</v>
      </c>
      <c r="L89" s="41">
        <f>SUMIF('Comités'!$B:$B,'México'!$C$89,'Comités'!L:L)</f>
        <v>0</v>
      </c>
      <c r="M89" s="41">
        <f>SUMIF('Comités'!$B:$B,'México'!$C$89,'Comités'!M:M)</f>
        <v>0</v>
      </c>
      <c r="N89" s="41">
        <f>SUMIF('Comités'!$B:$B,'México'!$C$89,'Comités'!N:N)</f>
        <v>16625</v>
      </c>
      <c r="O89" s="41">
        <f>SUMIF('Comités'!$B:$B,'México'!$C$89,'Comités'!O:O)</f>
        <v>0</v>
      </c>
      <c r="P89" s="41">
        <f>SUMIF('Comités'!$B:$B,'México'!$C$89,'Comités'!P:P)</f>
        <v>0</v>
      </c>
      <c r="Q89" s="41">
        <f>SUMIF('Comités'!$B:$B,'México'!$C$89,'Comités'!Q:Q)</f>
        <v>0</v>
      </c>
      <c r="R89" s="41">
        <f>SUMIF('Comités'!$B:$B,'México'!$C$89,'Comités'!R:R)</f>
        <v>16625</v>
      </c>
      <c r="S89" s="41">
        <f>SUMIF('Comités'!$B:$B,'México'!$C$89,'Comités'!S:S)</f>
        <v>0</v>
      </c>
      <c r="T89" s="41">
        <f>SUMIF('Comités'!$B:$B,'México'!$C$89,'Comités'!T:T)</f>
        <v>0</v>
      </c>
      <c r="U89" s="41">
        <f>SUMIF('Comités'!$B:$B,'México'!$C$89,'Comités'!U:U)</f>
        <v>0</v>
      </c>
      <c r="V89" s="41">
        <f>SUMIF('Comités'!$B:$B,'México'!$C$89,'Comités'!V:V)</f>
        <v>16625</v>
      </c>
      <c r="W89" s="41">
        <f>SUMIF('Comités'!$B:$B,'México'!$C$89,'Comités'!W:W)</f>
        <v>0</v>
      </c>
      <c r="X89" s="41">
        <f>SUMIF('Comités'!$B:$B,'México'!$C$89,'Comités'!X:X)</f>
        <v>16625</v>
      </c>
      <c r="Y89" s="41">
        <f>SUMIF('Comités'!$B:$B,'México'!$C$89,'Comités'!Y:Y)</f>
        <v>0</v>
      </c>
      <c r="Z89" s="41">
        <f>SUMIF('Comités'!$B:$B,'México'!$C$89,'Comités'!Z:Z)</f>
        <v>0</v>
      </c>
      <c r="AA89" s="336">
        <f>SUMIF('Comités'!$B:$B,'México'!$C$89,'Comités'!AA:AA)</f>
        <v>0</v>
      </c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</row>
    <row r="90" ht="12.75" customHeight="1">
      <c r="A90" s="40"/>
      <c r="B90" s="337" t="s">
        <v>54</v>
      </c>
      <c r="C90" s="40" t="s">
        <v>348</v>
      </c>
      <c r="D90" s="338">
        <f>SUMIF('Comités'!$B:$B,'México'!$C$90,'Comités'!D:D)</f>
        <v>0</v>
      </c>
      <c r="E90" s="41">
        <f>SUMIF('Comités'!$B:$B,'México'!$C$90,'Comités'!E:E)</f>
        <v>0</v>
      </c>
      <c r="F90" s="41">
        <f>SUMIF('Comités'!$B:$B,'México'!$C$90,'Comités'!F:F)</f>
        <v>16625</v>
      </c>
      <c r="G90" s="41">
        <f>SUMIF('Comités'!$B:$B,'México'!$C$90,'Comités'!G:G)</f>
        <v>0</v>
      </c>
      <c r="H90" s="41">
        <f>SUMIF('Comités'!$B:$B,'México'!$C$90,'Comités'!H:H)</f>
        <v>0</v>
      </c>
      <c r="I90" s="41">
        <f>SUMIF('Comités'!$B:$B,'México'!$C$90,'Comités'!I:I)</f>
        <v>0</v>
      </c>
      <c r="J90" s="41">
        <f>SUMIF('Comités'!$B:$B,'México'!$C$90,'Comités'!J:J)</f>
        <v>16625</v>
      </c>
      <c r="K90" s="41">
        <f>SUMIF('Comités'!$B:$B,'México'!$C$90,'Comités'!K:K)</f>
        <v>0</v>
      </c>
      <c r="L90" s="41">
        <f>SUMIF('Comités'!$B:$B,'México'!$C$90,'Comités'!L:L)</f>
        <v>0</v>
      </c>
      <c r="M90" s="41">
        <f>SUMIF('Comités'!$B:$B,'México'!$C$90,'Comités'!M:M)</f>
        <v>0</v>
      </c>
      <c r="N90" s="41">
        <f>SUMIF('Comités'!$B:$B,'México'!$C$90,'Comités'!N:N)</f>
        <v>16625</v>
      </c>
      <c r="O90" s="41">
        <f>SUMIF('Comités'!$B:$B,'México'!$C$90,'Comités'!O:O)</f>
        <v>0</v>
      </c>
      <c r="P90" s="41">
        <f>SUMIF('Comités'!$B:$B,'México'!$C$90,'Comités'!P:P)</f>
        <v>0</v>
      </c>
      <c r="Q90" s="41">
        <f>SUMIF('Comités'!$B:$B,'México'!$C$90,'Comités'!Q:Q)</f>
        <v>0</v>
      </c>
      <c r="R90" s="41">
        <f>SUMIF('Comités'!$B:$B,'México'!$C$90,'Comités'!R:R)</f>
        <v>16625</v>
      </c>
      <c r="S90" s="41">
        <f>SUMIF('Comités'!$B:$B,'México'!$C$90,'Comités'!S:S)</f>
        <v>0</v>
      </c>
      <c r="T90" s="41">
        <f>SUMIF('Comités'!$B:$B,'México'!$C$90,'Comités'!T:T)</f>
        <v>0</v>
      </c>
      <c r="U90" s="41">
        <f>SUMIF('Comités'!$B:$B,'México'!$C$90,'Comités'!U:U)</f>
        <v>0</v>
      </c>
      <c r="V90" s="41">
        <f>SUMIF('Comités'!$B:$B,'México'!$C$90,'Comités'!V:V)</f>
        <v>16625</v>
      </c>
      <c r="W90" s="41">
        <f>SUMIF('Comités'!$B:$B,'México'!$C$90,'Comités'!W:W)</f>
        <v>0</v>
      </c>
      <c r="X90" s="41">
        <f>SUMIF('Comités'!$B:$B,'México'!$C$90,'Comités'!X:X)</f>
        <v>16625</v>
      </c>
      <c r="Y90" s="41">
        <f>SUMIF('Comités'!$B:$B,'México'!$C$90,'Comités'!Y:Y)</f>
        <v>0</v>
      </c>
      <c r="Z90" s="41">
        <f>SUMIF('Comités'!$B:$B,'México'!$C$90,'Comités'!Z:Z)</f>
        <v>0</v>
      </c>
      <c r="AA90" s="336">
        <f>SUMIF('Comités'!$B:$B,'México'!$C$90,'Comités'!AA:AA)</f>
        <v>0</v>
      </c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</row>
    <row r="91" ht="12.75" customHeight="1">
      <c r="A91" s="40"/>
      <c r="B91" s="337" t="s">
        <v>54</v>
      </c>
      <c r="C91" s="40" t="s">
        <v>350</v>
      </c>
      <c r="D91" s="338">
        <f>SUMIF('Comités'!$B:$B,'México'!$C$91,'Comités'!D:D)</f>
        <v>0</v>
      </c>
      <c r="E91" s="41">
        <f>SUMIF('Comités'!$B:$B,'México'!$C$91,'Comités'!E:E)</f>
        <v>0</v>
      </c>
      <c r="F91" s="41">
        <f>SUMIF('Comités'!$B:$B,'México'!$C$91,'Comités'!F:F)</f>
        <v>16625</v>
      </c>
      <c r="G91" s="41">
        <f>SUMIF('Comités'!$B:$B,'México'!$C$91,'Comités'!G:G)</f>
        <v>0</v>
      </c>
      <c r="H91" s="41">
        <f>SUMIF('Comités'!$B:$B,'México'!$C$91,'Comités'!H:H)</f>
        <v>0</v>
      </c>
      <c r="I91" s="41">
        <f>SUMIF('Comités'!$B:$B,'México'!$C$91,'Comités'!I:I)</f>
        <v>0</v>
      </c>
      <c r="J91" s="41">
        <f>SUMIF('Comités'!$B:$B,'México'!$C$91,'Comités'!J:J)</f>
        <v>16625</v>
      </c>
      <c r="K91" s="41">
        <f>SUMIF('Comités'!$B:$B,'México'!$C$91,'Comités'!K:K)</f>
        <v>0</v>
      </c>
      <c r="L91" s="41">
        <f>SUMIF('Comités'!$B:$B,'México'!$C$91,'Comités'!L:L)</f>
        <v>0</v>
      </c>
      <c r="M91" s="41">
        <f>SUMIF('Comités'!$B:$B,'México'!$C$91,'Comités'!M:M)</f>
        <v>0</v>
      </c>
      <c r="N91" s="41">
        <f>SUMIF('Comités'!$B:$B,'México'!$C$91,'Comités'!N:N)</f>
        <v>16625</v>
      </c>
      <c r="O91" s="41">
        <f>SUMIF('Comités'!$B:$B,'México'!$C$91,'Comités'!O:O)</f>
        <v>0</v>
      </c>
      <c r="P91" s="41">
        <f>SUMIF('Comités'!$B:$B,'México'!$C$91,'Comités'!P:P)</f>
        <v>0</v>
      </c>
      <c r="Q91" s="41">
        <f>SUMIF('Comités'!$B:$B,'México'!$C$91,'Comités'!Q:Q)</f>
        <v>0</v>
      </c>
      <c r="R91" s="41">
        <f>SUMIF('Comités'!$B:$B,'México'!$C$91,'Comités'!R:R)</f>
        <v>16625</v>
      </c>
      <c r="S91" s="41">
        <f>SUMIF('Comités'!$B:$B,'México'!$C$91,'Comités'!S:S)</f>
        <v>0</v>
      </c>
      <c r="T91" s="41">
        <f>SUMIF('Comités'!$B:$B,'México'!$C$91,'Comités'!T:T)</f>
        <v>0</v>
      </c>
      <c r="U91" s="41">
        <f>SUMIF('Comités'!$B:$B,'México'!$C$91,'Comités'!U:U)</f>
        <v>0</v>
      </c>
      <c r="V91" s="41">
        <f>SUMIF('Comités'!$B:$B,'México'!$C$91,'Comités'!V:V)</f>
        <v>16625</v>
      </c>
      <c r="W91" s="41">
        <f>SUMIF('Comités'!$B:$B,'México'!$C$91,'Comités'!W:W)</f>
        <v>0</v>
      </c>
      <c r="X91" s="41">
        <f>SUMIF('Comités'!$B:$B,'México'!$C$91,'Comités'!X:X)</f>
        <v>16625</v>
      </c>
      <c r="Y91" s="41">
        <f>SUMIF('Comités'!$B:$B,'México'!$C$91,'Comités'!Y:Y)</f>
        <v>0</v>
      </c>
      <c r="Z91" s="41">
        <f>SUMIF('Comités'!$B:$B,'México'!$C$91,'Comités'!Z:Z)</f>
        <v>0</v>
      </c>
      <c r="AA91" s="336">
        <f>SUMIF('Comités'!$B:$B,'México'!$C$91,'Comités'!AA:AA)</f>
        <v>0</v>
      </c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</row>
    <row r="92" ht="12.75" customHeight="1">
      <c r="A92" s="40"/>
      <c r="B92" s="337" t="s">
        <v>54</v>
      </c>
      <c r="C92" s="40" t="s">
        <v>352</v>
      </c>
      <c r="D92" s="338">
        <f>SUMIF('Comités'!$B:$B,'México'!$C$92,'Comités'!D:D)</f>
        <v>0</v>
      </c>
      <c r="E92" s="41">
        <f>SUMIF('Comités'!$B:$B,'México'!$C$92,'Comités'!E:E)</f>
        <v>0</v>
      </c>
      <c r="F92" s="41">
        <f>SUMIF('Comités'!$B:$B,'México'!$C$92,'Comités'!F:F)</f>
        <v>16625</v>
      </c>
      <c r="G92" s="41">
        <f>SUMIF('Comités'!$B:$B,'México'!$C$92,'Comités'!G:G)</f>
        <v>0</v>
      </c>
      <c r="H92" s="41">
        <f>SUMIF('Comités'!$B:$B,'México'!$C$92,'Comités'!H:H)</f>
        <v>0</v>
      </c>
      <c r="I92" s="41">
        <f>SUMIF('Comités'!$B:$B,'México'!$C$92,'Comités'!I:I)</f>
        <v>0</v>
      </c>
      <c r="J92" s="41">
        <f>SUMIF('Comités'!$B:$B,'México'!$C$92,'Comités'!J:J)</f>
        <v>16625</v>
      </c>
      <c r="K92" s="41">
        <f>SUMIF('Comités'!$B:$B,'México'!$C$92,'Comités'!K:K)</f>
        <v>0</v>
      </c>
      <c r="L92" s="41">
        <f>SUMIF('Comités'!$B:$B,'México'!$C$92,'Comités'!L:L)</f>
        <v>0</v>
      </c>
      <c r="M92" s="41">
        <f>SUMIF('Comités'!$B:$B,'México'!$C$92,'Comités'!M:M)</f>
        <v>0</v>
      </c>
      <c r="N92" s="41">
        <f>SUMIF('Comités'!$B:$B,'México'!$C$92,'Comités'!N:N)</f>
        <v>16625</v>
      </c>
      <c r="O92" s="41">
        <f>SUMIF('Comités'!$B:$B,'México'!$C$92,'Comités'!O:O)</f>
        <v>0</v>
      </c>
      <c r="P92" s="41">
        <f>SUMIF('Comités'!$B:$B,'México'!$C$92,'Comités'!P:P)</f>
        <v>0</v>
      </c>
      <c r="Q92" s="41">
        <f>SUMIF('Comités'!$B:$B,'México'!$C$92,'Comités'!Q:Q)</f>
        <v>0</v>
      </c>
      <c r="R92" s="41">
        <f>SUMIF('Comités'!$B:$B,'México'!$C$92,'Comités'!R:R)</f>
        <v>16625</v>
      </c>
      <c r="S92" s="41">
        <f>SUMIF('Comités'!$B:$B,'México'!$C$92,'Comités'!S:S)</f>
        <v>0</v>
      </c>
      <c r="T92" s="41">
        <f>SUMIF('Comités'!$B:$B,'México'!$C$92,'Comités'!T:T)</f>
        <v>0</v>
      </c>
      <c r="U92" s="41">
        <f>SUMIF('Comités'!$B:$B,'México'!$C$92,'Comités'!U:U)</f>
        <v>0</v>
      </c>
      <c r="V92" s="41">
        <f>SUMIF('Comités'!$B:$B,'México'!$C$92,'Comités'!V:V)</f>
        <v>16625</v>
      </c>
      <c r="W92" s="41">
        <f>SUMIF('Comités'!$B:$B,'México'!$C$92,'Comités'!W:W)</f>
        <v>0</v>
      </c>
      <c r="X92" s="41">
        <f>SUMIF('Comités'!$B:$B,'México'!$C$92,'Comités'!X:X)</f>
        <v>16625</v>
      </c>
      <c r="Y92" s="41">
        <f>SUMIF('Comités'!$B:$B,'México'!$C$92,'Comités'!Y:Y)</f>
        <v>0</v>
      </c>
      <c r="Z92" s="41">
        <f>SUMIF('Comités'!$B:$B,'México'!$C$92,'Comités'!Z:Z)</f>
        <v>0</v>
      </c>
      <c r="AA92" s="336">
        <f>SUMIF('Comités'!$B:$B,'México'!$C$92,'Comités'!AA:AA)</f>
        <v>0</v>
      </c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</row>
    <row r="93" ht="12.75" customHeight="1">
      <c r="A93" s="40"/>
      <c r="B93" s="337" t="s">
        <v>54</v>
      </c>
      <c r="C93" s="40" t="s">
        <v>354</v>
      </c>
      <c r="D93" s="338">
        <f>SUMIF('Comités'!$B:$B,'México'!$C$93,'Comités'!D:D)</f>
        <v>0</v>
      </c>
      <c r="E93" s="41">
        <f>SUMIF('Comités'!$B:$B,'México'!$C$93,'Comités'!E:E)</f>
        <v>0</v>
      </c>
      <c r="F93" s="41">
        <f>SUMIF('Comités'!$B:$B,'México'!$C$93,'Comités'!F:F)</f>
        <v>16625</v>
      </c>
      <c r="G93" s="41">
        <f>SUMIF('Comités'!$B:$B,'México'!$C$93,'Comités'!G:G)</f>
        <v>0</v>
      </c>
      <c r="H93" s="41">
        <f>SUMIF('Comités'!$B:$B,'México'!$C$93,'Comités'!H:H)</f>
        <v>0</v>
      </c>
      <c r="I93" s="41">
        <f>SUMIF('Comités'!$B:$B,'México'!$C$93,'Comités'!I:I)</f>
        <v>0</v>
      </c>
      <c r="J93" s="41">
        <f>SUMIF('Comités'!$B:$B,'México'!$C$93,'Comités'!J:J)</f>
        <v>16625</v>
      </c>
      <c r="K93" s="41">
        <f>SUMIF('Comités'!$B:$B,'México'!$C$93,'Comités'!K:K)</f>
        <v>0</v>
      </c>
      <c r="L93" s="41">
        <f>SUMIF('Comités'!$B:$B,'México'!$C$93,'Comités'!L:L)</f>
        <v>0</v>
      </c>
      <c r="M93" s="41">
        <f>SUMIF('Comités'!$B:$B,'México'!$C$93,'Comités'!M:M)</f>
        <v>0</v>
      </c>
      <c r="N93" s="41">
        <f>SUMIF('Comités'!$B:$B,'México'!$C$93,'Comités'!N:N)</f>
        <v>16625</v>
      </c>
      <c r="O93" s="41">
        <f>SUMIF('Comités'!$B:$B,'México'!$C$93,'Comités'!O:O)</f>
        <v>0</v>
      </c>
      <c r="P93" s="41">
        <f>SUMIF('Comités'!$B:$B,'México'!$C$93,'Comités'!P:P)</f>
        <v>0</v>
      </c>
      <c r="Q93" s="41">
        <f>SUMIF('Comités'!$B:$B,'México'!$C$93,'Comités'!Q:Q)</f>
        <v>0</v>
      </c>
      <c r="R93" s="41">
        <f>SUMIF('Comités'!$B:$B,'México'!$C$93,'Comités'!R:R)</f>
        <v>16625</v>
      </c>
      <c r="S93" s="41">
        <f>SUMIF('Comités'!$B:$B,'México'!$C$93,'Comités'!S:S)</f>
        <v>0</v>
      </c>
      <c r="T93" s="41">
        <f>SUMIF('Comités'!$B:$B,'México'!$C$93,'Comités'!T:T)</f>
        <v>0</v>
      </c>
      <c r="U93" s="41">
        <f>SUMIF('Comités'!$B:$B,'México'!$C$93,'Comités'!U:U)</f>
        <v>0</v>
      </c>
      <c r="V93" s="41">
        <f>SUMIF('Comités'!$B:$B,'México'!$C$93,'Comités'!V:V)</f>
        <v>16625</v>
      </c>
      <c r="W93" s="41">
        <f>SUMIF('Comités'!$B:$B,'México'!$C$93,'Comités'!W:W)</f>
        <v>0</v>
      </c>
      <c r="X93" s="41">
        <f>SUMIF('Comités'!$B:$B,'México'!$C$93,'Comités'!X:X)</f>
        <v>16625</v>
      </c>
      <c r="Y93" s="41">
        <f>SUMIF('Comités'!$B:$B,'México'!$C$93,'Comités'!Y:Y)</f>
        <v>0</v>
      </c>
      <c r="Z93" s="41">
        <f>SUMIF('Comités'!$B:$B,'México'!$C$93,'Comités'!Z:Z)</f>
        <v>0</v>
      </c>
      <c r="AA93" s="336">
        <f>SUMIF('Comités'!$B:$B,'México'!$C$93,'Comités'!AA:AA)</f>
        <v>0</v>
      </c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</row>
    <row r="94" ht="12.75" customHeight="1">
      <c r="A94" s="40"/>
      <c r="B94" s="337" t="s">
        <v>54</v>
      </c>
      <c r="C94" s="40" t="s">
        <v>356</v>
      </c>
      <c r="D94" s="338">
        <f>SUMIF('Comités'!$B:$B,'México'!$C$94,'Comités'!D:D)</f>
        <v>80000</v>
      </c>
      <c r="E94" s="41">
        <f>SUMIF('Comités'!$B:$B,'México'!$C$94,'Comités'!E:E)</f>
        <v>0</v>
      </c>
      <c r="F94" s="41">
        <f>SUMIF('Comités'!$B:$B,'México'!$C$94,'Comités'!F:F)</f>
        <v>80000</v>
      </c>
      <c r="G94" s="41">
        <f>SUMIF('Comités'!$B:$B,'México'!$C$94,'Comités'!G:G)</f>
        <v>0</v>
      </c>
      <c r="H94" s="41">
        <f>SUMIF('Comités'!$B:$B,'México'!$C$94,'Comités'!H:H)</f>
        <v>80000</v>
      </c>
      <c r="I94" s="41">
        <f>SUMIF('Comités'!$B:$B,'México'!$C$94,'Comités'!I:I)</f>
        <v>0</v>
      </c>
      <c r="J94" s="41">
        <f>SUMIF('Comités'!$B:$B,'México'!$C$94,'Comités'!J:J)</f>
        <v>80000</v>
      </c>
      <c r="K94" s="41">
        <f>SUMIF('Comités'!$B:$B,'México'!$C$94,'Comités'!K:K)</f>
        <v>0</v>
      </c>
      <c r="L94" s="41">
        <f>SUMIF('Comités'!$B:$B,'México'!$C$94,'Comités'!L:L)</f>
        <v>80000</v>
      </c>
      <c r="M94" s="41">
        <f>SUMIF('Comités'!$B:$B,'México'!$C$94,'Comités'!M:M)</f>
        <v>0</v>
      </c>
      <c r="N94" s="41">
        <f>SUMIF('Comités'!$B:$B,'México'!$C$94,'Comités'!N:N)</f>
        <v>80000</v>
      </c>
      <c r="O94" s="41">
        <f>SUMIF('Comités'!$B:$B,'México'!$C$94,'Comités'!O:O)</f>
        <v>0</v>
      </c>
      <c r="P94" s="41">
        <f>SUMIF('Comités'!$B:$B,'México'!$C$94,'Comités'!P:P)</f>
        <v>80000</v>
      </c>
      <c r="Q94" s="41">
        <f>SUMIF('Comités'!$B:$B,'México'!$C$94,'Comités'!Q:Q)</f>
        <v>0</v>
      </c>
      <c r="R94" s="41">
        <f>SUMIF('Comités'!$B:$B,'México'!$C$94,'Comités'!R:R)</f>
        <v>80000</v>
      </c>
      <c r="S94" s="41">
        <f>SUMIF('Comités'!$B:$B,'México'!$C$94,'Comités'!S:S)</f>
        <v>0</v>
      </c>
      <c r="T94" s="41">
        <f>SUMIF('Comités'!$B:$B,'México'!$C$94,'Comités'!T:T)</f>
        <v>80000</v>
      </c>
      <c r="U94" s="41">
        <f>SUMIF('Comités'!$B:$B,'México'!$C$94,'Comités'!U:U)</f>
        <v>0</v>
      </c>
      <c r="V94" s="41">
        <f>SUMIF('Comités'!$B:$B,'México'!$C$94,'Comités'!V:V)</f>
        <v>80000</v>
      </c>
      <c r="W94" s="41">
        <f>SUMIF('Comités'!$B:$B,'México'!$C$94,'Comités'!W:W)</f>
        <v>0</v>
      </c>
      <c r="X94" s="41">
        <f>SUMIF('Comités'!$B:$B,'México'!$C$94,'Comités'!X:X)</f>
        <v>80000</v>
      </c>
      <c r="Y94" s="41">
        <f>SUMIF('Comités'!$B:$B,'México'!$C$94,'Comités'!Y:Y)</f>
        <v>0</v>
      </c>
      <c r="Z94" s="41">
        <f>SUMIF('Comités'!$B:$B,'México'!$C$94,'Comités'!Z:Z)</f>
        <v>80000</v>
      </c>
      <c r="AA94" s="336">
        <f>SUMIF('Comités'!$B:$B,'México'!$C$94,'Comités'!AA:AA)</f>
        <v>0</v>
      </c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</row>
    <row r="95" ht="12.75" customHeight="1">
      <c r="A95" s="40"/>
      <c r="B95" s="337" t="s">
        <v>54</v>
      </c>
      <c r="C95" s="40" t="s">
        <v>359</v>
      </c>
      <c r="D95" s="338">
        <f>SUMIF('Comités'!$B:$B,'México'!$C$95,'Comités'!D:D)</f>
        <v>14000</v>
      </c>
      <c r="E95" s="41">
        <f>SUMIF('Comités'!$B:$B,'México'!$C$95,'Comités'!E:E)</f>
        <v>0</v>
      </c>
      <c r="F95" s="41">
        <f>SUMIF('Comités'!$B:$B,'México'!$C$95,'Comités'!F:F)</f>
        <v>14000</v>
      </c>
      <c r="G95" s="41">
        <f>SUMIF('Comités'!$B:$B,'México'!$C$95,'Comités'!G:G)</f>
        <v>0</v>
      </c>
      <c r="H95" s="41">
        <f>SUMIF('Comités'!$B:$B,'México'!$C$95,'Comités'!H:H)</f>
        <v>14000</v>
      </c>
      <c r="I95" s="41">
        <f>SUMIF('Comités'!$B:$B,'México'!$C$95,'Comités'!I:I)</f>
        <v>0</v>
      </c>
      <c r="J95" s="41">
        <f>SUMIF('Comités'!$B:$B,'México'!$C$95,'Comités'!J:J)</f>
        <v>14000</v>
      </c>
      <c r="K95" s="41">
        <f>SUMIF('Comités'!$B:$B,'México'!$C$95,'Comités'!K:K)</f>
        <v>0</v>
      </c>
      <c r="L95" s="41">
        <f>SUMIF('Comités'!$B:$B,'México'!$C$95,'Comités'!L:L)</f>
        <v>14000</v>
      </c>
      <c r="M95" s="41">
        <f>SUMIF('Comités'!$B:$B,'México'!$C$95,'Comités'!M:M)</f>
        <v>0</v>
      </c>
      <c r="N95" s="41">
        <f>SUMIF('Comités'!$B:$B,'México'!$C$95,'Comités'!N:N)</f>
        <v>14000</v>
      </c>
      <c r="O95" s="41">
        <f>SUMIF('Comités'!$B:$B,'México'!$C$95,'Comités'!O:O)</f>
        <v>0</v>
      </c>
      <c r="P95" s="41">
        <f>SUMIF('Comités'!$B:$B,'México'!$C$95,'Comités'!P:P)</f>
        <v>0</v>
      </c>
      <c r="Q95" s="41">
        <f>SUMIF('Comités'!$B:$B,'México'!$C$95,'Comités'!Q:Q)</f>
        <v>0</v>
      </c>
      <c r="R95" s="41">
        <f>SUMIF('Comités'!$B:$B,'México'!$C$95,'Comités'!R:R)</f>
        <v>14000</v>
      </c>
      <c r="S95" s="41">
        <f>SUMIF('Comités'!$B:$B,'México'!$C$95,'Comités'!S:S)</f>
        <v>0</v>
      </c>
      <c r="T95" s="41">
        <f>SUMIF('Comités'!$B:$B,'México'!$C$95,'Comités'!T:T)</f>
        <v>14000</v>
      </c>
      <c r="U95" s="41">
        <f>SUMIF('Comités'!$B:$B,'México'!$C$95,'Comités'!U:U)</f>
        <v>0</v>
      </c>
      <c r="V95" s="41">
        <f>SUMIF('Comités'!$B:$B,'México'!$C$95,'Comités'!V:V)</f>
        <v>14000</v>
      </c>
      <c r="W95" s="41">
        <f>SUMIF('Comités'!$B:$B,'México'!$C$95,'Comités'!W:W)</f>
        <v>0</v>
      </c>
      <c r="X95" s="41">
        <f>SUMIF('Comités'!$B:$B,'México'!$C$95,'Comités'!X:X)</f>
        <v>14000</v>
      </c>
      <c r="Y95" s="41">
        <f>SUMIF('Comités'!$B:$B,'México'!$C$95,'Comités'!Y:Y)</f>
        <v>0</v>
      </c>
      <c r="Z95" s="41">
        <f>SUMIF('Comités'!$B:$B,'México'!$C$95,'Comités'!Z:Z)</f>
        <v>0</v>
      </c>
      <c r="AA95" s="336">
        <f>SUMIF('Comités'!$B:$B,'México'!$C$95,'Comités'!AA:AA)</f>
        <v>0</v>
      </c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</row>
    <row r="96" ht="12.75" customHeight="1">
      <c r="A96" s="40"/>
      <c r="B96" s="337" t="s">
        <v>54</v>
      </c>
      <c r="C96" s="40" t="s">
        <v>362</v>
      </c>
      <c r="D96" s="338">
        <f>SUMIF('Comités'!$B:$B,'México'!$C$96,'Comités'!D:D)</f>
        <v>0</v>
      </c>
      <c r="E96" s="41">
        <f>SUMIF('Comités'!$B:$B,'México'!$C$96,'Comités'!E:E)</f>
        <v>0</v>
      </c>
      <c r="F96" s="41">
        <f>SUMIF('Comités'!$B:$B,'México'!$C$96,'Comités'!F:F)</f>
        <v>0</v>
      </c>
      <c r="G96" s="41">
        <f>SUMIF('Comités'!$B:$B,'México'!$C$96,'Comités'!G:G)</f>
        <v>0</v>
      </c>
      <c r="H96" s="41">
        <f>SUMIF('Comités'!$B:$B,'México'!$C$96,'Comités'!H:H)</f>
        <v>0</v>
      </c>
      <c r="I96" s="41">
        <f>SUMIF('Comités'!$B:$B,'México'!$C$96,'Comités'!I:I)</f>
        <v>0</v>
      </c>
      <c r="J96" s="41">
        <f>SUMIF('Comités'!$B:$B,'México'!$C$96,'Comités'!J:J)</f>
        <v>0</v>
      </c>
      <c r="K96" s="41">
        <f>SUMIF('Comités'!$B:$B,'México'!$C$96,'Comités'!K:K)</f>
        <v>0</v>
      </c>
      <c r="L96" s="41">
        <f>SUMIF('Comités'!$B:$B,'México'!$C$96,'Comités'!L:L)</f>
        <v>0</v>
      </c>
      <c r="M96" s="41">
        <f>SUMIF('Comités'!$B:$B,'México'!$C$96,'Comités'!M:M)</f>
        <v>0</v>
      </c>
      <c r="N96" s="41">
        <f>SUMIF('Comités'!$B:$B,'México'!$C$96,'Comités'!N:N)</f>
        <v>0</v>
      </c>
      <c r="O96" s="41">
        <f>SUMIF('Comités'!$B:$B,'México'!$C$96,'Comités'!O:O)</f>
        <v>0</v>
      </c>
      <c r="P96" s="41">
        <f>SUMIF('Comités'!$B:$B,'México'!$C$96,'Comités'!P:P)</f>
        <v>0</v>
      </c>
      <c r="Q96" s="41">
        <f>SUMIF('Comités'!$B:$B,'México'!$C$96,'Comités'!Q:Q)</f>
        <v>0</v>
      </c>
      <c r="R96" s="41">
        <f>SUMIF('Comités'!$B:$B,'México'!$C$96,'Comités'!R:R)</f>
        <v>0</v>
      </c>
      <c r="S96" s="41">
        <f>SUMIF('Comités'!$B:$B,'México'!$C$96,'Comités'!S:S)</f>
        <v>0</v>
      </c>
      <c r="T96" s="41">
        <f>SUMIF('Comités'!$B:$B,'México'!$C$96,'Comités'!T:T)</f>
        <v>0</v>
      </c>
      <c r="U96" s="41">
        <f>SUMIF('Comités'!$B:$B,'México'!$C$96,'Comités'!U:U)</f>
        <v>0</v>
      </c>
      <c r="V96" s="41">
        <f>SUMIF('Comités'!$B:$B,'México'!$C$96,'Comités'!V:V)</f>
        <v>0</v>
      </c>
      <c r="W96" s="41">
        <f>SUMIF('Comités'!$B:$B,'México'!$C$96,'Comités'!W:W)</f>
        <v>0</v>
      </c>
      <c r="X96" s="41">
        <f>SUMIF('Comités'!$B:$B,'México'!$C$96,'Comités'!X:X)</f>
        <v>0</v>
      </c>
      <c r="Y96" s="41">
        <f>SUMIF('Comités'!$B:$B,'México'!$C$96,'Comités'!Y:Y)</f>
        <v>0</v>
      </c>
      <c r="Z96" s="41">
        <f>SUMIF('Comités'!$B:$B,'México'!$C$96,'Comités'!Z:Z)</f>
        <v>0</v>
      </c>
      <c r="AA96" s="336">
        <f>SUMIF('Comités'!$B:$B,'México'!$C$96,'Comités'!AA:AA)</f>
        <v>0</v>
      </c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</row>
    <row r="97" ht="12.75" customHeight="1">
      <c r="A97" s="40"/>
      <c r="B97" s="337" t="s">
        <v>54</v>
      </c>
      <c r="C97" s="40" t="s">
        <v>365</v>
      </c>
      <c r="D97" s="338">
        <f>SUMIF('Comités'!$B:$B,'México'!$C$97,'Comités'!D:D)</f>
        <v>0</v>
      </c>
      <c r="E97" s="41">
        <f>SUMIF('Comités'!$B:$B,'México'!$C$97,'Comités'!E:E)</f>
        <v>0</v>
      </c>
      <c r="F97" s="41">
        <f>SUMIF('Comités'!$B:$B,'México'!$C$97,'Comités'!F:F)</f>
        <v>0</v>
      </c>
      <c r="G97" s="41">
        <f>SUMIF('Comités'!$B:$B,'México'!$C$97,'Comités'!G:G)</f>
        <v>0</v>
      </c>
      <c r="H97" s="41">
        <f>SUMIF('Comités'!$B:$B,'México'!$C$97,'Comités'!H:H)</f>
        <v>0</v>
      </c>
      <c r="I97" s="41">
        <f>SUMIF('Comités'!$B:$B,'México'!$C$97,'Comités'!I:I)</f>
        <v>0</v>
      </c>
      <c r="J97" s="41">
        <f>SUMIF('Comités'!$B:$B,'México'!$C$97,'Comités'!J:J)</f>
        <v>0</v>
      </c>
      <c r="K97" s="41">
        <f>SUMIF('Comités'!$B:$B,'México'!$C$97,'Comités'!K:K)</f>
        <v>0</v>
      </c>
      <c r="L97" s="41">
        <f>SUMIF('Comités'!$B:$B,'México'!$C$97,'Comités'!L:L)</f>
        <v>1800000</v>
      </c>
      <c r="M97" s="41">
        <f>SUMIF('Comités'!$B:$B,'México'!$C$97,'Comités'!M:M)</f>
        <v>0</v>
      </c>
      <c r="N97" s="41">
        <f>SUMIF('Comités'!$B:$B,'México'!$C$97,'Comités'!N:N)</f>
        <v>0</v>
      </c>
      <c r="O97" s="41">
        <f>SUMIF('Comités'!$B:$B,'México'!$C$97,'Comités'!O:O)</f>
        <v>0</v>
      </c>
      <c r="P97" s="41">
        <f>SUMIF('Comités'!$B:$B,'México'!$C$97,'Comités'!P:P)</f>
        <v>0</v>
      </c>
      <c r="Q97" s="41">
        <f>SUMIF('Comités'!$B:$B,'México'!$C$97,'Comités'!Q:Q)</f>
        <v>0</v>
      </c>
      <c r="R97" s="41">
        <f>SUMIF('Comités'!$B:$B,'México'!$C$97,'Comités'!R:R)</f>
        <v>0</v>
      </c>
      <c r="S97" s="41">
        <f>SUMIF('Comités'!$B:$B,'México'!$C$97,'Comités'!S:S)</f>
        <v>0</v>
      </c>
      <c r="T97" s="41">
        <f>SUMIF('Comités'!$B:$B,'México'!$C$97,'Comités'!T:T)</f>
        <v>0</v>
      </c>
      <c r="U97" s="41">
        <f>SUMIF('Comités'!$B:$B,'México'!$C$97,'Comités'!U:U)</f>
        <v>0</v>
      </c>
      <c r="V97" s="41">
        <f>SUMIF('Comités'!$B:$B,'México'!$C$97,'Comités'!V:V)</f>
        <v>0</v>
      </c>
      <c r="W97" s="41">
        <f>SUMIF('Comités'!$B:$B,'México'!$C$97,'Comités'!W:W)</f>
        <v>0</v>
      </c>
      <c r="X97" s="41">
        <f>SUMIF('Comités'!$B:$B,'México'!$C$97,'Comités'!X:X)</f>
        <v>0</v>
      </c>
      <c r="Y97" s="41">
        <f>SUMIF('Comités'!$B:$B,'México'!$C$97,'Comités'!Y:Y)</f>
        <v>0</v>
      </c>
      <c r="Z97" s="41">
        <f>SUMIF('Comités'!$B:$B,'México'!$C$97,'Comités'!Z:Z)</f>
        <v>0</v>
      </c>
      <c r="AA97" s="336">
        <f>SUMIF('Comités'!$B:$B,'México'!$C$97,'Comités'!AA:AA)</f>
        <v>0</v>
      </c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</row>
    <row r="98" ht="12.75" customHeight="1">
      <c r="A98" s="40"/>
      <c r="B98" s="337" t="s">
        <v>54</v>
      </c>
      <c r="C98" s="40" t="s">
        <v>370</v>
      </c>
      <c r="D98" s="338">
        <f>SUMIF('Comités'!$B:$B,'México'!$C$98,'Comités'!D:D)</f>
        <v>14000</v>
      </c>
      <c r="E98" s="41">
        <f>SUMIF('Comités'!$B:$B,'México'!$C$98,'Comités'!E:E)</f>
        <v>0</v>
      </c>
      <c r="F98" s="41">
        <f>SUMIF('Comités'!$B:$B,'México'!$C$98,'Comités'!F:F)</f>
        <v>14000</v>
      </c>
      <c r="G98" s="41">
        <f>SUMIF('Comités'!$B:$B,'México'!$C$98,'Comités'!G:G)</f>
        <v>0</v>
      </c>
      <c r="H98" s="41">
        <f>SUMIF('Comités'!$B:$B,'México'!$C$98,'Comités'!H:H)</f>
        <v>14000</v>
      </c>
      <c r="I98" s="41">
        <f>SUMIF('Comités'!$B:$B,'México'!$C$98,'Comités'!I:I)</f>
        <v>0</v>
      </c>
      <c r="J98" s="41">
        <f>SUMIF('Comités'!$B:$B,'México'!$C$98,'Comités'!J:J)</f>
        <v>14000</v>
      </c>
      <c r="K98" s="41">
        <f>SUMIF('Comités'!$B:$B,'México'!$C$98,'Comités'!K:K)</f>
        <v>0</v>
      </c>
      <c r="L98" s="41">
        <f>SUMIF('Comités'!$B:$B,'México'!$C$98,'Comités'!L:L)</f>
        <v>14000</v>
      </c>
      <c r="M98" s="41">
        <f>SUMIF('Comités'!$B:$B,'México'!$C$98,'Comités'!M:M)</f>
        <v>0</v>
      </c>
      <c r="N98" s="41">
        <f>SUMIF('Comités'!$B:$B,'México'!$C$98,'Comités'!N:N)</f>
        <v>14000</v>
      </c>
      <c r="O98" s="41">
        <f>SUMIF('Comités'!$B:$B,'México'!$C$98,'Comités'!O:O)</f>
        <v>0</v>
      </c>
      <c r="P98" s="41">
        <f>SUMIF('Comités'!$B:$B,'México'!$C$98,'Comités'!P:P)</f>
        <v>0</v>
      </c>
      <c r="Q98" s="41">
        <f>SUMIF('Comités'!$B:$B,'México'!$C$98,'Comités'!Q:Q)</f>
        <v>0</v>
      </c>
      <c r="R98" s="41">
        <f>SUMIF('Comités'!$B:$B,'México'!$C$98,'Comités'!R:R)</f>
        <v>14000</v>
      </c>
      <c r="S98" s="41">
        <f>SUMIF('Comités'!$B:$B,'México'!$C$98,'Comités'!S:S)</f>
        <v>0</v>
      </c>
      <c r="T98" s="41">
        <f>SUMIF('Comités'!$B:$B,'México'!$C$98,'Comités'!T:T)</f>
        <v>14000</v>
      </c>
      <c r="U98" s="41">
        <f>SUMIF('Comités'!$B:$B,'México'!$C$98,'Comités'!U:U)</f>
        <v>0</v>
      </c>
      <c r="V98" s="41">
        <f>SUMIF('Comités'!$B:$B,'México'!$C$98,'Comités'!V:V)</f>
        <v>14000</v>
      </c>
      <c r="W98" s="41">
        <f>SUMIF('Comités'!$B:$B,'México'!$C$98,'Comités'!W:W)</f>
        <v>0</v>
      </c>
      <c r="X98" s="41">
        <f>SUMIF('Comités'!$B:$B,'México'!$C$98,'Comités'!X:X)</f>
        <v>14000</v>
      </c>
      <c r="Y98" s="41">
        <f>SUMIF('Comités'!$B:$B,'México'!$C$98,'Comités'!Y:Y)</f>
        <v>0</v>
      </c>
      <c r="Z98" s="41">
        <f>SUMIF('Comités'!$B:$B,'México'!$C$98,'Comités'!Z:Z)</f>
        <v>14000</v>
      </c>
      <c r="AA98" s="336">
        <f>SUMIF('Comités'!$B:$B,'México'!$C$98,'Comités'!AA:AA)</f>
        <v>0</v>
      </c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</row>
    <row r="99" ht="12.75" customHeight="1">
      <c r="A99" s="40"/>
      <c r="B99" s="337" t="s">
        <v>54</v>
      </c>
      <c r="C99" s="40" t="s">
        <v>371</v>
      </c>
      <c r="D99" s="338">
        <f>SUMIF('Comités'!$B:$B,'México'!$C$99,'Comités'!D:D)</f>
        <v>0</v>
      </c>
      <c r="E99" s="41">
        <f>SUMIF('Comités'!$B:$B,'México'!$C$99,'Comités'!E:E)</f>
        <v>0</v>
      </c>
      <c r="F99" s="41">
        <f>SUMIF('Comités'!$B:$B,'México'!$C$99,'Comités'!F:F)</f>
        <v>16907.2992</v>
      </c>
      <c r="G99" s="41">
        <f>SUMIF('Comités'!$B:$B,'México'!$C$99,'Comités'!G:G)</f>
        <v>0</v>
      </c>
      <c r="H99" s="41">
        <f>SUMIF('Comités'!$B:$B,'México'!$C$99,'Comités'!H:H)</f>
        <v>0</v>
      </c>
      <c r="I99" s="41">
        <f>SUMIF('Comités'!$B:$B,'México'!$C$99,'Comités'!I:I)</f>
        <v>0</v>
      </c>
      <c r="J99" s="41">
        <f>SUMIF('Comités'!$B:$B,'México'!$C$99,'Comités'!J:J)</f>
        <v>16907.2992</v>
      </c>
      <c r="K99" s="41">
        <f>SUMIF('Comités'!$B:$B,'México'!$C$99,'Comités'!K:K)</f>
        <v>0</v>
      </c>
      <c r="L99" s="41">
        <f>SUMIF('Comités'!$B:$B,'México'!$C$99,'Comités'!L:L)</f>
        <v>0</v>
      </c>
      <c r="M99" s="41">
        <f>SUMIF('Comités'!$B:$B,'México'!$C$99,'Comités'!M:M)</f>
        <v>0</v>
      </c>
      <c r="N99" s="41">
        <f>SUMIF('Comités'!$B:$B,'México'!$C$99,'Comités'!N:N)</f>
        <v>16907.2992</v>
      </c>
      <c r="O99" s="41">
        <f>SUMIF('Comités'!$B:$B,'México'!$C$99,'Comités'!O:O)</f>
        <v>0</v>
      </c>
      <c r="P99" s="41">
        <f>SUMIF('Comités'!$B:$B,'México'!$C$99,'Comités'!P:P)</f>
        <v>0</v>
      </c>
      <c r="Q99" s="41">
        <f>SUMIF('Comités'!$B:$B,'México'!$C$99,'Comités'!Q:Q)</f>
        <v>0</v>
      </c>
      <c r="R99" s="41">
        <f>SUMIF('Comités'!$B:$B,'México'!$C$99,'Comités'!R:R)</f>
        <v>16907.2992</v>
      </c>
      <c r="S99" s="41">
        <f>SUMIF('Comités'!$B:$B,'México'!$C$99,'Comités'!S:S)</f>
        <v>0</v>
      </c>
      <c r="T99" s="41">
        <f>SUMIF('Comités'!$B:$B,'México'!$C$99,'Comités'!T:T)</f>
        <v>0</v>
      </c>
      <c r="U99" s="41">
        <f>SUMIF('Comités'!$B:$B,'México'!$C$99,'Comités'!U:U)</f>
        <v>0</v>
      </c>
      <c r="V99" s="41">
        <f>SUMIF('Comités'!$B:$B,'México'!$C$99,'Comités'!V:V)</f>
        <v>16907.2992</v>
      </c>
      <c r="W99" s="41">
        <f>SUMIF('Comités'!$B:$B,'México'!$C$99,'Comités'!W:W)</f>
        <v>0</v>
      </c>
      <c r="X99" s="41">
        <f>SUMIF('Comités'!$B:$B,'México'!$C$99,'Comités'!X:X)</f>
        <v>16907.2992</v>
      </c>
      <c r="Y99" s="41">
        <f>SUMIF('Comités'!$B:$B,'México'!$C$99,'Comités'!Y:Y)</f>
        <v>0</v>
      </c>
      <c r="Z99" s="41">
        <f>SUMIF('Comités'!$B:$B,'México'!$C$99,'Comités'!Z:Z)</f>
        <v>0</v>
      </c>
      <c r="AA99" s="336">
        <f>SUMIF('Comités'!$B:$B,'México'!$C$99,'Comités'!AA:AA)</f>
        <v>0</v>
      </c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</row>
    <row r="100" ht="12.75" customHeight="1">
      <c r="A100" s="40"/>
      <c r="B100" s="337" t="s">
        <v>54</v>
      </c>
      <c r="C100" s="40" t="s">
        <v>372</v>
      </c>
      <c r="D100" s="338">
        <f>SUMIF('Comités'!$B:$B,'México'!$C$100,'Comités'!D:D)</f>
        <v>0</v>
      </c>
      <c r="E100" s="41">
        <f>SUMIF('Comités'!$B:$B,'México'!$C$100,'Comités'!E:E)</f>
        <v>0</v>
      </c>
      <c r="F100" s="41">
        <f>SUMIF('Comités'!$B:$B,'México'!$C$100,'Comités'!F:F)</f>
        <v>16907.2992</v>
      </c>
      <c r="G100" s="41">
        <f>SUMIF('Comités'!$B:$B,'México'!$C$100,'Comités'!G:G)</f>
        <v>0</v>
      </c>
      <c r="H100" s="41">
        <f>SUMIF('Comités'!$B:$B,'México'!$C$100,'Comités'!H:H)</f>
        <v>0</v>
      </c>
      <c r="I100" s="41">
        <f>SUMIF('Comités'!$B:$B,'México'!$C$100,'Comités'!I:I)</f>
        <v>0</v>
      </c>
      <c r="J100" s="41">
        <f>SUMIF('Comités'!$B:$B,'México'!$C$100,'Comités'!J:J)</f>
        <v>16907.2992</v>
      </c>
      <c r="K100" s="41">
        <f>SUMIF('Comités'!$B:$B,'México'!$C$100,'Comités'!K:K)</f>
        <v>0</v>
      </c>
      <c r="L100" s="41">
        <f>SUMIF('Comités'!$B:$B,'México'!$C$100,'Comités'!L:L)</f>
        <v>0</v>
      </c>
      <c r="M100" s="41">
        <f>SUMIF('Comités'!$B:$B,'México'!$C$100,'Comités'!M:M)</f>
        <v>0</v>
      </c>
      <c r="N100" s="41">
        <f>SUMIF('Comités'!$B:$B,'México'!$C$100,'Comités'!N:N)</f>
        <v>16907.2992</v>
      </c>
      <c r="O100" s="41">
        <f>SUMIF('Comités'!$B:$B,'México'!$C$100,'Comités'!O:O)</f>
        <v>0</v>
      </c>
      <c r="P100" s="41">
        <f>SUMIF('Comités'!$B:$B,'México'!$C$100,'Comités'!P:P)</f>
        <v>0</v>
      </c>
      <c r="Q100" s="41">
        <f>SUMIF('Comités'!$B:$B,'México'!$C$100,'Comités'!Q:Q)</f>
        <v>0</v>
      </c>
      <c r="R100" s="41">
        <f>SUMIF('Comités'!$B:$B,'México'!$C$100,'Comités'!R:R)</f>
        <v>16907.2992</v>
      </c>
      <c r="S100" s="41">
        <f>SUMIF('Comités'!$B:$B,'México'!$C$100,'Comités'!S:S)</f>
        <v>0</v>
      </c>
      <c r="T100" s="41">
        <f>SUMIF('Comités'!$B:$B,'México'!$C$100,'Comités'!T:T)</f>
        <v>0</v>
      </c>
      <c r="U100" s="41">
        <f>SUMIF('Comités'!$B:$B,'México'!$C$100,'Comités'!U:U)</f>
        <v>0</v>
      </c>
      <c r="V100" s="41">
        <f>SUMIF('Comités'!$B:$B,'México'!$C$100,'Comités'!V:V)</f>
        <v>16907.2992</v>
      </c>
      <c r="W100" s="41">
        <f>SUMIF('Comités'!$B:$B,'México'!$C$100,'Comités'!W:W)</f>
        <v>0</v>
      </c>
      <c r="X100" s="41">
        <f>SUMIF('Comités'!$B:$B,'México'!$C$100,'Comités'!X:X)</f>
        <v>16907.2992</v>
      </c>
      <c r="Y100" s="41">
        <f>SUMIF('Comités'!$B:$B,'México'!$C$100,'Comités'!Y:Y)</f>
        <v>0</v>
      </c>
      <c r="Z100" s="41">
        <f>SUMIF('Comités'!$B:$B,'México'!$C$100,'Comités'!Z:Z)</f>
        <v>0</v>
      </c>
      <c r="AA100" s="336">
        <f>SUMIF('Comités'!$B:$B,'México'!$C$100,'Comités'!AA:AA)</f>
        <v>0</v>
      </c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</row>
    <row r="101" ht="12.75" customHeight="1">
      <c r="A101" s="40"/>
      <c r="B101" s="337" t="s">
        <v>54</v>
      </c>
      <c r="C101" s="40" t="s">
        <v>373</v>
      </c>
      <c r="D101" s="338">
        <f>SUMIF('Comités'!$B:$B,'México'!$C$101,'Comités'!D:D)</f>
        <v>0</v>
      </c>
      <c r="E101" s="41">
        <f>SUMIF('Comités'!$B:$B,'México'!$C$101,'Comités'!E:E)</f>
        <v>0</v>
      </c>
      <c r="F101" s="41">
        <f>SUMIF('Comités'!$B:$B,'México'!$C$101,'Comités'!F:F)</f>
        <v>14089.416</v>
      </c>
      <c r="G101" s="41">
        <f>SUMIF('Comités'!$B:$B,'México'!$C$101,'Comités'!G:G)</f>
        <v>0</v>
      </c>
      <c r="H101" s="41">
        <f>SUMIF('Comités'!$B:$B,'México'!$C$101,'Comités'!H:H)</f>
        <v>0</v>
      </c>
      <c r="I101" s="41">
        <f>SUMIF('Comités'!$B:$B,'México'!$C$101,'Comités'!I:I)</f>
        <v>0</v>
      </c>
      <c r="J101" s="41">
        <f>SUMIF('Comités'!$B:$B,'México'!$C$101,'Comités'!J:J)</f>
        <v>14089.416</v>
      </c>
      <c r="K101" s="41">
        <f>SUMIF('Comités'!$B:$B,'México'!$C$101,'Comités'!K:K)</f>
        <v>0</v>
      </c>
      <c r="L101" s="41">
        <f>SUMIF('Comités'!$B:$B,'México'!$C$101,'Comités'!L:L)</f>
        <v>0</v>
      </c>
      <c r="M101" s="41">
        <f>SUMIF('Comités'!$B:$B,'México'!$C$101,'Comités'!M:M)</f>
        <v>0</v>
      </c>
      <c r="N101" s="41">
        <f>SUMIF('Comités'!$B:$B,'México'!$C$101,'Comités'!N:N)</f>
        <v>14089.416</v>
      </c>
      <c r="O101" s="41">
        <f>SUMIF('Comités'!$B:$B,'México'!$C$101,'Comités'!O:O)</f>
        <v>0</v>
      </c>
      <c r="P101" s="41">
        <f>SUMIF('Comités'!$B:$B,'México'!$C$101,'Comités'!P:P)</f>
        <v>0</v>
      </c>
      <c r="Q101" s="41">
        <f>SUMIF('Comités'!$B:$B,'México'!$C$101,'Comités'!Q:Q)</f>
        <v>0</v>
      </c>
      <c r="R101" s="41">
        <f>SUMIF('Comités'!$B:$B,'México'!$C$101,'Comités'!R:R)</f>
        <v>14089.416</v>
      </c>
      <c r="S101" s="41">
        <f>SUMIF('Comités'!$B:$B,'México'!$C$101,'Comités'!S:S)</f>
        <v>0</v>
      </c>
      <c r="T101" s="41">
        <f>SUMIF('Comités'!$B:$B,'México'!$C$101,'Comités'!T:T)</f>
        <v>0</v>
      </c>
      <c r="U101" s="41">
        <f>SUMIF('Comités'!$B:$B,'México'!$C$101,'Comités'!U:U)</f>
        <v>0</v>
      </c>
      <c r="V101" s="41">
        <f>SUMIF('Comités'!$B:$B,'México'!$C$101,'Comités'!V:V)</f>
        <v>14089.416</v>
      </c>
      <c r="W101" s="41">
        <f>SUMIF('Comités'!$B:$B,'México'!$C$101,'Comités'!W:W)</f>
        <v>0</v>
      </c>
      <c r="X101" s="41">
        <f>SUMIF('Comités'!$B:$B,'México'!$C$101,'Comités'!X:X)</f>
        <v>14089.416</v>
      </c>
      <c r="Y101" s="41">
        <f>SUMIF('Comités'!$B:$B,'México'!$C$101,'Comités'!Y:Y)</f>
        <v>0</v>
      </c>
      <c r="Z101" s="41">
        <f>SUMIF('Comités'!$B:$B,'México'!$C$101,'Comités'!Z:Z)</f>
        <v>0</v>
      </c>
      <c r="AA101" s="336">
        <f>SUMIF('Comités'!$B:$B,'México'!$C$101,'Comités'!AA:AA)</f>
        <v>0</v>
      </c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</row>
    <row r="102" ht="12.75" customHeight="1">
      <c r="A102" s="40"/>
      <c r="B102" s="337" t="s">
        <v>54</v>
      </c>
      <c r="C102" s="40" t="s">
        <v>374</v>
      </c>
      <c r="D102" s="338">
        <f>SUMIF('Comités'!$B:$B,'México'!$C$102,'Comités'!D:D)</f>
        <v>0</v>
      </c>
      <c r="E102" s="41">
        <f>SUMIF('Comités'!$B:$B,'México'!$C$102,'Comités'!E:E)</f>
        <v>0</v>
      </c>
      <c r="F102" s="41">
        <f>SUMIF('Comités'!$B:$B,'México'!$C$102,'Comités'!F:F)</f>
        <v>16907.2992</v>
      </c>
      <c r="G102" s="41">
        <f>SUMIF('Comités'!$B:$B,'México'!$C$102,'Comités'!G:G)</f>
        <v>0</v>
      </c>
      <c r="H102" s="41">
        <f>SUMIF('Comités'!$B:$B,'México'!$C$102,'Comités'!H:H)</f>
        <v>0</v>
      </c>
      <c r="I102" s="41">
        <f>SUMIF('Comités'!$B:$B,'México'!$C$102,'Comités'!I:I)</f>
        <v>0</v>
      </c>
      <c r="J102" s="41">
        <f>SUMIF('Comités'!$B:$B,'México'!$C$102,'Comités'!J:J)</f>
        <v>16907.2992</v>
      </c>
      <c r="K102" s="41">
        <f>SUMIF('Comités'!$B:$B,'México'!$C$102,'Comités'!K:K)</f>
        <v>0</v>
      </c>
      <c r="L102" s="41">
        <f>SUMIF('Comités'!$B:$B,'México'!$C$102,'Comités'!L:L)</f>
        <v>0</v>
      </c>
      <c r="M102" s="41">
        <f>SUMIF('Comités'!$B:$B,'México'!$C$102,'Comités'!M:M)</f>
        <v>0</v>
      </c>
      <c r="N102" s="41">
        <f>SUMIF('Comités'!$B:$B,'México'!$C$102,'Comités'!N:N)</f>
        <v>16907.2992</v>
      </c>
      <c r="O102" s="41">
        <f>SUMIF('Comités'!$B:$B,'México'!$C$102,'Comités'!O:O)</f>
        <v>0</v>
      </c>
      <c r="P102" s="41">
        <f>SUMIF('Comités'!$B:$B,'México'!$C$102,'Comités'!P:P)</f>
        <v>0</v>
      </c>
      <c r="Q102" s="41">
        <f>SUMIF('Comités'!$B:$B,'México'!$C$102,'Comités'!Q:Q)</f>
        <v>0</v>
      </c>
      <c r="R102" s="41">
        <f>SUMIF('Comités'!$B:$B,'México'!$C$102,'Comités'!R:R)</f>
        <v>16907.2992</v>
      </c>
      <c r="S102" s="41">
        <f>SUMIF('Comités'!$B:$B,'México'!$C$102,'Comités'!S:S)</f>
        <v>0</v>
      </c>
      <c r="T102" s="41">
        <f>SUMIF('Comités'!$B:$B,'México'!$C$102,'Comités'!T:T)</f>
        <v>0</v>
      </c>
      <c r="U102" s="41">
        <f>SUMIF('Comités'!$B:$B,'México'!$C$102,'Comités'!U:U)</f>
        <v>0</v>
      </c>
      <c r="V102" s="41">
        <f>SUMIF('Comités'!$B:$B,'México'!$C$102,'Comités'!V:V)</f>
        <v>16907.2992</v>
      </c>
      <c r="W102" s="41">
        <f>SUMIF('Comités'!$B:$B,'México'!$C$102,'Comités'!W:W)</f>
        <v>0</v>
      </c>
      <c r="X102" s="41">
        <f>SUMIF('Comités'!$B:$B,'México'!$C$102,'Comités'!X:X)</f>
        <v>16907.2992</v>
      </c>
      <c r="Y102" s="41">
        <f>SUMIF('Comités'!$B:$B,'México'!$C$102,'Comités'!Y:Y)</f>
        <v>0</v>
      </c>
      <c r="Z102" s="41">
        <f>SUMIF('Comités'!$B:$B,'México'!$C$102,'Comités'!Z:Z)</f>
        <v>0</v>
      </c>
      <c r="AA102" s="336">
        <f>SUMIF('Comités'!$B:$B,'México'!$C$102,'Comités'!AA:AA)</f>
        <v>0</v>
      </c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</row>
    <row r="103" ht="12.75" customHeight="1">
      <c r="A103" s="40"/>
      <c r="B103" s="337" t="s">
        <v>54</v>
      </c>
      <c r="C103" s="40" t="s">
        <v>375</v>
      </c>
      <c r="D103" s="338">
        <f>SUMIF('Comités'!$B:$B,'México'!$C$103,'Comités'!D:D)</f>
        <v>0</v>
      </c>
      <c r="E103" s="41">
        <f>SUMIF('Comités'!$B:$B,'México'!$C$103,'Comités'!E:E)</f>
        <v>0</v>
      </c>
      <c r="F103" s="41">
        <f>SUMIF('Comités'!$B:$B,'México'!$C$103,'Comités'!F:F)</f>
        <v>14089.416</v>
      </c>
      <c r="G103" s="41">
        <f>SUMIF('Comités'!$B:$B,'México'!$C$103,'Comités'!G:G)</f>
        <v>0</v>
      </c>
      <c r="H103" s="41">
        <f>SUMIF('Comités'!$B:$B,'México'!$C$103,'Comités'!H:H)</f>
        <v>0</v>
      </c>
      <c r="I103" s="41">
        <f>SUMIF('Comités'!$B:$B,'México'!$C$103,'Comités'!I:I)</f>
        <v>0</v>
      </c>
      <c r="J103" s="41">
        <f>SUMIF('Comités'!$B:$B,'México'!$C$103,'Comités'!J:J)</f>
        <v>14089.416</v>
      </c>
      <c r="K103" s="41">
        <f>SUMIF('Comités'!$B:$B,'México'!$C$103,'Comités'!K:K)</f>
        <v>0</v>
      </c>
      <c r="L103" s="41">
        <f>SUMIF('Comités'!$B:$B,'México'!$C$103,'Comités'!L:L)</f>
        <v>0</v>
      </c>
      <c r="M103" s="41">
        <f>SUMIF('Comités'!$B:$B,'México'!$C$103,'Comités'!M:M)</f>
        <v>0</v>
      </c>
      <c r="N103" s="41">
        <f>SUMIF('Comités'!$B:$B,'México'!$C$103,'Comités'!N:N)</f>
        <v>14089.416</v>
      </c>
      <c r="O103" s="41">
        <f>SUMIF('Comités'!$B:$B,'México'!$C$103,'Comités'!O:O)</f>
        <v>0</v>
      </c>
      <c r="P103" s="41">
        <f>SUMIF('Comités'!$B:$B,'México'!$C$103,'Comités'!P:P)</f>
        <v>0</v>
      </c>
      <c r="Q103" s="41">
        <f>SUMIF('Comités'!$B:$B,'México'!$C$103,'Comités'!Q:Q)</f>
        <v>0</v>
      </c>
      <c r="R103" s="41">
        <f>SUMIF('Comités'!$B:$B,'México'!$C$103,'Comités'!R:R)</f>
        <v>14089.416</v>
      </c>
      <c r="S103" s="41">
        <f>SUMIF('Comités'!$B:$B,'México'!$C$103,'Comités'!S:S)</f>
        <v>0</v>
      </c>
      <c r="T103" s="41">
        <f>SUMIF('Comités'!$B:$B,'México'!$C$103,'Comités'!T:T)</f>
        <v>0</v>
      </c>
      <c r="U103" s="41">
        <f>SUMIF('Comités'!$B:$B,'México'!$C$103,'Comités'!U:U)</f>
        <v>0</v>
      </c>
      <c r="V103" s="41">
        <f>SUMIF('Comités'!$B:$B,'México'!$C$103,'Comités'!V:V)</f>
        <v>14089.416</v>
      </c>
      <c r="W103" s="41">
        <f>SUMIF('Comités'!$B:$B,'México'!$C$103,'Comités'!W:W)</f>
        <v>0</v>
      </c>
      <c r="X103" s="41">
        <f>SUMIF('Comités'!$B:$B,'México'!$C$103,'Comités'!X:X)</f>
        <v>14089.416</v>
      </c>
      <c r="Y103" s="41">
        <f>SUMIF('Comités'!$B:$B,'México'!$C$103,'Comités'!Y:Y)</f>
        <v>0</v>
      </c>
      <c r="Z103" s="41">
        <f>SUMIF('Comités'!$B:$B,'México'!$C$103,'Comités'!Z:Z)</f>
        <v>0</v>
      </c>
      <c r="AA103" s="336">
        <f>SUMIF('Comités'!$B:$B,'México'!$C$103,'Comités'!AA:AA)</f>
        <v>0</v>
      </c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</row>
    <row r="104" ht="12.75" customHeight="1">
      <c r="A104" s="40"/>
      <c r="B104" s="337" t="s">
        <v>54</v>
      </c>
      <c r="C104" s="40" t="s">
        <v>376</v>
      </c>
      <c r="D104" s="338">
        <f>SUMIF('Comités'!$B:$B,'México'!$C$104,'Comités'!D:D)</f>
        <v>0</v>
      </c>
      <c r="E104" s="41">
        <f>SUMIF('Comités'!$B:$B,'México'!$C$104,'Comités'!E:E)</f>
        <v>0</v>
      </c>
      <c r="F104" s="41">
        <f>SUMIF('Comités'!$B:$B,'México'!$C$104,'Comités'!F:F)</f>
        <v>16907.2992</v>
      </c>
      <c r="G104" s="41">
        <f>SUMIF('Comités'!$B:$B,'México'!$C$104,'Comités'!G:G)</f>
        <v>0</v>
      </c>
      <c r="H104" s="41">
        <f>SUMIF('Comités'!$B:$B,'México'!$C$104,'Comités'!H:H)</f>
        <v>0</v>
      </c>
      <c r="I104" s="41">
        <f>SUMIF('Comités'!$B:$B,'México'!$C$104,'Comités'!I:I)</f>
        <v>0</v>
      </c>
      <c r="J104" s="41">
        <f>SUMIF('Comités'!$B:$B,'México'!$C$104,'Comités'!J:J)</f>
        <v>16907.2992</v>
      </c>
      <c r="K104" s="41">
        <f>SUMIF('Comités'!$B:$B,'México'!$C$104,'Comités'!K:K)</f>
        <v>0</v>
      </c>
      <c r="L104" s="41">
        <f>SUMIF('Comités'!$B:$B,'México'!$C$104,'Comités'!L:L)</f>
        <v>0</v>
      </c>
      <c r="M104" s="41">
        <f>SUMIF('Comités'!$B:$B,'México'!$C$104,'Comités'!M:M)</f>
        <v>0</v>
      </c>
      <c r="N104" s="41">
        <f>SUMIF('Comités'!$B:$B,'México'!$C$104,'Comités'!N:N)</f>
        <v>16907.2992</v>
      </c>
      <c r="O104" s="41">
        <f>SUMIF('Comités'!$B:$B,'México'!$C$104,'Comités'!O:O)</f>
        <v>0</v>
      </c>
      <c r="P104" s="41">
        <f>SUMIF('Comités'!$B:$B,'México'!$C$104,'Comités'!P:P)</f>
        <v>0</v>
      </c>
      <c r="Q104" s="41">
        <f>SUMIF('Comités'!$B:$B,'México'!$C$104,'Comités'!Q:Q)</f>
        <v>0</v>
      </c>
      <c r="R104" s="41">
        <f>SUMIF('Comités'!$B:$B,'México'!$C$104,'Comités'!R:R)</f>
        <v>16907.2992</v>
      </c>
      <c r="S104" s="41">
        <f>SUMIF('Comités'!$B:$B,'México'!$C$104,'Comités'!S:S)</f>
        <v>0</v>
      </c>
      <c r="T104" s="41">
        <f>SUMIF('Comités'!$B:$B,'México'!$C$104,'Comités'!T:T)</f>
        <v>0</v>
      </c>
      <c r="U104" s="41">
        <f>SUMIF('Comités'!$B:$B,'México'!$C$104,'Comités'!U:U)</f>
        <v>0</v>
      </c>
      <c r="V104" s="41">
        <f>SUMIF('Comités'!$B:$B,'México'!$C$104,'Comités'!V:V)</f>
        <v>16907.2992</v>
      </c>
      <c r="W104" s="41">
        <f>SUMIF('Comités'!$B:$B,'México'!$C$104,'Comités'!W:W)</f>
        <v>0</v>
      </c>
      <c r="X104" s="41">
        <f>SUMIF('Comités'!$B:$B,'México'!$C$104,'Comités'!X:X)</f>
        <v>16907.2992</v>
      </c>
      <c r="Y104" s="41">
        <f>SUMIF('Comités'!$B:$B,'México'!$C$104,'Comités'!Y:Y)</f>
        <v>0</v>
      </c>
      <c r="Z104" s="41">
        <f>SUMIF('Comités'!$B:$B,'México'!$C$104,'Comités'!Z:Z)</f>
        <v>0</v>
      </c>
      <c r="AA104" s="336">
        <f>SUMIF('Comités'!$B:$B,'México'!$C$104,'Comités'!AA:AA)</f>
        <v>0</v>
      </c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</row>
    <row r="105" ht="12.75" customHeight="1">
      <c r="A105" s="40"/>
      <c r="B105" s="337" t="s">
        <v>54</v>
      </c>
      <c r="C105" s="40" t="s">
        <v>377</v>
      </c>
      <c r="D105" s="338">
        <f>SUMIF('Comités'!$B:$B,'México'!$C$105,'Comités'!D:D)</f>
        <v>0</v>
      </c>
      <c r="E105" s="41">
        <f>SUMIF('Comités'!$B:$B,'México'!$C$105,'Comités'!E:E)</f>
        <v>0</v>
      </c>
      <c r="F105" s="41">
        <f>SUMIF('Comités'!$B:$B,'México'!$C$105,'Comités'!F:F)</f>
        <v>0</v>
      </c>
      <c r="G105" s="41">
        <f>SUMIF('Comités'!$B:$B,'México'!$C$105,'Comités'!G:G)</f>
        <v>0</v>
      </c>
      <c r="H105" s="41">
        <f>SUMIF('Comités'!$B:$B,'México'!$C$105,'Comités'!H:H)</f>
        <v>0</v>
      </c>
      <c r="I105" s="41">
        <f>SUMIF('Comités'!$B:$B,'México'!$C$105,'Comités'!I:I)</f>
        <v>0</v>
      </c>
      <c r="J105" s="41">
        <f>SUMIF('Comités'!$B:$B,'México'!$C$105,'Comités'!J:J)</f>
        <v>0</v>
      </c>
      <c r="K105" s="41">
        <f>SUMIF('Comités'!$B:$B,'México'!$C$105,'Comités'!K:K)</f>
        <v>0</v>
      </c>
      <c r="L105" s="41">
        <f>SUMIF('Comités'!$B:$B,'México'!$C$105,'Comités'!L:L)</f>
        <v>0</v>
      </c>
      <c r="M105" s="41">
        <f>SUMIF('Comités'!$B:$B,'México'!$C$105,'Comités'!M:M)</f>
        <v>0</v>
      </c>
      <c r="N105" s="41">
        <f>SUMIF('Comités'!$B:$B,'México'!$C$105,'Comités'!N:N)</f>
        <v>0</v>
      </c>
      <c r="O105" s="41">
        <f>SUMIF('Comités'!$B:$B,'México'!$C$105,'Comités'!O:O)</f>
        <v>0</v>
      </c>
      <c r="P105" s="41">
        <f>SUMIF('Comités'!$B:$B,'México'!$C$105,'Comités'!P:P)</f>
        <v>0</v>
      </c>
      <c r="Q105" s="41">
        <f>SUMIF('Comités'!$B:$B,'México'!$C$105,'Comités'!Q:Q)</f>
        <v>0</v>
      </c>
      <c r="R105" s="41">
        <f>SUMIF('Comités'!$B:$B,'México'!$C$105,'Comités'!R:R)</f>
        <v>0</v>
      </c>
      <c r="S105" s="41">
        <f>SUMIF('Comités'!$B:$B,'México'!$C$105,'Comités'!S:S)</f>
        <v>0</v>
      </c>
      <c r="T105" s="41">
        <f>SUMIF('Comités'!$B:$B,'México'!$C$105,'Comités'!T:T)</f>
        <v>0</v>
      </c>
      <c r="U105" s="41">
        <f>SUMIF('Comités'!$B:$B,'México'!$C$105,'Comités'!U:U)</f>
        <v>0</v>
      </c>
      <c r="V105" s="41">
        <f>SUMIF('Comités'!$B:$B,'México'!$C$105,'Comités'!V:V)</f>
        <v>0</v>
      </c>
      <c r="W105" s="41">
        <f>SUMIF('Comités'!$B:$B,'México'!$C$105,'Comités'!W:W)</f>
        <v>0</v>
      </c>
      <c r="X105" s="41">
        <f>SUMIF('Comités'!$B:$B,'México'!$C$105,'Comités'!X:X)</f>
        <v>0</v>
      </c>
      <c r="Y105" s="41">
        <f>SUMIF('Comités'!$B:$B,'México'!$C$105,'Comités'!Y:Y)</f>
        <v>0</v>
      </c>
      <c r="Z105" s="41">
        <f>SUMIF('Comités'!$B:$B,'México'!$C$105,'Comités'!Z:Z)</f>
        <v>0</v>
      </c>
      <c r="AA105" s="336">
        <f>SUMIF('Comités'!$B:$B,'México'!$C$105,'Comités'!AA:AA)</f>
        <v>0</v>
      </c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</row>
    <row r="106" ht="12.75" customHeight="1">
      <c r="A106" s="40"/>
      <c r="B106" s="337" t="s">
        <v>54</v>
      </c>
      <c r="C106" s="40" t="s">
        <v>378</v>
      </c>
      <c r="D106" s="338">
        <f>SUMIF('Comités'!$B:$B,'México'!$C$106,'Comités'!D:D)</f>
        <v>0</v>
      </c>
      <c r="E106" s="41">
        <f>SUMIF('Comités'!$B:$B,'México'!$C$106,'Comités'!E:E)</f>
        <v>0</v>
      </c>
      <c r="F106" s="41">
        <f>SUMIF('Comités'!$B:$B,'México'!$C$106,'Comités'!F:F)</f>
        <v>16907.2992</v>
      </c>
      <c r="G106" s="41">
        <f>SUMIF('Comités'!$B:$B,'México'!$C$106,'Comités'!G:G)</f>
        <v>0</v>
      </c>
      <c r="H106" s="41">
        <f>SUMIF('Comités'!$B:$B,'México'!$C$106,'Comités'!H:H)</f>
        <v>0</v>
      </c>
      <c r="I106" s="41">
        <f>SUMIF('Comités'!$B:$B,'México'!$C$106,'Comités'!I:I)</f>
        <v>0</v>
      </c>
      <c r="J106" s="41">
        <f>SUMIF('Comités'!$B:$B,'México'!$C$106,'Comités'!J:J)</f>
        <v>16907.2992</v>
      </c>
      <c r="K106" s="41">
        <f>SUMIF('Comités'!$B:$B,'México'!$C$106,'Comités'!K:K)</f>
        <v>0</v>
      </c>
      <c r="L106" s="41">
        <f>SUMIF('Comités'!$B:$B,'México'!$C$106,'Comités'!L:L)</f>
        <v>0</v>
      </c>
      <c r="M106" s="41">
        <f>SUMIF('Comités'!$B:$B,'México'!$C$106,'Comités'!M:M)</f>
        <v>0</v>
      </c>
      <c r="N106" s="41">
        <f>SUMIF('Comités'!$B:$B,'México'!$C$106,'Comités'!N:N)</f>
        <v>16907.2992</v>
      </c>
      <c r="O106" s="41">
        <f>SUMIF('Comités'!$B:$B,'México'!$C$106,'Comités'!O:O)</f>
        <v>0</v>
      </c>
      <c r="P106" s="41">
        <f>SUMIF('Comités'!$B:$B,'México'!$C$106,'Comités'!P:P)</f>
        <v>0</v>
      </c>
      <c r="Q106" s="41">
        <f>SUMIF('Comités'!$B:$B,'México'!$C$106,'Comités'!Q:Q)</f>
        <v>0</v>
      </c>
      <c r="R106" s="41">
        <f>SUMIF('Comités'!$B:$B,'México'!$C$106,'Comités'!R:R)</f>
        <v>16907.2992</v>
      </c>
      <c r="S106" s="41">
        <f>SUMIF('Comités'!$B:$B,'México'!$C$106,'Comités'!S:S)</f>
        <v>0</v>
      </c>
      <c r="T106" s="41">
        <f>SUMIF('Comités'!$B:$B,'México'!$C$106,'Comités'!T:T)</f>
        <v>0</v>
      </c>
      <c r="U106" s="41">
        <f>SUMIF('Comités'!$B:$B,'México'!$C$106,'Comités'!U:U)</f>
        <v>0</v>
      </c>
      <c r="V106" s="41">
        <f>SUMIF('Comités'!$B:$B,'México'!$C$106,'Comités'!V:V)</f>
        <v>16907.2992</v>
      </c>
      <c r="W106" s="41">
        <f>SUMIF('Comités'!$B:$B,'México'!$C$106,'Comités'!W:W)</f>
        <v>0</v>
      </c>
      <c r="X106" s="41">
        <f>SUMIF('Comités'!$B:$B,'México'!$C$106,'Comités'!X:X)</f>
        <v>16907.2992</v>
      </c>
      <c r="Y106" s="41">
        <f>SUMIF('Comités'!$B:$B,'México'!$C$106,'Comités'!Y:Y)</f>
        <v>0</v>
      </c>
      <c r="Z106" s="41">
        <f>SUMIF('Comités'!$B:$B,'México'!$C$106,'Comités'!Z:Z)</f>
        <v>0</v>
      </c>
      <c r="AA106" s="336">
        <f>SUMIF('Comités'!$B:$B,'México'!$C$106,'Comités'!AA:AA)</f>
        <v>0</v>
      </c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</row>
    <row r="107" ht="12.75" customHeight="1">
      <c r="A107" s="40"/>
      <c r="B107" s="337" t="s">
        <v>54</v>
      </c>
      <c r="C107" s="40" t="s">
        <v>380</v>
      </c>
      <c r="D107" s="338">
        <f>SUMIF('Comités'!$B:$B,'México'!$C$107,'Comités'!D:D)</f>
        <v>0</v>
      </c>
      <c r="E107" s="41">
        <f>SUMIF('Comités'!$B:$B,'México'!$C$107,'Comités'!E:E)</f>
        <v>0</v>
      </c>
      <c r="F107" s="41">
        <f>SUMIF('Comités'!$B:$B,'México'!$C$107,'Comités'!F:F)</f>
        <v>16907.2992</v>
      </c>
      <c r="G107" s="41">
        <f>SUMIF('Comités'!$B:$B,'México'!$C$107,'Comités'!G:G)</f>
        <v>0</v>
      </c>
      <c r="H107" s="41">
        <f>SUMIF('Comités'!$B:$B,'México'!$C$107,'Comités'!H:H)</f>
        <v>0</v>
      </c>
      <c r="I107" s="41">
        <f>SUMIF('Comités'!$B:$B,'México'!$C$107,'Comités'!I:I)</f>
        <v>0</v>
      </c>
      <c r="J107" s="41">
        <f>SUMIF('Comités'!$B:$B,'México'!$C$107,'Comités'!J:J)</f>
        <v>16907.2992</v>
      </c>
      <c r="K107" s="41">
        <f>SUMIF('Comités'!$B:$B,'México'!$C$107,'Comités'!K:K)</f>
        <v>0</v>
      </c>
      <c r="L107" s="41">
        <f>SUMIF('Comités'!$B:$B,'México'!$C$107,'Comités'!L:L)</f>
        <v>0</v>
      </c>
      <c r="M107" s="41">
        <f>SUMIF('Comités'!$B:$B,'México'!$C$107,'Comités'!M:M)</f>
        <v>0</v>
      </c>
      <c r="N107" s="41">
        <f>SUMIF('Comités'!$B:$B,'México'!$C$107,'Comités'!N:N)</f>
        <v>16907.2992</v>
      </c>
      <c r="O107" s="41">
        <f>SUMIF('Comités'!$B:$B,'México'!$C$107,'Comités'!O:O)</f>
        <v>0</v>
      </c>
      <c r="P107" s="41">
        <f>SUMIF('Comités'!$B:$B,'México'!$C$107,'Comités'!P:P)</f>
        <v>0</v>
      </c>
      <c r="Q107" s="41">
        <f>SUMIF('Comités'!$B:$B,'México'!$C$107,'Comités'!Q:Q)</f>
        <v>0</v>
      </c>
      <c r="R107" s="41">
        <f>SUMIF('Comités'!$B:$B,'México'!$C$107,'Comités'!R:R)</f>
        <v>16907.2992</v>
      </c>
      <c r="S107" s="41">
        <f>SUMIF('Comités'!$B:$B,'México'!$C$107,'Comités'!S:S)</f>
        <v>0</v>
      </c>
      <c r="T107" s="41">
        <f>SUMIF('Comités'!$B:$B,'México'!$C$107,'Comités'!T:T)</f>
        <v>0</v>
      </c>
      <c r="U107" s="41">
        <f>SUMIF('Comités'!$B:$B,'México'!$C$107,'Comités'!U:U)</f>
        <v>0</v>
      </c>
      <c r="V107" s="41">
        <f>SUMIF('Comités'!$B:$B,'México'!$C$107,'Comités'!V:V)</f>
        <v>16907.2992</v>
      </c>
      <c r="W107" s="41">
        <f>SUMIF('Comités'!$B:$B,'México'!$C$107,'Comités'!W:W)</f>
        <v>0</v>
      </c>
      <c r="X107" s="41">
        <f>SUMIF('Comités'!$B:$B,'México'!$C$107,'Comités'!X:X)</f>
        <v>16907.2992</v>
      </c>
      <c r="Y107" s="41">
        <f>SUMIF('Comités'!$B:$B,'México'!$C$107,'Comités'!Y:Y)</f>
        <v>0</v>
      </c>
      <c r="Z107" s="41">
        <f>SUMIF('Comités'!$B:$B,'México'!$C$107,'Comités'!Z:Z)</f>
        <v>0</v>
      </c>
      <c r="AA107" s="336">
        <f>SUMIF('Comités'!$B:$B,'México'!$C$107,'Comités'!AA:AA)</f>
        <v>0</v>
      </c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</row>
    <row r="108" ht="12.75" customHeight="1">
      <c r="A108" s="40"/>
      <c r="B108" s="337" t="s">
        <v>54</v>
      </c>
      <c r="C108" s="40" t="s">
        <v>381</v>
      </c>
      <c r="D108" s="338">
        <f>SUMIF('Comités'!$B:$B,'México'!$C$108,'Comités'!D:D)</f>
        <v>0</v>
      </c>
      <c r="E108" s="41">
        <f>SUMIF('Comités'!$B:$B,'México'!$C$108,'Comités'!E:E)</f>
        <v>0</v>
      </c>
      <c r="F108" s="41">
        <f>SUMIF('Comités'!$B:$B,'México'!$C$108,'Comités'!F:F)</f>
        <v>0</v>
      </c>
      <c r="G108" s="41">
        <f>SUMIF('Comités'!$B:$B,'México'!$C$108,'Comités'!G:G)</f>
        <v>0</v>
      </c>
      <c r="H108" s="41">
        <f>SUMIF('Comités'!$B:$B,'México'!$C$108,'Comités'!H:H)</f>
        <v>0</v>
      </c>
      <c r="I108" s="41">
        <f>SUMIF('Comités'!$B:$B,'México'!$C$108,'Comités'!I:I)</f>
        <v>0</v>
      </c>
      <c r="J108" s="41">
        <f>SUMIF('Comités'!$B:$B,'México'!$C$108,'Comités'!J:J)</f>
        <v>0</v>
      </c>
      <c r="K108" s="41">
        <f>SUMIF('Comités'!$B:$B,'México'!$C$108,'Comités'!K:K)</f>
        <v>0</v>
      </c>
      <c r="L108" s="41">
        <f>SUMIF('Comités'!$B:$B,'México'!$C$108,'Comités'!L:L)</f>
        <v>850000</v>
      </c>
      <c r="M108" s="41">
        <f>SUMIF('Comités'!$B:$B,'México'!$C$108,'Comités'!M:M)</f>
        <v>0</v>
      </c>
      <c r="N108" s="41">
        <f>SUMIF('Comités'!$B:$B,'México'!$C$108,'Comités'!N:N)</f>
        <v>850000</v>
      </c>
      <c r="O108" s="41">
        <f>SUMIF('Comités'!$B:$B,'México'!$C$108,'Comités'!O:O)</f>
        <v>0</v>
      </c>
      <c r="P108" s="41">
        <f>SUMIF('Comités'!$B:$B,'México'!$C$108,'Comités'!P:P)</f>
        <v>0</v>
      </c>
      <c r="Q108" s="41">
        <f>SUMIF('Comités'!$B:$B,'México'!$C$108,'Comités'!Q:Q)</f>
        <v>0</v>
      </c>
      <c r="R108" s="41">
        <f>SUMIF('Comités'!$B:$B,'México'!$C$108,'Comités'!R:R)</f>
        <v>0</v>
      </c>
      <c r="S108" s="41">
        <f>SUMIF('Comités'!$B:$B,'México'!$C$108,'Comités'!S:S)</f>
        <v>0</v>
      </c>
      <c r="T108" s="41">
        <f>SUMIF('Comités'!$B:$B,'México'!$C$108,'Comités'!T:T)</f>
        <v>0</v>
      </c>
      <c r="U108" s="41">
        <f>SUMIF('Comités'!$B:$B,'México'!$C$108,'Comités'!U:U)</f>
        <v>0</v>
      </c>
      <c r="V108" s="41">
        <f>SUMIF('Comités'!$B:$B,'México'!$C$108,'Comités'!V:V)</f>
        <v>0</v>
      </c>
      <c r="W108" s="41">
        <f>SUMIF('Comités'!$B:$B,'México'!$C$108,'Comités'!W:W)</f>
        <v>0</v>
      </c>
      <c r="X108" s="41">
        <f>SUMIF('Comités'!$B:$B,'México'!$C$108,'Comités'!X:X)</f>
        <v>0</v>
      </c>
      <c r="Y108" s="41">
        <f>SUMIF('Comités'!$B:$B,'México'!$C$108,'Comités'!Y:Y)</f>
        <v>0</v>
      </c>
      <c r="Z108" s="41">
        <f>SUMIF('Comités'!$B:$B,'México'!$C$108,'Comités'!Z:Z)</f>
        <v>0</v>
      </c>
      <c r="AA108" s="336">
        <f>SUMIF('Comités'!$B:$B,'México'!$C$108,'Comités'!AA:AA)</f>
        <v>0</v>
      </c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</row>
    <row r="109" ht="12.75" customHeight="1">
      <c r="A109" s="40"/>
      <c r="B109" s="337" t="s">
        <v>54</v>
      </c>
      <c r="C109" s="40" t="s">
        <v>383</v>
      </c>
      <c r="D109" s="338">
        <f>SUMIF('Comités'!$B:$B,'México'!$C$109,'Comités'!D:D)</f>
        <v>0</v>
      </c>
      <c r="E109" s="41">
        <f>SUMIF('Comités'!$B:$B,'México'!$C$109,'Comités'!E:E)</f>
        <v>0</v>
      </c>
      <c r="F109" s="41">
        <f>SUMIF('Comités'!$B:$B,'México'!$C$109,'Comités'!F:F)</f>
        <v>14089.416</v>
      </c>
      <c r="G109" s="41">
        <f>SUMIF('Comités'!$B:$B,'México'!$C$109,'Comités'!G:G)</f>
        <v>0</v>
      </c>
      <c r="H109" s="41">
        <f>SUMIF('Comités'!$B:$B,'México'!$C$109,'Comités'!H:H)</f>
        <v>0</v>
      </c>
      <c r="I109" s="41">
        <f>SUMIF('Comités'!$B:$B,'México'!$C$109,'Comités'!I:I)</f>
        <v>0</v>
      </c>
      <c r="J109" s="41">
        <f>SUMIF('Comités'!$B:$B,'México'!$C$109,'Comités'!J:J)</f>
        <v>14089.416</v>
      </c>
      <c r="K109" s="41">
        <f>SUMIF('Comités'!$B:$B,'México'!$C$109,'Comités'!K:K)</f>
        <v>0</v>
      </c>
      <c r="L109" s="41">
        <f>SUMIF('Comités'!$B:$B,'México'!$C$109,'Comités'!L:L)</f>
        <v>0</v>
      </c>
      <c r="M109" s="41">
        <f>SUMIF('Comités'!$B:$B,'México'!$C$109,'Comités'!M:M)</f>
        <v>0</v>
      </c>
      <c r="N109" s="41">
        <f>SUMIF('Comités'!$B:$B,'México'!$C$109,'Comités'!N:N)</f>
        <v>14089.416</v>
      </c>
      <c r="O109" s="41">
        <f>SUMIF('Comités'!$B:$B,'México'!$C$109,'Comités'!O:O)</f>
        <v>0</v>
      </c>
      <c r="P109" s="41">
        <f>SUMIF('Comités'!$B:$B,'México'!$C$109,'Comités'!P:P)</f>
        <v>0</v>
      </c>
      <c r="Q109" s="41">
        <f>SUMIF('Comités'!$B:$B,'México'!$C$109,'Comités'!Q:Q)</f>
        <v>0</v>
      </c>
      <c r="R109" s="41">
        <f>SUMIF('Comités'!$B:$B,'México'!$C$109,'Comités'!R:R)</f>
        <v>14089.416</v>
      </c>
      <c r="S109" s="41">
        <f>SUMIF('Comités'!$B:$B,'México'!$C$109,'Comités'!S:S)</f>
        <v>0</v>
      </c>
      <c r="T109" s="41">
        <f>SUMIF('Comités'!$B:$B,'México'!$C$109,'Comités'!T:T)</f>
        <v>0</v>
      </c>
      <c r="U109" s="41">
        <f>SUMIF('Comités'!$B:$B,'México'!$C$109,'Comités'!U:U)</f>
        <v>0</v>
      </c>
      <c r="V109" s="41">
        <f>SUMIF('Comités'!$B:$B,'México'!$C$109,'Comités'!V:V)</f>
        <v>14089.416</v>
      </c>
      <c r="W109" s="41">
        <f>SUMIF('Comités'!$B:$B,'México'!$C$109,'Comités'!W:W)</f>
        <v>0</v>
      </c>
      <c r="X109" s="41">
        <f>SUMIF('Comités'!$B:$B,'México'!$C$109,'Comités'!X:X)</f>
        <v>14089.416</v>
      </c>
      <c r="Y109" s="41">
        <f>SUMIF('Comités'!$B:$B,'México'!$C$109,'Comités'!Y:Y)</f>
        <v>0</v>
      </c>
      <c r="Z109" s="41">
        <f>SUMIF('Comités'!$B:$B,'México'!$C$109,'Comités'!Z:Z)</f>
        <v>0</v>
      </c>
      <c r="AA109" s="336">
        <f>SUMIF('Comités'!$B:$B,'México'!$C$109,'Comités'!AA:AA)</f>
        <v>0</v>
      </c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</row>
    <row r="110" ht="12.75" customHeight="1">
      <c r="A110" s="40"/>
      <c r="B110" s="337" t="s">
        <v>54</v>
      </c>
      <c r="C110" s="40" t="s">
        <v>384</v>
      </c>
      <c r="D110" s="338">
        <f>SUMIF('Comités'!$B:$B,'México'!$C$110,'Comités'!D:D)</f>
        <v>0</v>
      </c>
      <c r="E110" s="41">
        <f>SUMIF('Comités'!$B:$B,'México'!$C$110,'Comités'!E:E)</f>
        <v>0</v>
      </c>
      <c r="F110" s="41">
        <f>SUMIF('Comités'!$B:$B,'México'!$C$110,'Comités'!F:F)</f>
        <v>14089.416</v>
      </c>
      <c r="G110" s="41">
        <f>SUMIF('Comités'!$B:$B,'México'!$C$110,'Comités'!G:G)</f>
        <v>0</v>
      </c>
      <c r="H110" s="41">
        <f>SUMIF('Comités'!$B:$B,'México'!$C$110,'Comités'!H:H)</f>
        <v>0</v>
      </c>
      <c r="I110" s="41">
        <f>SUMIF('Comités'!$B:$B,'México'!$C$110,'Comités'!I:I)</f>
        <v>0</v>
      </c>
      <c r="J110" s="41">
        <f>SUMIF('Comités'!$B:$B,'México'!$C$110,'Comités'!J:J)</f>
        <v>14089.416</v>
      </c>
      <c r="K110" s="41">
        <f>SUMIF('Comités'!$B:$B,'México'!$C$110,'Comités'!K:K)</f>
        <v>0</v>
      </c>
      <c r="L110" s="41">
        <f>SUMIF('Comités'!$B:$B,'México'!$C$110,'Comités'!L:L)</f>
        <v>0</v>
      </c>
      <c r="M110" s="41">
        <f>SUMIF('Comités'!$B:$B,'México'!$C$110,'Comités'!M:M)</f>
        <v>0</v>
      </c>
      <c r="N110" s="41">
        <f>SUMIF('Comités'!$B:$B,'México'!$C$110,'Comités'!N:N)</f>
        <v>14089.416</v>
      </c>
      <c r="O110" s="41">
        <f>SUMIF('Comités'!$B:$B,'México'!$C$110,'Comités'!O:O)</f>
        <v>0</v>
      </c>
      <c r="P110" s="41">
        <f>SUMIF('Comités'!$B:$B,'México'!$C$110,'Comités'!P:P)</f>
        <v>0</v>
      </c>
      <c r="Q110" s="41">
        <f>SUMIF('Comités'!$B:$B,'México'!$C$110,'Comités'!Q:Q)</f>
        <v>0</v>
      </c>
      <c r="R110" s="41">
        <f>SUMIF('Comités'!$B:$B,'México'!$C$110,'Comités'!R:R)</f>
        <v>14089.416</v>
      </c>
      <c r="S110" s="41">
        <f>SUMIF('Comités'!$B:$B,'México'!$C$110,'Comités'!S:S)</f>
        <v>0</v>
      </c>
      <c r="T110" s="41">
        <f>SUMIF('Comités'!$B:$B,'México'!$C$110,'Comités'!T:T)</f>
        <v>0</v>
      </c>
      <c r="U110" s="41">
        <f>SUMIF('Comités'!$B:$B,'México'!$C$110,'Comités'!U:U)</f>
        <v>0</v>
      </c>
      <c r="V110" s="41">
        <f>SUMIF('Comités'!$B:$B,'México'!$C$110,'Comités'!V:V)</f>
        <v>14089.416</v>
      </c>
      <c r="W110" s="41">
        <f>SUMIF('Comités'!$B:$B,'México'!$C$110,'Comités'!W:W)</f>
        <v>0</v>
      </c>
      <c r="X110" s="41">
        <f>SUMIF('Comités'!$B:$B,'México'!$C$110,'Comités'!X:X)</f>
        <v>14089.416</v>
      </c>
      <c r="Y110" s="41">
        <f>SUMIF('Comités'!$B:$B,'México'!$C$110,'Comités'!Y:Y)</f>
        <v>0</v>
      </c>
      <c r="Z110" s="41">
        <f>SUMIF('Comités'!$B:$B,'México'!$C$110,'Comités'!Z:Z)</f>
        <v>0</v>
      </c>
      <c r="AA110" s="336">
        <f>SUMIF('Comités'!$B:$B,'México'!$C$110,'Comités'!AA:AA)</f>
        <v>0</v>
      </c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</row>
    <row r="111" ht="12.75" customHeight="1">
      <c r="A111" s="40"/>
      <c r="B111" s="337" t="s">
        <v>54</v>
      </c>
      <c r="C111" s="40" t="s">
        <v>385</v>
      </c>
      <c r="D111" s="338">
        <f>SUMIF('Comités'!$B:$B,'México'!$C$111,'Comités'!D:D)</f>
        <v>0</v>
      </c>
      <c r="E111" s="41">
        <f>SUMIF('Comités'!$B:$B,'México'!$C$111,'Comités'!E:E)</f>
        <v>0</v>
      </c>
      <c r="F111" s="41">
        <f>SUMIF('Comités'!$B:$B,'México'!$C$111,'Comités'!F:F)</f>
        <v>14089.416</v>
      </c>
      <c r="G111" s="41">
        <f>SUMIF('Comités'!$B:$B,'México'!$C$111,'Comités'!G:G)</f>
        <v>0</v>
      </c>
      <c r="H111" s="41">
        <f>SUMIF('Comités'!$B:$B,'México'!$C$111,'Comités'!H:H)</f>
        <v>0</v>
      </c>
      <c r="I111" s="41">
        <f>SUMIF('Comités'!$B:$B,'México'!$C$111,'Comités'!I:I)</f>
        <v>0</v>
      </c>
      <c r="J111" s="41">
        <f>SUMIF('Comités'!$B:$B,'México'!$C$111,'Comités'!J:J)</f>
        <v>14089.416</v>
      </c>
      <c r="K111" s="41">
        <f>SUMIF('Comités'!$B:$B,'México'!$C$111,'Comités'!K:K)</f>
        <v>0</v>
      </c>
      <c r="L111" s="41">
        <f>SUMIF('Comités'!$B:$B,'México'!$C$111,'Comités'!L:L)</f>
        <v>0</v>
      </c>
      <c r="M111" s="41">
        <f>SUMIF('Comités'!$B:$B,'México'!$C$111,'Comités'!M:M)</f>
        <v>0</v>
      </c>
      <c r="N111" s="41">
        <f>SUMIF('Comités'!$B:$B,'México'!$C$111,'Comités'!N:N)</f>
        <v>14089.416</v>
      </c>
      <c r="O111" s="41">
        <f>SUMIF('Comités'!$B:$B,'México'!$C$111,'Comités'!O:O)</f>
        <v>0</v>
      </c>
      <c r="P111" s="41">
        <f>SUMIF('Comités'!$B:$B,'México'!$C$111,'Comités'!P:P)</f>
        <v>0</v>
      </c>
      <c r="Q111" s="41">
        <f>SUMIF('Comités'!$B:$B,'México'!$C$111,'Comités'!Q:Q)</f>
        <v>0</v>
      </c>
      <c r="R111" s="41">
        <f>SUMIF('Comités'!$B:$B,'México'!$C$111,'Comités'!R:R)</f>
        <v>14089.416</v>
      </c>
      <c r="S111" s="41">
        <f>SUMIF('Comités'!$B:$B,'México'!$C$111,'Comités'!S:S)</f>
        <v>0</v>
      </c>
      <c r="T111" s="41">
        <f>SUMIF('Comités'!$B:$B,'México'!$C$111,'Comités'!T:T)</f>
        <v>0</v>
      </c>
      <c r="U111" s="41">
        <f>SUMIF('Comités'!$B:$B,'México'!$C$111,'Comités'!U:U)</f>
        <v>0</v>
      </c>
      <c r="V111" s="41">
        <f>SUMIF('Comités'!$B:$B,'México'!$C$111,'Comités'!V:V)</f>
        <v>14089.416</v>
      </c>
      <c r="W111" s="41">
        <f>SUMIF('Comités'!$B:$B,'México'!$C$111,'Comités'!W:W)</f>
        <v>0</v>
      </c>
      <c r="X111" s="41">
        <f>SUMIF('Comités'!$B:$B,'México'!$C$111,'Comités'!X:X)</f>
        <v>14089.416</v>
      </c>
      <c r="Y111" s="41">
        <f>SUMIF('Comités'!$B:$B,'México'!$C$111,'Comités'!Y:Y)</f>
        <v>0</v>
      </c>
      <c r="Z111" s="41">
        <f>SUMIF('Comités'!$B:$B,'México'!$C$111,'Comités'!Z:Z)</f>
        <v>0</v>
      </c>
      <c r="AA111" s="336">
        <f>SUMIF('Comités'!$B:$B,'México'!$C$111,'Comités'!AA:AA)</f>
        <v>0</v>
      </c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</row>
    <row r="112" ht="12.75" customHeight="1">
      <c r="A112" s="40"/>
      <c r="B112" s="337" t="s">
        <v>54</v>
      </c>
      <c r="C112" s="40" t="s">
        <v>387</v>
      </c>
      <c r="D112" s="338">
        <f>SUMIF('Comités'!$B:$B,'México'!$C$112,'Comités'!D:D)</f>
        <v>0</v>
      </c>
      <c r="E112" s="41">
        <f>SUMIF('Comités'!$B:$B,'México'!$C$112,'Comités'!E:E)</f>
        <v>0</v>
      </c>
      <c r="F112" s="41">
        <f>SUMIF('Comités'!$B:$B,'México'!$C$112,'Comités'!F:F)</f>
        <v>14089.416</v>
      </c>
      <c r="G112" s="41">
        <f>SUMIF('Comités'!$B:$B,'México'!$C$112,'Comités'!G:G)</f>
        <v>0</v>
      </c>
      <c r="H112" s="41">
        <f>SUMIF('Comités'!$B:$B,'México'!$C$112,'Comités'!H:H)</f>
        <v>0</v>
      </c>
      <c r="I112" s="41">
        <f>SUMIF('Comités'!$B:$B,'México'!$C$112,'Comités'!I:I)</f>
        <v>0</v>
      </c>
      <c r="J112" s="41">
        <f>SUMIF('Comités'!$B:$B,'México'!$C$112,'Comités'!J:J)</f>
        <v>14089.416</v>
      </c>
      <c r="K112" s="41">
        <f>SUMIF('Comités'!$B:$B,'México'!$C$112,'Comités'!K:K)</f>
        <v>0</v>
      </c>
      <c r="L112" s="41">
        <f>SUMIF('Comités'!$B:$B,'México'!$C$112,'Comités'!L:L)</f>
        <v>0</v>
      </c>
      <c r="M112" s="41">
        <f>SUMIF('Comités'!$B:$B,'México'!$C$112,'Comités'!M:M)</f>
        <v>0</v>
      </c>
      <c r="N112" s="41">
        <f>SUMIF('Comités'!$B:$B,'México'!$C$112,'Comités'!N:N)</f>
        <v>14089.416</v>
      </c>
      <c r="O112" s="41">
        <f>SUMIF('Comités'!$B:$B,'México'!$C$112,'Comités'!O:O)</f>
        <v>0</v>
      </c>
      <c r="P112" s="41">
        <f>SUMIF('Comités'!$B:$B,'México'!$C$112,'Comités'!P:P)</f>
        <v>0</v>
      </c>
      <c r="Q112" s="41">
        <f>SUMIF('Comités'!$B:$B,'México'!$C$112,'Comités'!Q:Q)</f>
        <v>0</v>
      </c>
      <c r="R112" s="41">
        <f>SUMIF('Comités'!$B:$B,'México'!$C$112,'Comités'!R:R)</f>
        <v>14089.416</v>
      </c>
      <c r="S112" s="41">
        <f>SUMIF('Comités'!$B:$B,'México'!$C$112,'Comités'!S:S)</f>
        <v>0</v>
      </c>
      <c r="T112" s="41">
        <f>SUMIF('Comités'!$B:$B,'México'!$C$112,'Comités'!T:T)</f>
        <v>0</v>
      </c>
      <c r="U112" s="41">
        <f>SUMIF('Comités'!$B:$B,'México'!$C$112,'Comités'!U:U)</f>
        <v>0</v>
      </c>
      <c r="V112" s="41">
        <f>SUMIF('Comités'!$B:$B,'México'!$C$112,'Comités'!V:V)</f>
        <v>14089.416</v>
      </c>
      <c r="W112" s="41">
        <f>SUMIF('Comités'!$B:$B,'México'!$C$112,'Comités'!W:W)</f>
        <v>0</v>
      </c>
      <c r="X112" s="41">
        <f>SUMIF('Comités'!$B:$B,'México'!$C$112,'Comités'!X:X)</f>
        <v>14089.416</v>
      </c>
      <c r="Y112" s="41">
        <f>SUMIF('Comités'!$B:$B,'México'!$C$112,'Comités'!Y:Y)</f>
        <v>0</v>
      </c>
      <c r="Z112" s="41">
        <f>SUMIF('Comités'!$B:$B,'México'!$C$112,'Comités'!Z:Z)</f>
        <v>0</v>
      </c>
      <c r="AA112" s="336">
        <f>SUMIF('Comités'!$B:$B,'México'!$C$112,'Comités'!AA:AA)</f>
        <v>0</v>
      </c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</row>
    <row r="113" ht="12.75" customHeight="1">
      <c r="A113" s="40"/>
      <c r="B113" s="337" t="s">
        <v>54</v>
      </c>
      <c r="C113" s="40" t="s">
        <v>388</v>
      </c>
      <c r="D113" s="338">
        <f>SUMIF('Comités'!$B:$B,'México'!$C$113,'Comités'!D:D)</f>
        <v>0</v>
      </c>
      <c r="E113" s="41">
        <f>SUMIF('Comités'!$B:$B,'México'!$C$113,'Comités'!E:E)</f>
        <v>0</v>
      </c>
      <c r="F113" s="41">
        <f>SUMIF('Comités'!$B:$B,'México'!$C$113,'Comités'!F:F)</f>
        <v>14089.416</v>
      </c>
      <c r="G113" s="41">
        <f>SUMIF('Comités'!$B:$B,'México'!$C$113,'Comités'!G:G)</f>
        <v>0</v>
      </c>
      <c r="H113" s="41">
        <f>SUMIF('Comités'!$B:$B,'México'!$C$113,'Comités'!H:H)</f>
        <v>0</v>
      </c>
      <c r="I113" s="41">
        <f>SUMIF('Comités'!$B:$B,'México'!$C$113,'Comités'!I:I)</f>
        <v>0</v>
      </c>
      <c r="J113" s="41">
        <f>SUMIF('Comités'!$B:$B,'México'!$C$113,'Comités'!J:J)</f>
        <v>14089.416</v>
      </c>
      <c r="K113" s="41">
        <f>SUMIF('Comités'!$B:$B,'México'!$C$113,'Comités'!K:K)</f>
        <v>0</v>
      </c>
      <c r="L113" s="41">
        <f>SUMIF('Comités'!$B:$B,'México'!$C$113,'Comités'!L:L)</f>
        <v>0</v>
      </c>
      <c r="M113" s="41">
        <f>SUMIF('Comités'!$B:$B,'México'!$C$113,'Comités'!M:M)</f>
        <v>0</v>
      </c>
      <c r="N113" s="41">
        <f>SUMIF('Comités'!$B:$B,'México'!$C$113,'Comités'!N:N)</f>
        <v>14089.416</v>
      </c>
      <c r="O113" s="41">
        <f>SUMIF('Comités'!$B:$B,'México'!$C$113,'Comités'!O:O)</f>
        <v>0</v>
      </c>
      <c r="P113" s="41">
        <f>SUMIF('Comités'!$B:$B,'México'!$C$113,'Comités'!P:P)</f>
        <v>0</v>
      </c>
      <c r="Q113" s="41">
        <f>SUMIF('Comités'!$B:$B,'México'!$C$113,'Comités'!Q:Q)</f>
        <v>0</v>
      </c>
      <c r="R113" s="41">
        <f>SUMIF('Comités'!$B:$B,'México'!$C$113,'Comités'!R:R)</f>
        <v>14089.416</v>
      </c>
      <c r="S113" s="41">
        <f>SUMIF('Comités'!$B:$B,'México'!$C$113,'Comités'!S:S)</f>
        <v>0</v>
      </c>
      <c r="T113" s="41">
        <f>SUMIF('Comités'!$B:$B,'México'!$C$113,'Comités'!T:T)</f>
        <v>0</v>
      </c>
      <c r="U113" s="41">
        <f>SUMIF('Comités'!$B:$B,'México'!$C$113,'Comités'!U:U)</f>
        <v>0</v>
      </c>
      <c r="V113" s="41">
        <f>SUMIF('Comités'!$B:$B,'México'!$C$113,'Comités'!V:V)</f>
        <v>14089.416</v>
      </c>
      <c r="W113" s="41">
        <f>SUMIF('Comités'!$B:$B,'México'!$C$113,'Comités'!W:W)</f>
        <v>0</v>
      </c>
      <c r="X113" s="41">
        <f>SUMIF('Comités'!$B:$B,'México'!$C$113,'Comités'!X:X)</f>
        <v>14089.416</v>
      </c>
      <c r="Y113" s="41">
        <f>SUMIF('Comités'!$B:$B,'México'!$C$113,'Comités'!Y:Y)</f>
        <v>0</v>
      </c>
      <c r="Z113" s="41">
        <f>SUMIF('Comités'!$B:$B,'México'!$C$113,'Comités'!Z:Z)</f>
        <v>0</v>
      </c>
      <c r="AA113" s="336">
        <f>SUMIF('Comités'!$B:$B,'México'!$C$113,'Comités'!AA:AA)</f>
        <v>0</v>
      </c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</row>
    <row r="114" ht="12.75" customHeight="1">
      <c r="A114" s="40"/>
      <c r="B114" s="337" t="s">
        <v>54</v>
      </c>
      <c r="C114" s="40" t="s">
        <v>390</v>
      </c>
      <c r="D114" s="338">
        <f>SUMIF('Comités'!$B:$B,'México'!$C$114,'Comités'!D:D)</f>
        <v>47250</v>
      </c>
      <c r="E114" s="41">
        <f>SUMIF('Comités'!$B:$B,'México'!$C$114,'Comités'!E:E)</f>
        <v>0</v>
      </c>
      <c r="F114" s="41">
        <f>SUMIF('Comités'!$B:$B,'México'!$C$114,'Comités'!F:F)</f>
        <v>47250</v>
      </c>
      <c r="G114" s="41">
        <f>SUMIF('Comités'!$B:$B,'México'!$C$114,'Comités'!G:G)</f>
        <v>0</v>
      </c>
      <c r="H114" s="41">
        <f>SUMIF('Comités'!$B:$B,'México'!$C$114,'Comités'!H:H)</f>
        <v>47250</v>
      </c>
      <c r="I114" s="41">
        <f>SUMIF('Comités'!$B:$B,'México'!$C$114,'Comités'!I:I)</f>
        <v>0</v>
      </c>
      <c r="J114" s="41">
        <f>SUMIF('Comités'!$B:$B,'México'!$C$114,'Comités'!J:J)</f>
        <v>47250</v>
      </c>
      <c r="K114" s="41">
        <f>SUMIF('Comités'!$B:$B,'México'!$C$114,'Comités'!K:K)</f>
        <v>0</v>
      </c>
      <c r="L114" s="41">
        <f>SUMIF('Comités'!$B:$B,'México'!$C$114,'Comités'!L:L)</f>
        <v>47250</v>
      </c>
      <c r="M114" s="41">
        <f>SUMIF('Comités'!$B:$B,'México'!$C$114,'Comités'!M:M)</f>
        <v>0</v>
      </c>
      <c r="N114" s="41">
        <f>SUMIF('Comités'!$B:$B,'México'!$C$114,'Comités'!N:N)</f>
        <v>47250</v>
      </c>
      <c r="O114" s="41">
        <f>SUMIF('Comités'!$B:$B,'México'!$C$114,'Comités'!O:O)</f>
        <v>0</v>
      </c>
      <c r="P114" s="41">
        <f>SUMIF('Comités'!$B:$B,'México'!$C$114,'Comités'!P:P)</f>
        <v>47250</v>
      </c>
      <c r="Q114" s="41">
        <f>SUMIF('Comités'!$B:$B,'México'!$C$114,'Comités'!Q:Q)</f>
        <v>0</v>
      </c>
      <c r="R114" s="41">
        <f>SUMIF('Comités'!$B:$B,'México'!$C$114,'Comités'!R:R)</f>
        <v>47250</v>
      </c>
      <c r="S114" s="41">
        <f>SUMIF('Comités'!$B:$B,'México'!$C$114,'Comités'!S:S)</f>
        <v>0</v>
      </c>
      <c r="T114" s="41">
        <f>SUMIF('Comités'!$B:$B,'México'!$C$114,'Comités'!T:T)</f>
        <v>47250</v>
      </c>
      <c r="U114" s="41">
        <f>SUMIF('Comités'!$B:$B,'México'!$C$114,'Comités'!U:U)</f>
        <v>0</v>
      </c>
      <c r="V114" s="41">
        <f>SUMIF('Comités'!$B:$B,'México'!$C$114,'Comités'!V:V)</f>
        <v>47250</v>
      </c>
      <c r="W114" s="41">
        <f>SUMIF('Comités'!$B:$B,'México'!$C$114,'Comités'!W:W)</f>
        <v>0</v>
      </c>
      <c r="X114" s="41">
        <f>SUMIF('Comités'!$B:$B,'México'!$C$114,'Comités'!X:X)</f>
        <v>47250</v>
      </c>
      <c r="Y114" s="41">
        <f>SUMIF('Comités'!$B:$B,'México'!$C$114,'Comités'!Y:Y)</f>
        <v>0</v>
      </c>
      <c r="Z114" s="41">
        <f>SUMIF('Comités'!$B:$B,'México'!$C$114,'Comités'!Z:Z)</f>
        <v>47250</v>
      </c>
      <c r="AA114" s="336">
        <f>SUMIF('Comités'!$B:$B,'México'!$C$114,'Comités'!AA:AA)</f>
        <v>0</v>
      </c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</row>
    <row r="115" ht="12.75" customHeight="1">
      <c r="A115" s="40"/>
      <c r="B115" s="337" t="s">
        <v>54</v>
      </c>
      <c r="C115" s="40" t="s">
        <v>393</v>
      </c>
      <c r="D115" s="338">
        <f>SUMIF('Comités'!$B:$B,'México'!$C$115,'Comités'!D:D)</f>
        <v>0</v>
      </c>
      <c r="E115" s="41">
        <f>SUMIF('Comités'!$B:$B,'México'!$C$115,'Comités'!E:E)</f>
        <v>0</v>
      </c>
      <c r="F115" s="41">
        <f>SUMIF('Comités'!$B:$B,'México'!$C$115,'Comités'!F:F)</f>
        <v>0</v>
      </c>
      <c r="G115" s="41">
        <f>SUMIF('Comités'!$B:$B,'México'!$C$115,'Comités'!G:G)</f>
        <v>0</v>
      </c>
      <c r="H115" s="41">
        <f>SUMIF('Comités'!$B:$B,'México'!$C$115,'Comités'!H:H)</f>
        <v>0</v>
      </c>
      <c r="I115" s="41">
        <f>SUMIF('Comités'!$B:$B,'México'!$C$115,'Comités'!I:I)</f>
        <v>0</v>
      </c>
      <c r="J115" s="41">
        <f>SUMIF('Comités'!$B:$B,'México'!$C$115,'Comités'!J:J)</f>
        <v>0</v>
      </c>
      <c r="K115" s="41">
        <f>SUMIF('Comités'!$B:$B,'México'!$C$115,'Comités'!K:K)</f>
        <v>0</v>
      </c>
      <c r="L115" s="41">
        <f>SUMIF('Comités'!$B:$B,'México'!$C$115,'Comités'!L:L)</f>
        <v>0</v>
      </c>
      <c r="M115" s="41">
        <f>SUMIF('Comités'!$B:$B,'México'!$C$115,'Comités'!M:M)</f>
        <v>0</v>
      </c>
      <c r="N115" s="41">
        <f>SUMIF('Comités'!$B:$B,'México'!$C$115,'Comités'!N:N)</f>
        <v>0</v>
      </c>
      <c r="O115" s="41">
        <f>SUMIF('Comités'!$B:$B,'México'!$C$115,'Comités'!O:O)</f>
        <v>0</v>
      </c>
      <c r="P115" s="41">
        <f>SUMIF('Comités'!$B:$B,'México'!$C$115,'Comités'!P:P)</f>
        <v>0</v>
      </c>
      <c r="Q115" s="41">
        <f>SUMIF('Comités'!$B:$B,'México'!$C$115,'Comités'!Q:Q)</f>
        <v>0</v>
      </c>
      <c r="R115" s="41">
        <f>SUMIF('Comités'!$B:$B,'México'!$C$115,'Comités'!R:R)</f>
        <v>0</v>
      </c>
      <c r="S115" s="41">
        <f>SUMIF('Comités'!$B:$B,'México'!$C$115,'Comités'!S:S)</f>
        <v>0</v>
      </c>
      <c r="T115" s="41">
        <f>SUMIF('Comités'!$B:$B,'México'!$C$115,'Comités'!T:T)</f>
        <v>0</v>
      </c>
      <c r="U115" s="41">
        <f>SUMIF('Comités'!$B:$B,'México'!$C$115,'Comités'!U:U)</f>
        <v>0</v>
      </c>
      <c r="V115" s="41">
        <f>SUMIF('Comités'!$B:$B,'México'!$C$115,'Comités'!V:V)</f>
        <v>0</v>
      </c>
      <c r="W115" s="41">
        <f>SUMIF('Comités'!$B:$B,'México'!$C$115,'Comités'!W:W)</f>
        <v>0</v>
      </c>
      <c r="X115" s="41">
        <f>SUMIF('Comités'!$B:$B,'México'!$C$115,'Comités'!X:X)</f>
        <v>0</v>
      </c>
      <c r="Y115" s="41">
        <f>SUMIF('Comités'!$B:$B,'México'!$C$115,'Comités'!Y:Y)</f>
        <v>0</v>
      </c>
      <c r="Z115" s="41">
        <f>SUMIF('Comités'!$B:$B,'México'!$C$115,'Comités'!Z:Z)</f>
        <v>189000</v>
      </c>
      <c r="AA115" s="336">
        <f>SUMIF('Comités'!$B:$B,'México'!$C$115,'Comités'!AA:AA)</f>
        <v>0</v>
      </c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</row>
    <row r="116" ht="12.75" customHeight="1">
      <c r="A116" s="40"/>
      <c r="B116" s="337" t="s">
        <v>54</v>
      </c>
      <c r="C116" s="40" t="s">
        <v>395</v>
      </c>
      <c r="D116" s="338">
        <f>SUMIF('Comités'!$B:$B,'México'!$C$116,'Comités'!D:D)</f>
        <v>18000</v>
      </c>
      <c r="E116" s="41">
        <f>SUMIF('Comités'!$B:$B,'México'!$C$116,'Comités'!E:E)</f>
        <v>0</v>
      </c>
      <c r="F116" s="41">
        <f>SUMIF('Comités'!$B:$B,'México'!$C$116,'Comités'!F:F)</f>
        <v>18000</v>
      </c>
      <c r="G116" s="41">
        <f>SUMIF('Comités'!$B:$B,'México'!$C$116,'Comités'!G:G)</f>
        <v>0</v>
      </c>
      <c r="H116" s="41">
        <f>SUMIF('Comités'!$B:$B,'México'!$C$116,'Comités'!H:H)</f>
        <v>22000</v>
      </c>
      <c r="I116" s="41">
        <f>SUMIF('Comités'!$B:$B,'México'!$C$116,'Comités'!I:I)</f>
        <v>0</v>
      </c>
      <c r="J116" s="41">
        <f>SUMIF('Comités'!$B:$B,'México'!$C$116,'Comités'!J:J)</f>
        <v>15467</v>
      </c>
      <c r="K116" s="41">
        <f>SUMIF('Comités'!$B:$B,'México'!$C$116,'Comités'!K:K)</f>
        <v>0</v>
      </c>
      <c r="L116" s="41">
        <f>SUMIF('Comités'!$B:$B,'México'!$C$116,'Comités'!L:L)</f>
        <v>16633</v>
      </c>
      <c r="M116" s="41">
        <f>SUMIF('Comités'!$B:$B,'México'!$C$116,'Comités'!M:M)</f>
        <v>0</v>
      </c>
      <c r="N116" s="41">
        <f>SUMIF('Comités'!$B:$B,'México'!$C$116,'Comités'!N:N)</f>
        <v>22000</v>
      </c>
      <c r="O116" s="41">
        <f>SUMIF('Comités'!$B:$B,'México'!$C$116,'Comités'!O:O)</f>
        <v>0</v>
      </c>
      <c r="P116" s="41">
        <f>SUMIF('Comités'!$B:$B,'México'!$C$116,'Comités'!P:P)</f>
        <v>14757</v>
      </c>
      <c r="Q116" s="41">
        <f>SUMIF('Comités'!$B:$B,'México'!$C$116,'Comités'!Q:Q)</f>
        <v>0</v>
      </c>
      <c r="R116" s="41">
        <f>SUMIF('Comités'!$B:$B,'México'!$C$116,'Comités'!R:R)</f>
        <v>15979</v>
      </c>
      <c r="S116" s="41">
        <f>SUMIF('Comités'!$B:$B,'México'!$C$116,'Comités'!S:S)</f>
        <v>0</v>
      </c>
      <c r="T116" s="41">
        <f>SUMIF('Comités'!$B:$B,'México'!$C$116,'Comités'!T:T)</f>
        <v>14872</v>
      </c>
      <c r="U116" s="41">
        <f>SUMIF('Comités'!$B:$B,'México'!$C$116,'Comités'!U:U)</f>
        <v>0</v>
      </c>
      <c r="V116" s="41">
        <f>SUMIF('Comités'!$B:$B,'México'!$C$116,'Comités'!V:V)</f>
        <v>16713</v>
      </c>
      <c r="W116" s="41">
        <f>SUMIF('Comités'!$B:$B,'México'!$C$116,'Comités'!W:W)</f>
        <v>0</v>
      </c>
      <c r="X116" s="41">
        <f>SUMIF('Comités'!$B:$B,'México'!$C$116,'Comités'!X:X)</f>
        <v>16713</v>
      </c>
      <c r="Y116" s="41">
        <f>SUMIF('Comités'!$B:$B,'México'!$C$116,'Comités'!Y:Y)</f>
        <v>0</v>
      </c>
      <c r="Z116" s="41">
        <f>SUMIF('Comités'!$B:$B,'México'!$C$116,'Comités'!Z:Z)</f>
        <v>45000</v>
      </c>
      <c r="AA116" s="336">
        <f>SUMIF('Comités'!$B:$B,'México'!$C$116,'Comités'!AA:AA)</f>
        <v>0</v>
      </c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</row>
    <row r="117" ht="12.75" customHeight="1">
      <c r="A117" s="40"/>
      <c r="B117" s="337" t="s">
        <v>54</v>
      </c>
      <c r="C117" s="40" t="s">
        <v>397</v>
      </c>
      <c r="D117" s="338">
        <f>SUMIF('Comités'!$B:$B,'México'!$C$117,'Comités'!D:D)</f>
        <v>84000</v>
      </c>
      <c r="E117" s="41">
        <f>SUMIF('Comités'!$B:$B,'México'!$C$117,'Comités'!E:E)</f>
        <v>0</v>
      </c>
      <c r="F117" s="41">
        <f>SUMIF('Comités'!$B:$B,'México'!$C$117,'Comités'!F:F)</f>
        <v>84000</v>
      </c>
      <c r="G117" s="41">
        <f>SUMIF('Comités'!$B:$B,'México'!$C$117,'Comités'!G:G)</f>
        <v>0</v>
      </c>
      <c r="H117" s="41">
        <f>SUMIF('Comités'!$B:$B,'México'!$C$117,'Comités'!H:H)</f>
        <v>84000</v>
      </c>
      <c r="I117" s="41">
        <f>SUMIF('Comités'!$B:$B,'México'!$C$117,'Comités'!I:I)</f>
        <v>0</v>
      </c>
      <c r="J117" s="41">
        <f>SUMIF('Comités'!$B:$B,'México'!$C$117,'Comités'!J:J)</f>
        <v>84000</v>
      </c>
      <c r="K117" s="41">
        <f>SUMIF('Comités'!$B:$B,'México'!$C$117,'Comités'!K:K)</f>
        <v>0</v>
      </c>
      <c r="L117" s="41">
        <f>SUMIF('Comités'!$B:$B,'México'!$C$117,'Comités'!L:L)</f>
        <v>84000</v>
      </c>
      <c r="M117" s="41">
        <f>SUMIF('Comités'!$B:$B,'México'!$C$117,'Comités'!M:M)</f>
        <v>0</v>
      </c>
      <c r="N117" s="41">
        <f>SUMIF('Comités'!$B:$B,'México'!$C$117,'Comités'!N:N)</f>
        <v>84000</v>
      </c>
      <c r="O117" s="41">
        <f>SUMIF('Comités'!$B:$B,'México'!$C$117,'Comités'!O:O)</f>
        <v>0</v>
      </c>
      <c r="P117" s="41">
        <f>SUMIF('Comités'!$B:$B,'México'!$C$117,'Comités'!P:P)</f>
        <v>84000</v>
      </c>
      <c r="Q117" s="41">
        <f>SUMIF('Comités'!$B:$B,'México'!$C$117,'Comités'!Q:Q)</f>
        <v>0</v>
      </c>
      <c r="R117" s="41">
        <f>SUMIF('Comités'!$B:$B,'México'!$C$117,'Comités'!R:R)</f>
        <v>84000</v>
      </c>
      <c r="S117" s="41">
        <f>SUMIF('Comités'!$B:$B,'México'!$C$117,'Comités'!S:S)</f>
        <v>0</v>
      </c>
      <c r="T117" s="41">
        <f>SUMIF('Comités'!$B:$B,'México'!$C$117,'Comités'!T:T)</f>
        <v>84000</v>
      </c>
      <c r="U117" s="41">
        <f>SUMIF('Comités'!$B:$B,'México'!$C$117,'Comités'!U:U)</f>
        <v>0</v>
      </c>
      <c r="V117" s="41">
        <f>SUMIF('Comités'!$B:$B,'México'!$C$117,'Comités'!V:V)</f>
        <v>89040</v>
      </c>
      <c r="W117" s="41">
        <f>SUMIF('Comités'!$B:$B,'México'!$C$117,'Comités'!W:W)</f>
        <v>0</v>
      </c>
      <c r="X117" s="41">
        <f>SUMIF('Comités'!$B:$B,'México'!$C$117,'Comités'!X:X)</f>
        <v>89040</v>
      </c>
      <c r="Y117" s="41">
        <f>SUMIF('Comités'!$B:$B,'México'!$C$117,'Comités'!Y:Y)</f>
        <v>0</v>
      </c>
      <c r="Z117" s="41">
        <f>SUMIF('Comités'!$B:$B,'México'!$C$117,'Comités'!Z:Z)</f>
        <v>89040</v>
      </c>
      <c r="AA117" s="336">
        <f>SUMIF('Comités'!$B:$B,'México'!$C$117,'Comités'!AA:AA)</f>
        <v>0</v>
      </c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</row>
    <row r="118" ht="12.75" customHeight="1">
      <c r="A118" s="40"/>
      <c r="B118" s="337" t="s">
        <v>54</v>
      </c>
      <c r="C118" s="40" t="s">
        <v>399</v>
      </c>
      <c r="D118" s="338">
        <f>SUMIF('Comités'!$B:$B,'México'!$C$118,'Comités'!D:D)</f>
        <v>0</v>
      </c>
      <c r="E118" s="41">
        <f>SUMIF('Comités'!$B:$B,'México'!$C$118,'Comités'!E:E)</f>
        <v>0</v>
      </c>
      <c r="F118" s="41">
        <f>SUMIF('Comités'!$B:$B,'México'!$C$118,'Comités'!F:F)</f>
        <v>0</v>
      </c>
      <c r="G118" s="41">
        <f>SUMIF('Comités'!$B:$B,'México'!$C$118,'Comités'!G:G)</f>
        <v>0</v>
      </c>
      <c r="H118" s="41">
        <f>SUMIF('Comités'!$B:$B,'México'!$C$118,'Comités'!H:H)</f>
        <v>0</v>
      </c>
      <c r="I118" s="41">
        <f>SUMIF('Comités'!$B:$B,'México'!$C$118,'Comités'!I:I)</f>
        <v>0</v>
      </c>
      <c r="J118" s="41">
        <f>SUMIF('Comités'!$B:$B,'México'!$C$118,'Comités'!J:J)</f>
        <v>0</v>
      </c>
      <c r="K118" s="41">
        <f>SUMIF('Comités'!$B:$B,'México'!$C$118,'Comités'!K:K)</f>
        <v>0</v>
      </c>
      <c r="L118" s="41">
        <f>SUMIF('Comités'!$B:$B,'México'!$C$118,'Comités'!L:L)</f>
        <v>0</v>
      </c>
      <c r="M118" s="41">
        <f>SUMIF('Comités'!$B:$B,'México'!$C$118,'Comités'!M:M)</f>
        <v>0</v>
      </c>
      <c r="N118" s="41">
        <f>SUMIF('Comités'!$B:$B,'México'!$C$118,'Comités'!N:N)</f>
        <v>0</v>
      </c>
      <c r="O118" s="41">
        <f>SUMIF('Comités'!$B:$B,'México'!$C$118,'Comités'!O:O)</f>
        <v>0</v>
      </c>
      <c r="P118" s="41">
        <f>SUMIF('Comités'!$B:$B,'México'!$C$118,'Comités'!P:P)</f>
        <v>0</v>
      </c>
      <c r="Q118" s="41">
        <f>SUMIF('Comités'!$B:$B,'México'!$C$118,'Comités'!Q:Q)</f>
        <v>0</v>
      </c>
      <c r="R118" s="41">
        <f>SUMIF('Comités'!$B:$B,'México'!$C$118,'Comités'!R:R)</f>
        <v>0</v>
      </c>
      <c r="S118" s="41">
        <f>SUMIF('Comités'!$B:$B,'México'!$C$118,'Comités'!S:S)</f>
        <v>0</v>
      </c>
      <c r="T118" s="41">
        <f>SUMIF('Comités'!$B:$B,'México'!$C$118,'Comités'!T:T)</f>
        <v>0</v>
      </c>
      <c r="U118" s="41">
        <f>SUMIF('Comités'!$B:$B,'México'!$C$118,'Comités'!U:U)</f>
        <v>0</v>
      </c>
      <c r="V118" s="41">
        <f>SUMIF('Comités'!$B:$B,'México'!$C$118,'Comités'!V:V)</f>
        <v>0</v>
      </c>
      <c r="W118" s="41">
        <f>SUMIF('Comités'!$B:$B,'México'!$C$118,'Comités'!W:W)</f>
        <v>0</v>
      </c>
      <c r="X118" s="41">
        <f>SUMIF('Comités'!$B:$B,'México'!$C$118,'Comités'!X:X)</f>
        <v>40000</v>
      </c>
      <c r="Y118" s="41">
        <f>SUMIF('Comités'!$B:$B,'México'!$C$118,'Comités'!Y:Y)</f>
        <v>0</v>
      </c>
      <c r="Z118" s="41">
        <f>SUMIF('Comités'!$B:$B,'México'!$C$118,'Comités'!Z:Z)</f>
        <v>0</v>
      </c>
      <c r="AA118" s="336">
        <f>SUMIF('Comités'!$B:$B,'México'!$C$118,'Comités'!AA:AA)</f>
        <v>0</v>
      </c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</row>
    <row r="119" ht="12.75" customHeight="1">
      <c r="A119" s="40"/>
      <c r="B119" s="337" t="s">
        <v>54</v>
      </c>
      <c r="C119" s="40" t="s">
        <v>402</v>
      </c>
      <c r="D119" s="338">
        <f>SUMIF('Comités'!$B:$B,'México'!$C$119,'Comités'!D:D)</f>
        <v>0</v>
      </c>
      <c r="E119" s="41">
        <f>SUMIF('Comités'!$B:$B,'México'!$C$119,'Comités'!E:E)</f>
        <v>0</v>
      </c>
      <c r="F119" s="41">
        <f>SUMIF('Comités'!$B:$B,'México'!$C$119,'Comités'!F:F)</f>
        <v>0</v>
      </c>
      <c r="G119" s="41">
        <f>SUMIF('Comités'!$B:$B,'México'!$C$119,'Comités'!G:G)</f>
        <v>0</v>
      </c>
      <c r="H119" s="41">
        <f>SUMIF('Comités'!$B:$B,'México'!$C$119,'Comités'!H:H)</f>
        <v>0</v>
      </c>
      <c r="I119" s="41">
        <f>SUMIF('Comités'!$B:$B,'México'!$C$119,'Comités'!I:I)</f>
        <v>0</v>
      </c>
      <c r="J119" s="41">
        <f>SUMIF('Comités'!$B:$B,'México'!$C$119,'Comités'!J:J)</f>
        <v>0</v>
      </c>
      <c r="K119" s="41">
        <f>SUMIF('Comités'!$B:$B,'México'!$C$119,'Comités'!K:K)</f>
        <v>0</v>
      </c>
      <c r="L119" s="41">
        <f>SUMIF('Comités'!$B:$B,'México'!$C$119,'Comités'!L:L)</f>
        <v>1400000</v>
      </c>
      <c r="M119" s="41">
        <f>SUMIF('Comités'!$B:$B,'México'!$C$119,'Comités'!M:M)</f>
        <v>0</v>
      </c>
      <c r="N119" s="41">
        <f>SUMIF('Comités'!$B:$B,'México'!$C$119,'Comités'!N:N)</f>
        <v>0</v>
      </c>
      <c r="O119" s="41">
        <f>SUMIF('Comités'!$B:$B,'México'!$C$119,'Comités'!O:O)</f>
        <v>0</v>
      </c>
      <c r="P119" s="41">
        <f>SUMIF('Comités'!$B:$B,'México'!$C$119,'Comités'!P:P)</f>
        <v>0</v>
      </c>
      <c r="Q119" s="41">
        <f>SUMIF('Comités'!$B:$B,'México'!$C$119,'Comités'!Q:Q)</f>
        <v>0</v>
      </c>
      <c r="R119" s="41">
        <f>SUMIF('Comités'!$B:$B,'México'!$C$119,'Comités'!R:R)</f>
        <v>0</v>
      </c>
      <c r="S119" s="41">
        <f>SUMIF('Comités'!$B:$B,'México'!$C$119,'Comités'!S:S)</f>
        <v>0</v>
      </c>
      <c r="T119" s="41">
        <f>SUMIF('Comités'!$B:$B,'México'!$C$119,'Comités'!T:T)</f>
        <v>0</v>
      </c>
      <c r="U119" s="41">
        <f>SUMIF('Comités'!$B:$B,'México'!$C$119,'Comités'!U:U)</f>
        <v>0</v>
      </c>
      <c r="V119" s="41">
        <f>SUMIF('Comités'!$B:$B,'México'!$C$119,'Comités'!V:V)</f>
        <v>0</v>
      </c>
      <c r="W119" s="41">
        <f>SUMIF('Comités'!$B:$B,'México'!$C$119,'Comités'!W:W)</f>
        <v>0</v>
      </c>
      <c r="X119" s="41">
        <f>SUMIF('Comités'!$B:$B,'México'!$C$119,'Comités'!X:X)</f>
        <v>0</v>
      </c>
      <c r="Y119" s="41">
        <f>SUMIF('Comités'!$B:$B,'México'!$C$119,'Comités'!Y:Y)</f>
        <v>0</v>
      </c>
      <c r="Z119" s="41">
        <f>SUMIF('Comités'!$B:$B,'México'!$C$119,'Comités'!Z:Z)</f>
        <v>0</v>
      </c>
      <c r="AA119" s="336">
        <f>SUMIF('Comités'!$B:$B,'México'!$C$119,'Comités'!AA:AA)</f>
        <v>0</v>
      </c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</row>
    <row r="120" ht="12.75" customHeight="1">
      <c r="A120" s="40"/>
      <c r="B120" s="337" t="s">
        <v>54</v>
      </c>
      <c r="C120" s="40" t="s">
        <v>741</v>
      </c>
      <c r="D120" s="338">
        <f>SUMIF('Comités'!$B:$B,'México'!$C$120,'Comités'!D:D)</f>
        <v>0</v>
      </c>
      <c r="E120" s="41">
        <f>SUMIF('Comités'!$B:$B,'México'!$C$120,'Comités'!E:E)</f>
        <v>0</v>
      </c>
      <c r="F120" s="41">
        <f>SUMIF('Comités'!$B:$B,'México'!$C$120,'Comités'!F:F)</f>
        <v>0</v>
      </c>
      <c r="G120" s="41">
        <f>SUMIF('Comités'!$B:$B,'México'!$C$120,'Comités'!G:G)</f>
        <v>0</v>
      </c>
      <c r="H120" s="41">
        <f>SUMIF('Comités'!$B:$B,'México'!$C$120,'Comités'!H:H)</f>
        <v>0</v>
      </c>
      <c r="I120" s="41">
        <f>SUMIF('Comités'!$B:$B,'México'!$C$120,'Comités'!I:I)</f>
        <v>0</v>
      </c>
      <c r="J120" s="41">
        <f>SUMIF('Comités'!$B:$B,'México'!$C$120,'Comités'!J:J)</f>
        <v>0</v>
      </c>
      <c r="K120" s="41">
        <f>SUMIF('Comités'!$B:$B,'México'!$C$120,'Comités'!K:K)</f>
        <v>0</v>
      </c>
      <c r="L120" s="41">
        <f>SUMIF('Comités'!$B:$B,'México'!$C$120,'Comités'!L:L)</f>
        <v>0</v>
      </c>
      <c r="M120" s="41">
        <f>SUMIF('Comités'!$B:$B,'México'!$C$120,'Comités'!M:M)</f>
        <v>0</v>
      </c>
      <c r="N120" s="41">
        <f>SUMIF('Comités'!$B:$B,'México'!$C$120,'Comités'!N:N)</f>
        <v>0</v>
      </c>
      <c r="O120" s="41">
        <f>SUMIF('Comités'!$B:$B,'México'!$C$120,'Comités'!O:O)</f>
        <v>0</v>
      </c>
      <c r="P120" s="41">
        <f>SUMIF('Comités'!$B:$B,'México'!$C$120,'Comités'!P:P)</f>
        <v>0</v>
      </c>
      <c r="Q120" s="41">
        <f>SUMIF('Comités'!$B:$B,'México'!$C$120,'Comités'!Q:Q)</f>
        <v>0</v>
      </c>
      <c r="R120" s="41">
        <f>SUMIF('Comités'!$B:$B,'México'!$C$120,'Comités'!R:R)</f>
        <v>0</v>
      </c>
      <c r="S120" s="41">
        <f>SUMIF('Comités'!$B:$B,'México'!$C$120,'Comités'!S:S)</f>
        <v>0</v>
      </c>
      <c r="T120" s="41">
        <f>SUMIF('Comités'!$B:$B,'México'!$C$120,'Comités'!T:T)</f>
        <v>0</v>
      </c>
      <c r="U120" s="41">
        <f>SUMIF('Comités'!$B:$B,'México'!$C$120,'Comités'!U:U)</f>
        <v>0</v>
      </c>
      <c r="V120" s="41">
        <f>SUMIF('Comités'!$B:$B,'México'!$C$120,'Comités'!V:V)</f>
        <v>0</v>
      </c>
      <c r="W120" s="41">
        <f>SUMIF('Comités'!$B:$B,'México'!$C$120,'Comités'!W:W)</f>
        <v>0</v>
      </c>
      <c r="X120" s="41">
        <f>SUMIF('Comités'!$B:$B,'México'!$C$120,'Comités'!X:X)</f>
        <v>0</v>
      </c>
      <c r="Y120" s="41">
        <f>SUMIF('Comités'!$B:$B,'México'!$C$120,'Comités'!Y:Y)</f>
        <v>0</v>
      </c>
      <c r="Z120" s="41">
        <f>SUMIF('Comités'!$B:$B,'México'!$C$120,'Comités'!Z:Z)</f>
        <v>0</v>
      </c>
      <c r="AA120" s="336">
        <f>SUMIF('Comités'!$B:$B,'México'!$C$120,'Comités'!AA:AA)</f>
        <v>0</v>
      </c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</row>
    <row r="121" ht="12.75" customHeight="1">
      <c r="A121" s="40"/>
      <c r="B121" s="337" t="s">
        <v>54</v>
      </c>
      <c r="C121" s="40" t="s">
        <v>405</v>
      </c>
      <c r="D121" s="338">
        <f>SUMIF('Comités'!$B:$B,'México'!$C$121,'Comités'!D:D)</f>
        <v>2400</v>
      </c>
      <c r="E121" s="41">
        <f>SUMIF('Comités'!$B:$B,'México'!$C$121,'Comités'!E:E)</f>
        <v>0</v>
      </c>
      <c r="F121" s="41">
        <f>SUMIF('Comités'!$B:$B,'México'!$C$121,'Comités'!F:F)</f>
        <v>2400</v>
      </c>
      <c r="G121" s="41">
        <f>SUMIF('Comités'!$B:$B,'México'!$C$121,'Comités'!G:G)</f>
        <v>0</v>
      </c>
      <c r="H121" s="41">
        <f>SUMIF('Comités'!$B:$B,'México'!$C$121,'Comités'!H:H)</f>
        <v>2400</v>
      </c>
      <c r="I121" s="41">
        <f>SUMIF('Comités'!$B:$B,'México'!$C$121,'Comités'!I:I)</f>
        <v>0</v>
      </c>
      <c r="J121" s="41">
        <f>SUMIF('Comités'!$B:$B,'México'!$C$121,'Comités'!J:J)</f>
        <v>2400</v>
      </c>
      <c r="K121" s="41">
        <f>SUMIF('Comités'!$B:$B,'México'!$C$121,'Comités'!K:K)</f>
        <v>0</v>
      </c>
      <c r="L121" s="41">
        <f>SUMIF('Comités'!$B:$B,'México'!$C$121,'Comités'!L:L)</f>
        <v>2400</v>
      </c>
      <c r="M121" s="41">
        <f>SUMIF('Comités'!$B:$B,'México'!$C$121,'Comités'!M:M)</f>
        <v>0</v>
      </c>
      <c r="N121" s="41">
        <f>SUMIF('Comités'!$B:$B,'México'!$C$121,'Comités'!N:N)</f>
        <v>2400</v>
      </c>
      <c r="O121" s="41">
        <f>SUMIF('Comités'!$B:$B,'México'!$C$121,'Comités'!O:O)</f>
        <v>0</v>
      </c>
      <c r="P121" s="41">
        <f>SUMIF('Comités'!$B:$B,'México'!$C$121,'Comités'!P:P)</f>
        <v>2400</v>
      </c>
      <c r="Q121" s="41">
        <f>SUMIF('Comités'!$B:$B,'México'!$C$121,'Comités'!Q:Q)</f>
        <v>0</v>
      </c>
      <c r="R121" s="41">
        <f>SUMIF('Comités'!$B:$B,'México'!$C$121,'Comités'!R:R)</f>
        <v>2400</v>
      </c>
      <c r="S121" s="41">
        <f>SUMIF('Comités'!$B:$B,'México'!$C$121,'Comités'!S:S)</f>
        <v>0</v>
      </c>
      <c r="T121" s="41">
        <f>SUMIF('Comités'!$B:$B,'México'!$C$121,'Comités'!T:T)</f>
        <v>2400</v>
      </c>
      <c r="U121" s="41">
        <f>SUMIF('Comités'!$B:$B,'México'!$C$121,'Comités'!U:U)</f>
        <v>0</v>
      </c>
      <c r="V121" s="41">
        <f>SUMIF('Comités'!$B:$B,'México'!$C$121,'Comités'!V:V)</f>
        <v>2400</v>
      </c>
      <c r="W121" s="41">
        <f>SUMIF('Comités'!$B:$B,'México'!$C$121,'Comités'!W:W)</f>
        <v>0</v>
      </c>
      <c r="X121" s="41">
        <f>SUMIF('Comités'!$B:$B,'México'!$C$121,'Comités'!X:X)</f>
        <v>2400</v>
      </c>
      <c r="Y121" s="41">
        <f>SUMIF('Comités'!$B:$B,'México'!$C$121,'Comités'!Y:Y)</f>
        <v>0</v>
      </c>
      <c r="Z121" s="41">
        <f>SUMIF('Comités'!$B:$B,'México'!$C$121,'Comités'!Z:Z)</f>
        <v>2400</v>
      </c>
      <c r="AA121" s="336">
        <f>SUMIF('Comités'!$B:$B,'México'!$C$121,'Comités'!AA:AA)</f>
        <v>0</v>
      </c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</row>
    <row r="122" ht="12.75" customHeight="1">
      <c r="A122" s="40"/>
      <c r="B122" s="337" t="s">
        <v>54</v>
      </c>
      <c r="C122" s="40" t="s">
        <v>407</v>
      </c>
      <c r="D122" s="338">
        <f>SUMIF('Comités'!$B:$B,'México'!$C$122,'Comités'!D:D)</f>
        <v>0</v>
      </c>
      <c r="E122" s="41">
        <f>SUMIF('Comités'!$B:$B,'México'!$C$122,'Comités'!E:E)</f>
        <v>0</v>
      </c>
      <c r="F122" s="41">
        <f>SUMIF('Comités'!$B:$B,'México'!$C$122,'Comités'!F:F)</f>
        <v>0</v>
      </c>
      <c r="G122" s="41">
        <f>SUMIF('Comités'!$B:$B,'México'!$C$122,'Comités'!G:G)</f>
        <v>0</v>
      </c>
      <c r="H122" s="41">
        <f>SUMIF('Comités'!$B:$B,'México'!$C$122,'Comités'!H:H)</f>
        <v>7200</v>
      </c>
      <c r="I122" s="41">
        <f>SUMIF('Comités'!$B:$B,'México'!$C$122,'Comités'!I:I)</f>
        <v>0</v>
      </c>
      <c r="J122" s="41">
        <f>SUMIF('Comités'!$B:$B,'México'!$C$122,'Comités'!J:J)</f>
        <v>0</v>
      </c>
      <c r="K122" s="41">
        <f>SUMIF('Comités'!$B:$B,'México'!$C$122,'Comités'!K:K)</f>
        <v>0</v>
      </c>
      <c r="L122" s="41">
        <f>SUMIF('Comités'!$B:$B,'México'!$C$122,'Comités'!L:L)</f>
        <v>0</v>
      </c>
      <c r="M122" s="41">
        <f>SUMIF('Comités'!$B:$B,'México'!$C$122,'Comités'!M:M)</f>
        <v>0</v>
      </c>
      <c r="N122" s="41">
        <f>SUMIF('Comités'!$B:$B,'México'!$C$122,'Comités'!N:N)</f>
        <v>0</v>
      </c>
      <c r="O122" s="41">
        <f>SUMIF('Comités'!$B:$B,'México'!$C$122,'Comités'!O:O)</f>
        <v>0</v>
      </c>
      <c r="P122" s="41">
        <f>SUMIF('Comités'!$B:$B,'México'!$C$122,'Comités'!P:P)</f>
        <v>0</v>
      </c>
      <c r="Q122" s="41">
        <f>SUMIF('Comités'!$B:$B,'México'!$C$122,'Comités'!Q:Q)</f>
        <v>0</v>
      </c>
      <c r="R122" s="41">
        <f>SUMIF('Comités'!$B:$B,'México'!$C$122,'Comités'!R:R)</f>
        <v>0</v>
      </c>
      <c r="S122" s="41">
        <f>SUMIF('Comités'!$B:$B,'México'!$C$122,'Comités'!S:S)</f>
        <v>0</v>
      </c>
      <c r="T122" s="41">
        <f>SUMIF('Comités'!$B:$B,'México'!$C$122,'Comités'!T:T)</f>
        <v>7200</v>
      </c>
      <c r="U122" s="41">
        <f>SUMIF('Comités'!$B:$B,'México'!$C$122,'Comités'!U:U)</f>
        <v>0</v>
      </c>
      <c r="V122" s="41">
        <f>SUMIF('Comités'!$B:$B,'México'!$C$122,'Comités'!V:V)</f>
        <v>0</v>
      </c>
      <c r="W122" s="41">
        <f>SUMIF('Comités'!$B:$B,'México'!$C$122,'Comités'!W:W)</f>
        <v>0</v>
      </c>
      <c r="X122" s="41">
        <f>SUMIF('Comités'!$B:$B,'México'!$C$122,'Comités'!X:X)</f>
        <v>0</v>
      </c>
      <c r="Y122" s="41">
        <f>SUMIF('Comités'!$B:$B,'México'!$C$122,'Comités'!Y:Y)</f>
        <v>0</v>
      </c>
      <c r="Z122" s="41">
        <f>SUMIF('Comités'!$B:$B,'México'!$C$122,'Comités'!Z:Z)</f>
        <v>0</v>
      </c>
      <c r="AA122" s="336">
        <f>SUMIF('Comités'!$B:$B,'México'!$C$122,'Comités'!AA:AA)</f>
        <v>0</v>
      </c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</row>
    <row r="123" ht="12.75" customHeight="1">
      <c r="A123" s="40"/>
      <c r="B123" s="337" t="s">
        <v>54</v>
      </c>
      <c r="C123" s="40" t="s">
        <v>409</v>
      </c>
      <c r="D123" s="338">
        <f>SUMIF('Comités'!$B:$B,'México'!$C$123,'Comités'!D:D)</f>
        <v>8100</v>
      </c>
      <c r="E123" s="41">
        <f>SUMIF('Comités'!$B:$B,'México'!$C$123,'Comités'!E:E)</f>
        <v>0</v>
      </c>
      <c r="F123" s="41">
        <f>SUMIF('Comités'!$B:$B,'México'!$C$123,'Comités'!F:F)</f>
        <v>8100</v>
      </c>
      <c r="G123" s="41">
        <f>SUMIF('Comités'!$B:$B,'México'!$C$123,'Comités'!G:G)</f>
        <v>0</v>
      </c>
      <c r="H123" s="41">
        <f>SUMIF('Comités'!$B:$B,'México'!$C$123,'Comités'!H:H)</f>
        <v>8100</v>
      </c>
      <c r="I123" s="41">
        <f>SUMIF('Comités'!$B:$B,'México'!$C$123,'Comités'!I:I)</f>
        <v>0</v>
      </c>
      <c r="J123" s="41">
        <f>SUMIF('Comités'!$B:$B,'México'!$C$123,'Comités'!J:J)</f>
        <v>8100</v>
      </c>
      <c r="K123" s="41">
        <f>SUMIF('Comités'!$B:$B,'México'!$C$123,'Comités'!K:K)</f>
        <v>0</v>
      </c>
      <c r="L123" s="41">
        <f>SUMIF('Comités'!$B:$B,'México'!$C$123,'Comités'!L:L)</f>
        <v>8100</v>
      </c>
      <c r="M123" s="41">
        <f>SUMIF('Comités'!$B:$B,'México'!$C$123,'Comités'!M:M)</f>
        <v>0</v>
      </c>
      <c r="N123" s="41">
        <f>SUMIF('Comités'!$B:$B,'México'!$C$123,'Comités'!N:N)</f>
        <v>8100</v>
      </c>
      <c r="O123" s="41">
        <f>SUMIF('Comités'!$B:$B,'México'!$C$123,'Comités'!O:O)</f>
        <v>0</v>
      </c>
      <c r="P123" s="41">
        <f>SUMIF('Comités'!$B:$B,'México'!$C$123,'Comités'!P:P)</f>
        <v>8100</v>
      </c>
      <c r="Q123" s="41">
        <f>SUMIF('Comités'!$B:$B,'México'!$C$123,'Comités'!Q:Q)</f>
        <v>0</v>
      </c>
      <c r="R123" s="41">
        <f>SUMIF('Comités'!$B:$B,'México'!$C$123,'Comités'!R:R)</f>
        <v>8100</v>
      </c>
      <c r="S123" s="41">
        <f>SUMIF('Comités'!$B:$B,'México'!$C$123,'Comités'!S:S)</f>
        <v>0</v>
      </c>
      <c r="T123" s="41">
        <f>SUMIF('Comités'!$B:$B,'México'!$C$123,'Comités'!T:T)</f>
        <v>8100</v>
      </c>
      <c r="U123" s="41">
        <f>SUMIF('Comités'!$B:$B,'México'!$C$123,'Comités'!U:U)</f>
        <v>0</v>
      </c>
      <c r="V123" s="41">
        <f>SUMIF('Comités'!$B:$B,'México'!$C$123,'Comités'!V:V)</f>
        <v>8100</v>
      </c>
      <c r="W123" s="41">
        <f>SUMIF('Comités'!$B:$B,'México'!$C$123,'Comités'!W:W)</f>
        <v>0</v>
      </c>
      <c r="X123" s="41">
        <f>SUMIF('Comités'!$B:$B,'México'!$C$123,'Comités'!X:X)</f>
        <v>8100</v>
      </c>
      <c r="Y123" s="41">
        <f>SUMIF('Comités'!$B:$B,'México'!$C$123,'Comités'!Y:Y)</f>
        <v>0</v>
      </c>
      <c r="Z123" s="41">
        <f>SUMIF('Comités'!$B:$B,'México'!$C$123,'Comités'!Z:Z)</f>
        <v>8100</v>
      </c>
      <c r="AA123" s="336">
        <f>SUMIF('Comités'!$B:$B,'México'!$C$123,'Comités'!AA:AA)</f>
        <v>0</v>
      </c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</row>
    <row r="124" ht="12.75" customHeight="1">
      <c r="A124" s="40"/>
      <c r="B124" s="337" t="s">
        <v>54</v>
      </c>
      <c r="C124" s="40" t="s">
        <v>83</v>
      </c>
      <c r="D124" s="338">
        <f>SUMIF('Comités'!$B:$B,'México'!$C$124,'Comités'!D:D)</f>
        <v>0</v>
      </c>
      <c r="E124" s="41">
        <f>SUMIF('Comités'!$B:$B,'México'!$C$124,'Comités'!E:E)</f>
        <v>0</v>
      </c>
      <c r="F124" s="41">
        <f>SUMIF('Comités'!$B:$B,'México'!$C$124,'Comités'!F:F)</f>
        <v>12734.4</v>
      </c>
      <c r="G124" s="41">
        <f>SUMIF('Comités'!$B:$B,'México'!$C$124,'Comités'!G:G)</f>
        <v>0</v>
      </c>
      <c r="H124" s="41">
        <f>SUMIF('Comités'!$B:$B,'México'!$C$124,'Comités'!H:H)</f>
        <v>2486.4</v>
      </c>
      <c r="I124" s="41">
        <f>SUMIF('Comités'!$B:$B,'México'!$C$124,'Comités'!I:I)</f>
        <v>0</v>
      </c>
      <c r="J124" s="41">
        <f>SUMIF('Comités'!$B:$B,'México'!$C$124,'Comités'!J:J)</f>
        <v>0</v>
      </c>
      <c r="K124" s="41">
        <f>SUMIF('Comités'!$B:$B,'México'!$C$124,'Comités'!K:K)</f>
        <v>0</v>
      </c>
      <c r="L124" s="41">
        <f>SUMIF('Comités'!$B:$B,'México'!$C$124,'Comités'!L:L)</f>
        <v>5241.6</v>
      </c>
      <c r="M124" s="41">
        <f>SUMIF('Comités'!$B:$B,'México'!$C$124,'Comités'!M:M)</f>
        <v>0</v>
      </c>
      <c r="N124" s="41">
        <f>SUMIF('Comités'!$B:$B,'México'!$C$124,'Comités'!N:N)</f>
        <v>2956.8</v>
      </c>
      <c r="O124" s="41">
        <f>SUMIF('Comités'!$B:$B,'México'!$C$124,'Comités'!O:O)</f>
        <v>0</v>
      </c>
      <c r="P124" s="41">
        <f>SUMIF('Comités'!$B:$B,'México'!$C$124,'Comités'!P:P)</f>
        <v>0</v>
      </c>
      <c r="Q124" s="41">
        <f>SUMIF('Comités'!$B:$B,'México'!$C$124,'Comités'!Q:Q)</f>
        <v>0</v>
      </c>
      <c r="R124" s="41">
        <f>SUMIF('Comités'!$B:$B,'México'!$C$124,'Comités'!R:R)</f>
        <v>0</v>
      </c>
      <c r="S124" s="41">
        <f>SUMIF('Comités'!$B:$B,'México'!$C$124,'Comités'!S:S)</f>
        <v>0</v>
      </c>
      <c r="T124" s="41">
        <f>SUMIF('Comités'!$B:$B,'México'!$C$124,'Comités'!T:T)</f>
        <v>0</v>
      </c>
      <c r="U124" s="41">
        <f>SUMIF('Comités'!$B:$B,'México'!$C$124,'Comités'!U:U)</f>
        <v>0</v>
      </c>
      <c r="V124" s="41">
        <f>SUMIF('Comités'!$B:$B,'México'!$C$124,'Comités'!V:V)</f>
        <v>0</v>
      </c>
      <c r="W124" s="41">
        <f>SUMIF('Comités'!$B:$B,'México'!$C$124,'Comités'!W:W)</f>
        <v>0</v>
      </c>
      <c r="X124" s="41">
        <f>SUMIF('Comités'!$B:$B,'México'!$C$124,'Comités'!X:X)</f>
        <v>89600</v>
      </c>
      <c r="Y124" s="41">
        <f>SUMIF('Comités'!$B:$B,'México'!$C$124,'Comités'!Y:Y)</f>
        <v>0</v>
      </c>
      <c r="Z124" s="41">
        <f>SUMIF('Comités'!$B:$B,'México'!$C$124,'Comités'!Z:Z)</f>
        <v>89600</v>
      </c>
      <c r="AA124" s="336">
        <f>SUMIF('Comités'!$B:$B,'México'!$C$124,'Comités'!AA:AA)</f>
        <v>0</v>
      </c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</row>
    <row r="125" ht="12.75" customHeight="1">
      <c r="A125" s="40"/>
      <c r="B125" s="337" t="s">
        <v>54</v>
      </c>
      <c r="C125" s="40" t="s">
        <v>411</v>
      </c>
      <c r="D125" s="338">
        <f>SUMIF('Comités'!$B:$B,'México'!$C$125,'Comités'!D:D)</f>
        <v>18000</v>
      </c>
      <c r="E125" s="41">
        <f>SUMIF('Comités'!$B:$B,'México'!$C$125,'Comités'!E:E)</f>
        <v>0</v>
      </c>
      <c r="F125" s="41">
        <f>SUMIF('Comités'!$B:$B,'México'!$C$125,'Comités'!F:F)</f>
        <v>18000</v>
      </c>
      <c r="G125" s="41">
        <f>SUMIF('Comités'!$B:$B,'México'!$C$125,'Comités'!G:G)</f>
        <v>0</v>
      </c>
      <c r="H125" s="41">
        <f>SUMIF('Comités'!$B:$B,'México'!$C$125,'Comités'!H:H)</f>
        <v>18000</v>
      </c>
      <c r="I125" s="41">
        <f>SUMIF('Comités'!$B:$B,'México'!$C$125,'Comités'!I:I)</f>
        <v>0</v>
      </c>
      <c r="J125" s="41">
        <f>SUMIF('Comités'!$B:$B,'México'!$C$125,'Comités'!J:J)</f>
        <v>18000</v>
      </c>
      <c r="K125" s="41">
        <f>SUMIF('Comités'!$B:$B,'México'!$C$125,'Comités'!K:K)</f>
        <v>0</v>
      </c>
      <c r="L125" s="41">
        <f>SUMIF('Comités'!$B:$B,'México'!$C$125,'Comités'!L:L)</f>
        <v>18000</v>
      </c>
      <c r="M125" s="41">
        <f>SUMIF('Comités'!$B:$B,'México'!$C$125,'Comités'!M:M)</f>
        <v>0</v>
      </c>
      <c r="N125" s="41">
        <f>SUMIF('Comités'!$B:$B,'México'!$C$125,'Comités'!N:N)</f>
        <v>18000</v>
      </c>
      <c r="O125" s="41">
        <f>SUMIF('Comités'!$B:$B,'México'!$C$125,'Comités'!O:O)</f>
        <v>0</v>
      </c>
      <c r="P125" s="41">
        <f>SUMIF('Comités'!$B:$B,'México'!$C$125,'Comités'!P:P)</f>
        <v>18000</v>
      </c>
      <c r="Q125" s="41">
        <f>SUMIF('Comités'!$B:$B,'México'!$C$125,'Comités'!Q:Q)</f>
        <v>0</v>
      </c>
      <c r="R125" s="41">
        <f>SUMIF('Comités'!$B:$B,'México'!$C$125,'Comités'!R:R)</f>
        <v>18000</v>
      </c>
      <c r="S125" s="41">
        <f>SUMIF('Comités'!$B:$B,'México'!$C$125,'Comités'!S:S)</f>
        <v>0</v>
      </c>
      <c r="T125" s="41">
        <f>SUMIF('Comités'!$B:$B,'México'!$C$125,'Comités'!T:T)</f>
        <v>18000</v>
      </c>
      <c r="U125" s="41">
        <f>SUMIF('Comités'!$B:$B,'México'!$C$125,'Comités'!U:U)</f>
        <v>0</v>
      </c>
      <c r="V125" s="41">
        <f>SUMIF('Comités'!$B:$B,'México'!$C$125,'Comités'!V:V)</f>
        <v>18000</v>
      </c>
      <c r="W125" s="41">
        <f>SUMIF('Comités'!$B:$B,'México'!$C$125,'Comités'!W:W)</f>
        <v>0</v>
      </c>
      <c r="X125" s="41">
        <f>SUMIF('Comités'!$B:$B,'México'!$C$125,'Comités'!X:X)</f>
        <v>18000</v>
      </c>
      <c r="Y125" s="41">
        <f>SUMIF('Comités'!$B:$B,'México'!$C$125,'Comités'!Y:Y)</f>
        <v>0</v>
      </c>
      <c r="Z125" s="41">
        <f>SUMIF('Comités'!$B:$B,'México'!$C$125,'Comités'!Z:Z)</f>
        <v>18000</v>
      </c>
      <c r="AA125" s="336">
        <f>SUMIF('Comités'!$B:$B,'México'!$C$125,'Comités'!AA:AA)</f>
        <v>0</v>
      </c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</row>
    <row r="126" ht="12.75" customHeight="1">
      <c r="A126" s="40"/>
      <c r="B126" s="337" t="s">
        <v>54</v>
      </c>
      <c r="C126" s="40" t="s">
        <v>414</v>
      </c>
      <c r="D126" s="338">
        <f>SUMIF('Comités'!$B:$B,'México'!$C$126,'Comités'!D:D)</f>
        <v>5000</v>
      </c>
      <c r="E126" s="41">
        <f>SUMIF('Comités'!$B:$B,'México'!$C$126,'Comités'!E:E)</f>
        <v>0</v>
      </c>
      <c r="F126" s="41">
        <f>SUMIF('Comités'!$B:$B,'México'!$C$126,'Comités'!F:F)</f>
        <v>5000</v>
      </c>
      <c r="G126" s="41">
        <f>SUMIF('Comités'!$B:$B,'México'!$C$126,'Comités'!G:G)</f>
        <v>0</v>
      </c>
      <c r="H126" s="41">
        <f>SUMIF('Comités'!$B:$B,'México'!$C$126,'Comités'!H:H)</f>
        <v>5000</v>
      </c>
      <c r="I126" s="41">
        <f>SUMIF('Comités'!$B:$B,'México'!$C$126,'Comités'!I:I)</f>
        <v>0</v>
      </c>
      <c r="J126" s="41">
        <f>SUMIF('Comités'!$B:$B,'México'!$C$126,'Comités'!J:J)</f>
        <v>5000</v>
      </c>
      <c r="K126" s="41">
        <f>SUMIF('Comités'!$B:$B,'México'!$C$126,'Comités'!K:K)</f>
        <v>0</v>
      </c>
      <c r="L126" s="41">
        <f>SUMIF('Comités'!$B:$B,'México'!$C$126,'Comités'!L:L)</f>
        <v>5000</v>
      </c>
      <c r="M126" s="41">
        <f>SUMIF('Comités'!$B:$B,'México'!$C$126,'Comités'!M:M)</f>
        <v>0</v>
      </c>
      <c r="N126" s="41">
        <f>SUMIF('Comités'!$B:$B,'México'!$C$126,'Comités'!N:N)</f>
        <v>5000</v>
      </c>
      <c r="O126" s="41">
        <f>SUMIF('Comités'!$B:$B,'México'!$C$126,'Comités'!O:O)</f>
        <v>0</v>
      </c>
      <c r="P126" s="41">
        <f>SUMIF('Comités'!$B:$B,'México'!$C$126,'Comités'!P:P)</f>
        <v>5000</v>
      </c>
      <c r="Q126" s="41">
        <f>SUMIF('Comités'!$B:$B,'México'!$C$126,'Comités'!Q:Q)</f>
        <v>0</v>
      </c>
      <c r="R126" s="41">
        <f>SUMIF('Comités'!$B:$B,'México'!$C$126,'Comités'!R:R)</f>
        <v>5000</v>
      </c>
      <c r="S126" s="41">
        <f>SUMIF('Comités'!$B:$B,'México'!$C$126,'Comités'!S:S)</f>
        <v>0</v>
      </c>
      <c r="T126" s="41">
        <f>SUMIF('Comités'!$B:$B,'México'!$C$126,'Comités'!T:T)</f>
        <v>5000</v>
      </c>
      <c r="U126" s="41">
        <f>SUMIF('Comités'!$B:$B,'México'!$C$126,'Comités'!U:U)</f>
        <v>0</v>
      </c>
      <c r="V126" s="41">
        <f>SUMIF('Comités'!$B:$B,'México'!$C$126,'Comités'!V:V)</f>
        <v>5000</v>
      </c>
      <c r="W126" s="41">
        <f>SUMIF('Comités'!$B:$B,'México'!$C$126,'Comités'!W:W)</f>
        <v>0</v>
      </c>
      <c r="X126" s="41">
        <f>SUMIF('Comités'!$B:$B,'México'!$C$126,'Comités'!X:X)</f>
        <v>5000</v>
      </c>
      <c r="Y126" s="41">
        <f>SUMIF('Comités'!$B:$B,'México'!$C$126,'Comités'!Y:Y)</f>
        <v>0</v>
      </c>
      <c r="Z126" s="41">
        <f>SUMIF('Comités'!$B:$B,'México'!$C$126,'Comités'!Z:Z)</f>
        <v>5000</v>
      </c>
      <c r="AA126" s="336">
        <f>SUMIF('Comités'!$B:$B,'México'!$C$126,'Comités'!AA:AA)</f>
        <v>0</v>
      </c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</row>
    <row r="127" ht="12.75" customHeight="1">
      <c r="A127" s="40"/>
      <c r="B127" s="337" t="s">
        <v>54</v>
      </c>
      <c r="C127" s="40" t="s">
        <v>416</v>
      </c>
      <c r="D127" s="338">
        <f>SUMIF('Comités'!$B:$B,'México'!$C$127,'Comités'!D:D)</f>
        <v>0</v>
      </c>
      <c r="E127" s="41">
        <f>SUMIF('Comités'!$B:$B,'México'!$C$127,'Comités'!E:E)</f>
        <v>0</v>
      </c>
      <c r="F127" s="41">
        <f>SUMIF('Comités'!$B:$B,'México'!$C$127,'Comités'!F:F)</f>
        <v>0</v>
      </c>
      <c r="G127" s="41">
        <f>SUMIF('Comités'!$B:$B,'México'!$C$127,'Comités'!G:G)</f>
        <v>0</v>
      </c>
      <c r="H127" s="41">
        <f>SUMIF('Comités'!$B:$B,'México'!$C$127,'Comités'!H:H)</f>
        <v>0</v>
      </c>
      <c r="I127" s="41">
        <f>SUMIF('Comités'!$B:$B,'México'!$C$127,'Comités'!I:I)</f>
        <v>0</v>
      </c>
      <c r="J127" s="41">
        <f>SUMIF('Comités'!$B:$B,'México'!$C$127,'Comités'!J:J)</f>
        <v>0</v>
      </c>
      <c r="K127" s="41">
        <f>SUMIF('Comités'!$B:$B,'México'!$C$127,'Comités'!K:K)</f>
        <v>0</v>
      </c>
      <c r="L127" s="41">
        <f>SUMIF('Comités'!$B:$B,'México'!$C$127,'Comités'!L:L)</f>
        <v>1056.741</v>
      </c>
      <c r="M127" s="41">
        <f>SUMIF('Comités'!$B:$B,'México'!$C$127,'Comités'!M:M)</f>
        <v>0</v>
      </c>
      <c r="N127" s="41">
        <f>SUMIF('Comités'!$B:$B,'México'!$C$127,'Comités'!N:N)</f>
        <v>1683.129</v>
      </c>
      <c r="O127" s="41">
        <f>SUMIF('Comités'!$B:$B,'México'!$C$127,'Comités'!O:O)</f>
        <v>0</v>
      </c>
      <c r="P127" s="41">
        <f>SUMIF('Comités'!$B:$B,'México'!$C$127,'Comités'!P:P)</f>
        <v>316.722</v>
      </c>
      <c r="Q127" s="41">
        <f>SUMIF('Comités'!$B:$B,'México'!$C$127,'Comités'!Q:Q)</f>
        <v>0</v>
      </c>
      <c r="R127" s="41">
        <f>SUMIF('Comités'!$B:$B,'México'!$C$127,'Comités'!R:R)</f>
        <v>470.5575</v>
      </c>
      <c r="S127" s="41">
        <f>SUMIF('Comités'!$B:$B,'México'!$C$127,'Comités'!S:S)</f>
        <v>0</v>
      </c>
      <c r="T127" s="41">
        <f>SUMIF('Comités'!$B:$B,'México'!$C$127,'Comités'!T:T)</f>
        <v>1357.797</v>
      </c>
      <c r="U127" s="41">
        <f>SUMIF('Comités'!$B:$B,'México'!$C$127,'Comités'!U:U)</f>
        <v>0</v>
      </c>
      <c r="V127" s="41">
        <f>SUMIF('Comités'!$B:$B,'México'!$C$127,'Comités'!V:V)</f>
        <v>1680</v>
      </c>
      <c r="W127" s="41">
        <f>SUMIF('Comités'!$B:$B,'México'!$C$127,'Comités'!W:W)</f>
        <v>0</v>
      </c>
      <c r="X127" s="41">
        <f>SUMIF('Comités'!$B:$B,'México'!$C$127,'Comités'!X:X)</f>
        <v>1680</v>
      </c>
      <c r="Y127" s="41">
        <f>SUMIF('Comités'!$B:$B,'México'!$C$127,'Comités'!Y:Y)</f>
        <v>0</v>
      </c>
      <c r="Z127" s="41">
        <f>SUMIF('Comités'!$B:$B,'México'!$C$127,'Comités'!Z:Z)</f>
        <v>1680</v>
      </c>
      <c r="AA127" s="336">
        <f>SUMIF('Comités'!$B:$B,'México'!$C$127,'Comités'!AA:AA)</f>
        <v>0</v>
      </c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</row>
    <row r="128" ht="12.75" customHeight="1">
      <c r="A128" s="40"/>
      <c r="B128" s="337" t="s">
        <v>54</v>
      </c>
      <c r="C128" s="40" t="s">
        <v>418</v>
      </c>
      <c r="D128" s="338">
        <f>SUMIF('Comités'!$B:$B,'México'!$C$128,'Comités'!D:D)</f>
        <v>3858.75</v>
      </c>
      <c r="E128" s="41">
        <f>SUMIF('Comités'!$B:$B,'México'!$C$128,'Comités'!E:E)</f>
        <v>0</v>
      </c>
      <c r="F128" s="41">
        <f>SUMIF('Comités'!$B:$B,'México'!$C$128,'Comités'!F:F)</f>
        <v>385.875</v>
      </c>
      <c r="G128" s="41">
        <f>SUMIF('Comités'!$B:$B,'México'!$C$128,'Comités'!G:G)</f>
        <v>0</v>
      </c>
      <c r="H128" s="41">
        <f>SUMIF('Comités'!$B:$B,'México'!$C$128,'Comités'!H:H)</f>
        <v>4244.625</v>
      </c>
      <c r="I128" s="41">
        <f>SUMIF('Comités'!$B:$B,'México'!$C$128,'Comités'!I:I)</f>
        <v>0</v>
      </c>
      <c r="J128" s="41">
        <f>SUMIF('Comités'!$B:$B,'México'!$C$128,'Comités'!J:J)</f>
        <v>4244.625</v>
      </c>
      <c r="K128" s="41">
        <f>SUMIF('Comités'!$B:$B,'México'!$C$128,'Comités'!K:K)</f>
        <v>0</v>
      </c>
      <c r="L128" s="41">
        <f>SUMIF('Comités'!$B:$B,'México'!$C$128,'Comités'!L:L)</f>
        <v>4244.625</v>
      </c>
      <c r="M128" s="41">
        <f>SUMIF('Comités'!$B:$B,'México'!$C$128,'Comités'!M:M)</f>
        <v>0</v>
      </c>
      <c r="N128" s="41">
        <f>SUMIF('Comités'!$B:$B,'México'!$C$128,'Comités'!N:N)</f>
        <v>4244.625</v>
      </c>
      <c r="O128" s="41">
        <f>SUMIF('Comités'!$B:$B,'México'!$C$128,'Comités'!O:O)</f>
        <v>0</v>
      </c>
      <c r="P128" s="41">
        <f>SUMIF('Comités'!$B:$B,'México'!$C$128,'Comités'!P:P)</f>
        <v>4244.625</v>
      </c>
      <c r="Q128" s="41">
        <f>SUMIF('Comités'!$B:$B,'México'!$C$128,'Comités'!Q:Q)</f>
        <v>0</v>
      </c>
      <c r="R128" s="41">
        <f>SUMIF('Comités'!$B:$B,'México'!$C$128,'Comités'!R:R)</f>
        <v>4244.625</v>
      </c>
      <c r="S128" s="41">
        <f>SUMIF('Comités'!$B:$B,'México'!$C$128,'Comités'!S:S)</f>
        <v>0</v>
      </c>
      <c r="T128" s="41">
        <f>SUMIF('Comités'!$B:$B,'México'!$C$128,'Comités'!T:T)</f>
        <v>4244.625</v>
      </c>
      <c r="U128" s="41">
        <f>SUMIF('Comités'!$B:$B,'México'!$C$128,'Comités'!U:U)</f>
        <v>0</v>
      </c>
      <c r="V128" s="41">
        <f>SUMIF('Comités'!$B:$B,'México'!$C$128,'Comités'!V:V)</f>
        <v>4368</v>
      </c>
      <c r="W128" s="41">
        <f>SUMIF('Comités'!$B:$B,'México'!$C$128,'Comités'!W:W)</f>
        <v>0</v>
      </c>
      <c r="X128" s="41">
        <f>SUMIF('Comités'!$B:$B,'México'!$C$128,'Comités'!X:X)</f>
        <v>4368</v>
      </c>
      <c r="Y128" s="41">
        <f>SUMIF('Comités'!$B:$B,'México'!$C$128,'Comités'!Y:Y)</f>
        <v>0</v>
      </c>
      <c r="Z128" s="41">
        <f>SUMIF('Comités'!$B:$B,'México'!$C$128,'Comités'!Z:Z)</f>
        <v>4368</v>
      </c>
      <c r="AA128" s="336">
        <f>SUMIF('Comités'!$B:$B,'México'!$C$128,'Comités'!AA:AA)</f>
        <v>0</v>
      </c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</row>
    <row r="129" ht="12.75" customHeight="1">
      <c r="A129" s="40"/>
      <c r="B129" s="337" t="s">
        <v>54</v>
      </c>
      <c r="C129" s="40" t="s">
        <v>420</v>
      </c>
      <c r="D129" s="338">
        <f>SUMIF('Comités'!$B:$B,'México'!$C$129,'Comités'!D:D)</f>
        <v>0</v>
      </c>
      <c r="E129" s="41">
        <f>SUMIF('Comités'!$B:$B,'México'!$C$129,'Comités'!E:E)</f>
        <v>0</v>
      </c>
      <c r="F129" s="41">
        <f>SUMIF('Comités'!$B:$B,'México'!$C$129,'Comités'!F:F)</f>
        <v>0</v>
      </c>
      <c r="G129" s="41">
        <f>SUMIF('Comités'!$B:$B,'México'!$C$129,'Comités'!G:G)</f>
        <v>0</v>
      </c>
      <c r="H129" s="41">
        <f>SUMIF('Comités'!$B:$B,'México'!$C$129,'Comités'!H:H)</f>
        <v>0</v>
      </c>
      <c r="I129" s="41">
        <f>SUMIF('Comités'!$B:$B,'México'!$C$129,'Comités'!I:I)</f>
        <v>0</v>
      </c>
      <c r="J129" s="41">
        <f>SUMIF('Comités'!$B:$B,'México'!$C$129,'Comités'!J:J)</f>
        <v>0</v>
      </c>
      <c r="K129" s="41">
        <f>SUMIF('Comités'!$B:$B,'México'!$C$129,'Comités'!K:K)</f>
        <v>0</v>
      </c>
      <c r="L129" s="41">
        <f>SUMIF('Comités'!$B:$B,'México'!$C$129,'Comités'!L:L)</f>
        <v>2786.343</v>
      </c>
      <c r="M129" s="41">
        <f>SUMIF('Comités'!$B:$B,'México'!$C$129,'Comités'!M:M)</f>
        <v>0</v>
      </c>
      <c r="N129" s="41">
        <f>SUMIF('Comités'!$B:$B,'México'!$C$129,'Comités'!N:N)</f>
        <v>0</v>
      </c>
      <c r="O129" s="41">
        <f>SUMIF('Comités'!$B:$B,'México'!$C$129,'Comités'!O:O)</f>
        <v>0</v>
      </c>
      <c r="P129" s="41">
        <f>SUMIF('Comités'!$B:$B,'México'!$C$129,'Comités'!P:P)</f>
        <v>0</v>
      </c>
      <c r="Q129" s="41">
        <f>SUMIF('Comités'!$B:$B,'México'!$C$129,'Comités'!Q:Q)</f>
        <v>0</v>
      </c>
      <c r="R129" s="41">
        <f>SUMIF('Comités'!$B:$B,'México'!$C$129,'Comités'!R:R)</f>
        <v>0</v>
      </c>
      <c r="S129" s="41">
        <f>SUMIF('Comités'!$B:$B,'México'!$C$129,'Comités'!S:S)</f>
        <v>0</v>
      </c>
      <c r="T129" s="41">
        <f>SUMIF('Comités'!$B:$B,'México'!$C$129,'Comités'!T:T)</f>
        <v>0</v>
      </c>
      <c r="U129" s="41">
        <f>SUMIF('Comités'!$B:$B,'México'!$C$129,'Comités'!U:U)</f>
        <v>0</v>
      </c>
      <c r="V129" s="41">
        <f>SUMIF('Comités'!$B:$B,'México'!$C$129,'Comités'!V:V)</f>
        <v>0</v>
      </c>
      <c r="W129" s="41">
        <f>SUMIF('Comités'!$B:$B,'México'!$C$129,'Comités'!W:W)</f>
        <v>0</v>
      </c>
      <c r="X129" s="41">
        <f>SUMIF('Comités'!$B:$B,'México'!$C$129,'Comités'!X:X)</f>
        <v>0</v>
      </c>
      <c r="Y129" s="41">
        <f>SUMIF('Comités'!$B:$B,'México'!$C$129,'Comités'!Y:Y)</f>
        <v>0</v>
      </c>
      <c r="Z129" s="41">
        <f>SUMIF('Comités'!$B:$B,'México'!$C$129,'Comités'!Z:Z)</f>
        <v>0</v>
      </c>
      <c r="AA129" s="336">
        <f>SUMIF('Comités'!$B:$B,'México'!$C$129,'Comités'!AA:AA)</f>
        <v>0</v>
      </c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</row>
    <row r="130" ht="12.75" customHeight="1">
      <c r="A130" s="40"/>
      <c r="B130" s="337" t="s">
        <v>54</v>
      </c>
      <c r="C130" s="40" t="s">
        <v>421</v>
      </c>
      <c r="D130" s="338">
        <f>SUMIF('Comités'!$B:$B,'México'!$C$130,'Comités'!D:D)</f>
        <v>15000</v>
      </c>
      <c r="E130" s="41">
        <f>SUMIF('Comités'!$B:$B,'México'!$C$130,'Comités'!E:E)</f>
        <v>0</v>
      </c>
      <c r="F130" s="41">
        <f>SUMIF('Comités'!$B:$B,'México'!$C$130,'Comités'!F:F)</f>
        <v>15000</v>
      </c>
      <c r="G130" s="41">
        <f>SUMIF('Comités'!$B:$B,'México'!$C$130,'Comités'!G:G)</f>
        <v>0</v>
      </c>
      <c r="H130" s="41">
        <f>SUMIF('Comités'!$B:$B,'México'!$C$130,'Comités'!H:H)</f>
        <v>15000</v>
      </c>
      <c r="I130" s="41">
        <f>SUMIF('Comités'!$B:$B,'México'!$C$130,'Comités'!I:I)</f>
        <v>0</v>
      </c>
      <c r="J130" s="41">
        <f>SUMIF('Comités'!$B:$B,'México'!$C$130,'Comités'!J:J)</f>
        <v>15000</v>
      </c>
      <c r="K130" s="41">
        <f>SUMIF('Comités'!$B:$B,'México'!$C$130,'Comités'!K:K)</f>
        <v>0</v>
      </c>
      <c r="L130" s="41">
        <f>SUMIF('Comités'!$B:$B,'México'!$C$130,'Comités'!L:L)</f>
        <v>15000</v>
      </c>
      <c r="M130" s="41">
        <f>SUMIF('Comités'!$B:$B,'México'!$C$130,'Comités'!M:M)</f>
        <v>0</v>
      </c>
      <c r="N130" s="41">
        <f>SUMIF('Comités'!$B:$B,'México'!$C$130,'Comités'!N:N)</f>
        <v>15000</v>
      </c>
      <c r="O130" s="41">
        <f>SUMIF('Comités'!$B:$B,'México'!$C$130,'Comités'!O:O)</f>
        <v>0</v>
      </c>
      <c r="P130" s="41">
        <f>SUMIF('Comités'!$B:$B,'México'!$C$130,'Comités'!P:P)</f>
        <v>15000</v>
      </c>
      <c r="Q130" s="41">
        <f>SUMIF('Comités'!$B:$B,'México'!$C$130,'Comités'!Q:Q)</f>
        <v>0</v>
      </c>
      <c r="R130" s="41">
        <f>SUMIF('Comités'!$B:$B,'México'!$C$130,'Comités'!R:R)</f>
        <v>15000</v>
      </c>
      <c r="S130" s="41">
        <f>SUMIF('Comités'!$B:$B,'México'!$C$130,'Comités'!S:S)</f>
        <v>0</v>
      </c>
      <c r="T130" s="41">
        <f>SUMIF('Comités'!$B:$B,'México'!$C$130,'Comités'!T:T)</f>
        <v>15000</v>
      </c>
      <c r="U130" s="41">
        <f>SUMIF('Comités'!$B:$B,'México'!$C$130,'Comités'!U:U)</f>
        <v>0</v>
      </c>
      <c r="V130" s="41">
        <f>SUMIF('Comités'!$B:$B,'México'!$C$130,'Comités'!V:V)</f>
        <v>15000</v>
      </c>
      <c r="W130" s="41">
        <f>SUMIF('Comités'!$B:$B,'México'!$C$130,'Comités'!W:W)</f>
        <v>0</v>
      </c>
      <c r="X130" s="41">
        <f>SUMIF('Comités'!$B:$B,'México'!$C$130,'Comités'!X:X)</f>
        <v>15000</v>
      </c>
      <c r="Y130" s="41">
        <f>SUMIF('Comités'!$B:$B,'México'!$C$130,'Comités'!Y:Y)</f>
        <v>0</v>
      </c>
      <c r="Z130" s="41">
        <f>SUMIF('Comités'!$B:$B,'México'!$C$130,'Comités'!Z:Z)</f>
        <v>15000</v>
      </c>
      <c r="AA130" s="336">
        <f>SUMIF('Comités'!$B:$B,'México'!$C$130,'Comités'!AA:AA)</f>
        <v>0</v>
      </c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</row>
    <row r="131" ht="12.75" customHeight="1">
      <c r="A131" s="40"/>
      <c r="B131" s="337" t="s">
        <v>54</v>
      </c>
      <c r="C131" s="40" t="s">
        <v>423</v>
      </c>
      <c r="D131" s="338">
        <f>SUMIF('Comités'!$B:$B,'México'!$C$131,'Comités'!D:D)</f>
        <v>1837.5</v>
      </c>
      <c r="E131" s="41">
        <f>SUMIF('Comités'!$B:$B,'México'!$C$131,'Comités'!E:E)</f>
        <v>0</v>
      </c>
      <c r="F131" s="41">
        <f>SUMIF('Comités'!$B:$B,'México'!$C$131,'Comités'!F:F)</f>
        <v>2198.6685</v>
      </c>
      <c r="G131" s="41">
        <f>SUMIF('Comités'!$B:$B,'México'!$C$131,'Comités'!G:G)</f>
        <v>0</v>
      </c>
      <c r="H131" s="41">
        <f>SUMIF('Comités'!$B:$B,'México'!$C$131,'Comités'!H:H)</f>
        <v>1837.5</v>
      </c>
      <c r="I131" s="41">
        <f>SUMIF('Comités'!$B:$B,'México'!$C$131,'Comités'!I:I)</f>
        <v>0</v>
      </c>
      <c r="J131" s="41">
        <f>SUMIF('Comités'!$B:$B,'México'!$C$131,'Comités'!J:J)</f>
        <v>1837.5</v>
      </c>
      <c r="K131" s="41">
        <f>SUMIF('Comités'!$B:$B,'México'!$C$131,'Comités'!K:K)</f>
        <v>0</v>
      </c>
      <c r="L131" s="41">
        <f>SUMIF('Comités'!$B:$B,'México'!$C$131,'Comités'!L:L)</f>
        <v>1837.5</v>
      </c>
      <c r="M131" s="41">
        <f>SUMIF('Comités'!$B:$B,'México'!$C$131,'Comités'!M:M)</f>
        <v>0</v>
      </c>
      <c r="N131" s="41">
        <f>SUMIF('Comités'!$B:$B,'México'!$C$131,'Comités'!N:N)</f>
        <v>1837.5</v>
      </c>
      <c r="O131" s="41">
        <f>SUMIF('Comités'!$B:$B,'México'!$C$131,'Comités'!O:O)</f>
        <v>0</v>
      </c>
      <c r="P131" s="41">
        <f>SUMIF('Comités'!$B:$B,'México'!$C$131,'Comités'!P:P)</f>
        <v>1837.5</v>
      </c>
      <c r="Q131" s="41">
        <f>SUMIF('Comités'!$B:$B,'México'!$C$131,'Comités'!Q:Q)</f>
        <v>0</v>
      </c>
      <c r="R131" s="41">
        <f>SUMIF('Comités'!$B:$B,'México'!$C$131,'Comités'!R:R)</f>
        <v>1837.5</v>
      </c>
      <c r="S131" s="41">
        <f>SUMIF('Comités'!$B:$B,'México'!$C$131,'Comités'!S:S)</f>
        <v>0</v>
      </c>
      <c r="T131" s="41">
        <f>SUMIF('Comités'!$B:$B,'México'!$C$131,'Comités'!T:T)</f>
        <v>1837.5</v>
      </c>
      <c r="U131" s="41">
        <f>SUMIF('Comités'!$B:$B,'México'!$C$131,'Comités'!U:U)</f>
        <v>0</v>
      </c>
      <c r="V131" s="41">
        <f>SUMIF('Comités'!$B:$B,'México'!$C$131,'Comités'!V:V)</f>
        <v>2128</v>
      </c>
      <c r="W131" s="41">
        <f>SUMIF('Comités'!$B:$B,'México'!$C$131,'Comités'!W:W)</f>
        <v>0</v>
      </c>
      <c r="X131" s="41">
        <f>SUMIF('Comités'!$B:$B,'México'!$C$131,'Comités'!X:X)</f>
        <v>2128</v>
      </c>
      <c r="Y131" s="41">
        <f>SUMIF('Comités'!$B:$B,'México'!$C$131,'Comités'!Y:Y)</f>
        <v>0</v>
      </c>
      <c r="Z131" s="41">
        <f>SUMIF('Comités'!$B:$B,'México'!$C$131,'Comités'!Z:Z)</f>
        <v>2128</v>
      </c>
      <c r="AA131" s="336">
        <f>SUMIF('Comités'!$B:$B,'México'!$C$131,'Comités'!AA:AA)</f>
        <v>0</v>
      </c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</row>
    <row r="132" ht="12.75" customHeight="1">
      <c r="A132" s="40"/>
      <c r="B132" s="339" t="s">
        <v>54</v>
      </c>
      <c r="C132" s="340" t="s">
        <v>425</v>
      </c>
      <c r="D132" s="341">
        <f>SUMIF('Comités'!$B:$B,'México'!$C$132,'Comités'!D:D)</f>
        <v>8500</v>
      </c>
      <c r="E132" s="314">
        <f>SUMIF('Comités'!$B:$B,'México'!$C$132,'Comités'!E:E)</f>
        <v>0</v>
      </c>
      <c r="F132" s="314">
        <f>SUMIF('Comités'!$B:$B,'México'!$C$132,'Comités'!F:F)</f>
        <v>8500</v>
      </c>
      <c r="G132" s="314">
        <f>SUMIF('Comités'!$B:$B,'México'!$C$132,'Comités'!G:G)</f>
        <v>0</v>
      </c>
      <c r="H132" s="314">
        <f>SUMIF('Comités'!$B:$B,'México'!$C$132,'Comités'!H:H)</f>
        <v>8500</v>
      </c>
      <c r="I132" s="314">
        <f>SUMIF('Comités'!$B:$B,'México'!$C$132,'Comités'!I:I)</f>
        <v>0</v>
      </c>
      <c r="J132" s="314">
        <f>SUMIF('Comités'!$B:$B,'México'!$C$132,'Comités'!J:J)</f>
        <v>8500</v>
      </c>
      <c r="K132" s="314">
        <f>SUMIF('Comités'!$B:$B,'México'!$C$132,'Comités'!K:K)</f>
        <v>0</v>
      </c>
      <c r="L132" s="314">
        <f>SUMIF('Comités'!$B:$B,'México'!$C$132,'Comités'!L:L)</f>
        <v>8500</v>
      </c>
      <c r="M132" s="314">
        <f>SUMIF('Comités'!$B:$B,'México'!$C$132,'Comités'!M:M)</f>
        <v>0</v>
      </c>
      <c r="N132" s="314">
        <f>SUMIF('Comités'!$B:$B,'México'!$C$132,'Comités'!N:N)</f>
        <v>8500</v>
      </c>
      <c r="O132" s="314">
        <f>SUMIF('Comités'!$B:$B,'México'!$C$132,'Comités'!O:O)</f>
        <v>0</v>
      </c>
      <c r="P132" s="314">
        <f>SUMIF('Comités'!$B:$B,'México'!$C$132,'Comités'!P:P)</f>
        <v>8500</v>
      </c>
      <c r="Q132" s="314">
        <f>SUMIF('Comités'!$B:$B,'México'!$C$132,'Comités'!Q:Q)</f>
        <v>0</v>
      </c>
      <c r="R132" s="314">
        <f>SUMIF('Comités'!$B:$B,'México'!$C$132,'Comités'!R:R)</f>
        <v>8500</v>
      </c>
      <c r="S132" s="314">
        <f>SUMIF('Comités'!$B:$B,'México'!$C$132,'Comités'!S:S)</f>
        <v>0</v>
      </c>
      <c r="T132" s="314">
        <f>SUMIF('Comités'!$B:$B,'México'!$C$132,'Comités'!T:T)</f>
        <v>8500</v>
      </c>
      <c r="U132" s="314">
        <f>SUMIF('Comités'!$B:$B,'México'!$C$132,'Comités'!U:U)</f>
        <v>0</v>
      </c>
      <c r="V132" s="314">
        <f>SUMIF('Comités'!$B:$B,'México'!$C$132,'Comités'!V:V)</f>
        <v>8500</v>
      </c>
      <c r="W132" s="314">
        <f>SUMIF('Comités'!$B:$B,'México'!$C$132,'Comités'!W:W)</f>
        <v>0</v>
      </c>
      <c r="X132" s="314">
        <f>SUMIF('Comités'!$B:$B,'México'!$C$132,'Comités'!X:X)</f>
        <v>8500</v>
      </c>
      <c r="Y132" s="314">
        <f>SUMIF('Comités'!$B:$B,'México'!$C$132,'Comités'!Y:Y)</f>
        <v>0</v>
      </c>
      <c r="Z132" s="314">
        <f>SUMIF('Comités'!$B:$B,'México'!$C$132,'Comités'!Z:Z)</f>
        <v>8500</v>
      </c>
      <c r="AA132" s="342">
        <f>SUMIF('Comités'!$B:$B,'México'!$C$132,'Comités'!AA:AA)</f>
        <v>0</v>
      </c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</row>
    <row r="133" ht="12.75" customHeight="1">
      <c r="A133" s="40"/>
      <c r="B133" s="332" t="s">
        <v>57</v>
      </c>
      <c r="C133" s="333" t="s">
        <v>430</v>
      </c>
      <c r="D133" s="334">
        <f>SUMIF('T&amp;IC'!$B:$B,'México'!$C$133,'T&amp;IC'!D:D)</f>
        <v>0</v>
      </c>
      <c r="E133" s="335">
        <f>SUMIF('T&amp;IC'!$B:$B,'México'!$C$133,'T&amp;IC'!E:E)</f>
        <v>0</v>
      </c>
      <c r="F133" s="335">
        <f>SUMIF('T&amp;IC'!$B:$B,'México'!$C$133,'T&amp;IC'!F:F)</f>
        <v>0</v>
      </c>
      <c r="G133" s="335">
        <f>SUMIF('T&amp;IC'!$B:$B,'México'!$C$133,'T&amp;IC'!G:G)</f>
        <v>0</v>
      </c>
      <c r="H133" s="335">
        <f>SUMIF('T&amp;IC'!$B:$B,'México'!$C$133,'T&amp;IC'!H:H)</f>
        <v>0</v>
      </c>
      <c r="I133" s="335">
        <f>SUMIF('T&amp;IC'!$B:$B,'México'!$C$133,'T&amp;IC'!I:I)</f>
        <v>0</v>
      </c>
      <c r="J133" s="335">
        <f>SUMIF('T&amp;IC'!$B:$B,'México'!$C$133,'T&amp;IC'!J:J)</f>
        <v>0</v>
      </c>
      <c r="K133" s="335">
        <f>SUMIF('T&amp;IC'!$B:$B,'México'!$C$133,'T&amp;IC'!K:K)</f>
        <v>0</v>
      </c>
      <c r="L133" s="335">
        <f>SUMIF('T&amp;IC'!$B:$B,'México'!$C$133,'T&amp;IC'!L:L)</f>
        <v>0</v>
      </c>
      <c r="M133" s="335">
        <f>SUMIF('T&amp;IC'!$B:$B,'México'!$C$133,'T&amp;IC'!M:M)</f>
        <v>0</v>
      </c>
      <c r="N133" s="335">
        <f>SUMIF('T&amp;IC'!$B:$B,'México'!$C$133,'T&amp;IC'!N:N)</f>
        <v>0</v>
      </c>
      <c r="O133" s="335">
        <f>SUMIF('T&amp;IC'!$B:$B,'México'!$C$133,'T&amp;IC'!O:O)</f>
        <v>0</v>
      </c>
      <c r="P133" s="335">
        <f>SUMIF('T&amp;IC'!$B:$B,'México'!$C$133,'T&amp;IC'!P:P)</f>
        <v>0</v>
      </c>
      <c r="Q133" s="335">
        <f>SUMIF('T&amp;IC'!$B:$B,'México'!$C$133,'T&amp;IC'!Q:Q)</f>
        <v>0</v>
      </c>
      <c r="R133" s="335">
        <f>SUMIF('T&amp;IC'!$B:$B,'México'!$C$133,'T&amp;IC'!R:R)</f>
        <v>0</v>
      </c>
      <c r="S133" s="335">
        <f>SUMIF('T&amp;IC'!$B:$B,'México'!$C$133,'T&amp;IC'!S:S)</f>
        <v>0</v>
      </c>
      <c r="T133" s="335">
        <f>SUMIF('T&amp;IC'!$B:$B,'México'!$C$133,'T&amp;IC'!T:T)</f>
        <v>0</v>
      </c>
      <c r="U133" s="335">
        <f>SUMIF('T&amp;IC'!$B:$B,'México'!$C$133,'T&amp;IC'!U:U)</f>
        <v>0</v>
      </c>
      <c r="V133" s="335">
        <f>SUMIF('T&amp;IC'!$B:$B,'México'!$C$133,'T&amp;IC'!V:V)</f>
        <v>140000</v>
      </c>
      <c r="W133" s="335">
        <f>SUMIF('T&amp;IC'!$B:$B,'México'!$C$133,'T&amp;IC'!W:W)</f>
        <v>0</v>
      </c>
      <c r="X133" s="335">
        <f>SUMIF('T&amp;IC'!$B:$B,'México'!$C$133,'T&amp;IC'!X:X)</f>
        <v>0</v>
      </c>
      <c r="Y133" s="335">
        <f>SUMIF('T&amp;IC'!$B:$B,'México'!$C$133,'T&amp;IC'!Y:Y)</f>
        <v>0</v>
      </c>
      <c r="Z133" s="335">
        <f>SUMIF('T&amp;IC'!$B:$B,'México'!$C$133,'T&amp;IC'!Z:Z)</f>
        <v>0</v>
      </c>
      <c r="AA133" s="343">
        <f>SUMIF('T&amp;IC'!$B:$B,'México'!$C$133,'T&amp;IC'!AA:AA)</f>
        <v>0</v>
      </c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</row>
    <row r="134" ht="12.75" customHeight="1">
      <c r="A134" s="40"/>
      <c r="B134" s="337" t="s">
        <v>57</v>
      </c>
      <c r="C134" s="40" t="s">
        <v>433</v>
      </c>
      <c r="D134" s="338">
        <f>SUMIF('T&amp;IC'!$B:$B,'México'!$C$134,'T&amp;IC'!D:D)</f>
        <v>0</v>
      </c>
      <c r="E134" s="41">
        <f>SUMIF('T&amp;IC'!$B:$B,'México'!$C$134,'T&amp;IC'!E:E)</f>
        <v>0</v>
      </c>
      <c r="F134" s="41">
        <f>SUMIF('T&amp;IC'!$B:$B,'México'!$C$134,'T&amp;IC'!F:F)</f>
        <v>0</v>
      </c>
      <c r="G134" s="41">
        <f>SUMIF('T&amp;IC'!$B:$B,'México'!$C$134,'T&amp;IC'!G:G)</f>
        <v>0</v>
      </c>
      <c r="H134" s="41">
        <f>SUMIF('T&amp;IC'!$B:$B,'México'!$C$134,'T&amp;IC'!H:H)</f>
        <v>0</v>
      </c>
      <c r="I134" s="41">
        <f>SUMIF('T&amp;IC'!$B:$B,'México'!$C$134,'T&amp;IC'!I:I)</f>
        <v>0</v>
      </c>
      <c r="J134" s="41">
        <f>SUMIF('T&amp;IC'!$B:$B,'México'!$C$134,'T&amp;IC'!J:J)</f>
        <v>0</v>
      </c>
      <c r="K134" s="41">
        <f>SUMIF('T&amp;IC'!$B:$B,'México'!$C$134,'T&amp;IC'!K:K)</f>
        <v>0</v>
      </c>
      <c r="L134" s="41">
        <f>SUMIF('T&amp;IC'!$B:$B,'México'!$C$134,'T&amp;IC'!L:L)</f>
        <v>0</v>
      </c>
      <c r="M134" s="41">
        <f>SUMIF('T&amp;IC'!$B:$B,'México'!$C$134,'T&amp;IC'!M:M)</f>
        <v>0</v>
      </c>
      <c r="N134" s="41">
        <f>SUMIF('T&amp;IC'!$B:$B,'México'!$C$134,'T&amp;IC'!N:N)</f>
        <v>0</v>
      </c>
      <c r="O134" s="41">
        <f>SUMIF('T&amp;IC'!$B:$B,'México'!$C$134,'T&amp;IC'!O:O)</f>
        <v>0</v>
      </c>
      <c r="P134" s="41">
        <f>SUMIF('T&amp;IC'!$B:$B,'México'!$C$134,'T&amp;IC'!P:P)</f>
        <v>0</v>
      </c>
      <c r="Q134" s="41">
        <f>SUMIF('T&amp;IC'!$B:$B,'México'!$C$134,'T&amp;IC'!Q:Q)</f>
        <v>0</v>
      </c>
      <c r="R134" s="41">
        <f>SUMIF('T&amp;IC'!$B:$B,'México'!$C$134,'T&amp;IC'!R:R)</f>
        <v>0</v>
      </c>
      <c r="S134" s="41">
        <f>SUMIF('T&amp;IC'!$B:$B,'México'!$C$134,'T&amp;IC'!S:S)</f>
        <v>0</v>
      </c>
      <c r="T134" s="41">
        <f>SUMIF('T&amp;IC'!$B:$B,'México'!$C$134,'T&amp;IC'!T:T)</f>
        <v>240000</v>
      </c>
      <c r="U134" s="41">
        <f>SUMIF('T&amp;IC'!$B:$B,'México'!$C$134,'T&amp;IC'!U:U)</f>
        <v>0</v>
      </c>
      <c r="V134" s="41">
        <f>SUMIF('T&amp;IC'!$B:$B,'México'!$C$134,'T&amp;IC'!V:V)</f>
        <v>0</v>
      </c>
      <c r="W134" s="41">
        <f>SUMIF('T&amp;IC'!$B:$B,'México'!$C$134,'T&amp;IC'!W:W)</f>
        <v>0</v>
      </c>
      <c r="X134" s="41">
        <f>SUMIF('T&amp;IC'!$B:$B,'México'!$C$134,'T&amp;IC'!X:X)</f>
        <v>0</v>
      </c>
      <c r="Y134" s="41">
        <f>SUMIF('T&amp;IC'!$B:$B,'México'!$C$134,'T&amp;IC'!Y:Y)</f>
        <v>0</v>
      </c>
      <c r="Z134" s="41">
        <f>SUMIF('T&amp;IC'!$B:$B,'México'!$C$134,'T&amp;IC'!Z:Z)</f>
        <v>0</v>
      </c>
      <c r="AA134" s="336">
        <f>SUMIF('T&amp;IC'!$B:$B,'México'!$C$134,'T&amp;IC'!AA:AA)</f>
        <v>0</v>
      </c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</row>
    <row r="135" ht="12.75" customHeight="1">
      <c r="A135" s="40"/>
      <c r="B135" s="337" t="s">
        <v>57</v>
      </c>
      <c r="C135" s="40" t="s">
        <v>436</v>
      </c>
      <c r="D135" s="338">
        <f>SUMIF('T&amp;IC'!$B:$B,'México'!$C$135,'T&amp;IC'!D:D)</f>
        <v>0</v>
      </c>
      <c r="E135" s="41">
        <f>SUMIF('T&amp;IC'!$B:$B,'México'!$C$135,'T&amp;IC'!E:E)</f>
        <v>0</v>
      </c>
      <c r="F135" s="41">
        <f>SUMIF('T&amp;IC'!$B:$B,'México'!$C$135,'T&amp;IC'!F:F)</f>
        <v>0</v>
      </c>
      <c r="G135" s="41">
        <f>SUMIF('T&amp;IC'!$B:$B,'México'!$C$135,'T&amp;IC'!G:G)</f>
        <v>0</v>
      </c>
      <c r="H135" s="41">
        <f>SUMIF('T&amp;IC'!$B:$B,'México'!$C$135,'T&amp;IC'!H:H)</f>
        <v>0</v>
      </c>
      <c r="I135" s="41">
        <f>SUMIF('T&amp;IC'!$B:$B,'México'!$C$135,'T&amp;IC'!I:I)</f>
        <v>0</v>
      </c>
      <c r="J135" s="41">
        <f>SUMIF('T&amp;IC'!$B:$B,'México'!$C$135,'T&amp;IC'!J:J)</f>
        <v>0</v>
      </c>
      <c r="K135" s="41">
        <f>SUMIF('T&amp;IC'!$B:$B,'México'!$C$135,'T&amp;IC'!K:K)</f>
        <v>0</v>
      </c>
      <c r="L135" s="41">
        <f>SUMIF('T&amp;IC'!$B:$B,'México'!$C$135,'T&amp;IC'!L:L)</f>
        <v>60000</v>
      </c>
      <c r="M135" s="41">
        <f>SUMIF('T&amp;IC'!$B:$B,'México'!$C$135,'T&amp;IC'!M:M)</f>
        <v>0</v>
      </c>
      <c r="N135" s="41">
        <f>SUMIF('T&amp;IC'!$B:$B,'México'!$C$135,'T&amp;IC'!N:N)</f>
        <v>0</v>
      </c>
      <c r="O135" s="41">
        <f>SUMIF('T&amp;IC'!$B:$B,'México'!$C$135,'T&amp;IC'!O:O)</f>
        <v>0</v>
      </c>
      <c r="P135" s="41">
        <f>SUMIF('T&amp;IC'!$B:$B,'México'!$C$135,'T&amp;IC'!P:P)</f>
        <v>0</v>
      </c>
      <c r="Q135" s="41">
        <f>SUMIF('T&amp;IC'!$B:$B,'México'!$C$135,'T&amp;IC'!Q:Q)</f>
        <v>0</v>
      </c>
      <c r="R135" s="41">
        <f>SUMIF('T&amp;IC'!$B:$B,'México'!$C$135,'T&amp;IC'!R:R)</f>
        <v>0</v>
      </c>
      <c r="S135" s="41">
        <f>SUMIF('T&amp;IC'!$B:$B,'México'!$C$135,'T&amp;IC'!S:S)</f>
        <v>0</v>
      </c>
      <c r="T135" s="41">
        <f>SUMIF('T&amp;IC'!$B:$B,'México'!$C$135,'T&amp;IC'!T:T)</f>
        <v>0</v>
      </c>
      <c r="U135" s="41">
        <f>SUMIF('T&amp;IC'!$B:$B,'México'!$C$135,'T&amp;IC'!U:U)</f>
        <v>0</v>
      </c>
      <c r="V135" s="41">
        <f>SUMIF('T&amp;IC'!$B:$B,'México'!$C$135,'T&amp;IC'!V:V)</f>
        <v>0</v>
      </c>
      <c r="W135" s="41">
        <f>SUMIF('T&amp;IC'!$B:$B,'México'!$C$135,'T&amp;IC'!W:W)</f>
        <v>0</v>
      </c>
      <c r="X135" s="41">
        <f>SUMIF('T&amp;IC'!$B:$B,'México'!$C$135,'T&amp;IC'!X:X)</f>
        <v>0</v>
      </c>
      <c r="Y135" s="41">
        <f>SUMIF('T&amp;IC'!$B:$B,'México'!$C$135,'T&amp;IC'!Y:Y)</f>
        <v>0</v>
      </c>
      <c r="Z135" s="41">
        <f>SUMIF('T&amp;IC'!$B:$B,'México'!$C$135,'T&amp;IC'!Z:Z)</f>
        <v>0</v>
      </c>
      <c r="AA135" s="336">
        <f>SUMIF('T&amp;IC'!$B:$B,'México'!$C$135,'T&amp;IC'!AA:AA)</f>
        <v>0</v>
      </c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</row>
    <row r="136" ht="12.75" customHeight="1">
      <c r="A136" s="40"/>
      <c r="B136" s="337" t="s">
        <v>57</v>
      </c>
      <c r="C136" s="40" t="s">
        <v>439</v>
      </c>
      <c r="D136" s="338">
        <f>SUMIF('T&amp;IC'!$B:$B,'México'!$C$136,'T&amp;IC'!D:D)</f>
        <v>0</v>
      </c>
      <c r="E136" s="41">
        <f>SUMIF('T&amp;IC'!$B:$B,'México'!$C$136,'T&amp;IC'!E:E)</f>
        <v>0</v>
      </c>
      <c r="F136" s="41">
        <f>SUMIF('T&amp;IC'!$B:$B,'México'!$C$136,'T&amp;IC'!F:F)</f>
        <v>0</v>
      </c>
      <c r="G136" s="41">
        <f>SUMIF('T&amp;IC'!$B:$B,'México'!$C$136,'T&amp;IC'!G:G)</f>
        <v>0</v>
      </c>
      <c r="H136" s="41">
        <f>SUMIF('T&amp;IC'!$B:$B,'México'!$C$136,'T&amp;IC'!H:H)</f>
        <v>50000</v>
      </c>
      <c r="I136" s="41">
        <f>SUMIF('T&amp;IC'!$B:$B,'México'!$C$136,'T&amp;IC'!I:I)</f>
        <v>0</v>
      </c>
      <c r="J136" s="41">
        <f>SUMIF('T&amp;IC'!$B:$B,'México'!$C$136,'T&amp;IC'!J:J)</f>
        <v>100000</v>
      </c>
      <c r="K136" s="41">
        <f>SUMIF('T&amp;IC'!$B:$B,'México'!$C$136,'T&amp;IC'!K:K)</f>
        <v>0</v>
      </c>
      <c r="L136" s="41">
        <f>SUMIF('T&amp;IC'!$B:$B,'México'!$C$136,'T&amp;IC'!L:L)</f>
        <v>0</v>
      </c>
      <c r="M136" s="41">
        <f>SUMIF('T&amp;IC'!$B:$B,'México'!$C$136,'T&amp;IC'!M:M)</f>
        <v>0</v>
      </c>
      <c r="N136" s="41">
        <f>SUMIF('T&amp;IC'!$B:$B,'México'!$C$136,'T&amp;IC'!N:N)</f>
        <v>0</v>
      </c>
      <c r="O136" s="41">
        <f>SUMIF('T&amp;IC'!$B:$B,'México'!$C$136,'T&amp;IC'!O:O)</f>
        <v>0</v>
      </c>
      <c r="P136" s="41">
        <f>SUMIF('T&amp;IC'!$B:$B,'México'!$C$136,'T&amp;IC'!P:P)</f>
        <v>50000</v>
      </c>
      <c r="Q136" s="41">
        <f>SUMIF('T&amp;IC'!$B:$B,'México'!$C$136,'T&amp;IC'!Q:Q)</f>
        <v>0</v>
      </c>
      <c r="R136" s="41">
        <f>SUMIF('T&amp;IC'!$B:$B,'México'!$C$136,'T&amp;IC'!R:R)</f>
        <v>50000</v>
      </c>
      <c r="S136" s="41">
        <f>SUMIF('T&amp;IC'!$B:$B,'México'!$C$136,'T&amp;IC'!S:S)</f>
        <v>0</v>
      </c>
      <c r="T136" s="41">
        <f>SUMIF('T&amp;IC'!$B:$B,'México'!$C$136,'T&amp;IC'!T:T)</f>
        <v>0</v>
      </c>
      <c r="U136" s="41">
        <f>SUMIF('T&amp;IC'!$B:$B,'México'!$C$136,'T&amp;IC'!U:U)</f>
        <v>0</v>
      </c>
      <c r="V136" s="41">
        <f>SUMIF('T&amp;IC'!$B:$B,'México'!$C$136,'T&amp;IC'!V:V)</f>
        <v>50000</v>
      </c>
      <c r="W136" s="41">
        <f>SUMIF('T&amp;IC'!$B:$B,'México'!$C$136,'T&amp;IC'!W:W)</f>
        <v>0</v>
      </c>
      <c r="X136" s="41">
        <f>SUMIF('T&amp;IC'!$B:$B,'México'!$C$136,'T&amp;IC'!X:X)</f>
        <v>100000</v>
      </c>
      <c r="Y136" s="41">
        <f>SUMIF('T&amp;IC'!$B:$B,'México'!$C$136,'T&amp;IC'!Y:Y)</f>
        <v>0</v>
      </c>
      <c r="Z136" s="41">
        <f>SUMIF('T&amp;IC'!$B:$B,'México'!$C$136,'T&amp;IC'!Z:Z)</f>
        <v>0</v>
      </c>
      <c r="AA136" s="336">
        <f>SUMIF('T&amp;IC'!$B:$B,'México'!$C$136,'T&amp;IC'!AA:AA)</f>
        <v>0</v>
      </c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</row>
    <row r="137" ht="12.75" customHeight="1">
      <c r="A137" s="40"/>
      <c r="B137" s="337" t="s">
        <v>57</v>
      </c>
      <c r="C137" s="40" t="s">
        <v>444</v>
      </c>
      <c r="D137" s="338">
        <f>SUMIF('T&amp;IC'!$B:$B,'México'!$C$137,'T&amp;IC'!D:D)</f>
        <v>0</v>
      </c>
      <c r="E137" s="41">
        <f>SUMIF('T&amp;IC'!$B:$B,'México'!$C$137,'T&amp;IC'!E:E)</f>
        <v>0</v>
      </c>
      <c r="F137" s="41">
        <f>SUMIF('T&amp;IC'!$B:$B,'México'!$C$137,'T&amp;IC'!F:F)</f>
        <v>0</v>
      </c>
      <c r="G137" s="41">
        <f>SUMIF('T&amp;IC'!$B:$B,'México'!$C$137,'T&amp;IC'!G:G)</f>
        <v>0</v>
      </c>
      <c r="H137" s="41">
        <f>SUMIF('T&amp;IC'!$B:$B,'México'!$C$137,'T&amp;IC'!H:H)</f>
        <v>0</v>
      </c>
      <c r="I137" s="41">
        <f>SUMIF('T&amp;IC'!$B:$B,'México'!$C$137,'T&amp;IC'!I:I)</f>
        <v>0</v>
      </c>
      <c r="J137" s="41">
        <f>SUMIF('T&amp;IC'!$B:$B,'México'!$C$137,'T&amp;IC'!J:J)</f>
        <v>0</v>
      </c>
      <c r="K137" s="41">
        <f>SUMIF('T&amp;IC'!$B:$B,'México'!$C$137,'T&amp;IC'!K:K)</f>
        <v>0</v>
      </c>
      <c r="L137" s="41">
        <f>SUMIF('T&amp;IC'!$B:$B,'México'!$C$137,'T&amp;IC'!L:L)</f>
        <v>0</v>
      </c>
      <c r="M137" s="41">
        <f>SUMIF('T&amp;IC'!$B:$B,'México'!$C$137,'T&amp;IC'!M:M)</f>
        <v>0</v>
      </c>
      <c r="N137" s="41">
        <f>SUMIF('T&amp;IC'!$B:$B,'México'!$C$137,'T&amp;IC'!N:N)</f>
        <v>0</v>
      </c>
      <c r="O137" s="41">
        <f>SUMIF('T&amp;IC'!$B:$B,'México'!$C$137,'T&amp;IC'!O:O)</f>
        <v>0</v>
      </c>
      <c r="P137" s="41">
        <f>SUMIF('T&amp;IC'!$B:$B,'México'!$C$137,'T&amp;IC'!P:P)</f>
        <v>0</v>
      </c>
      <c r="Q137" s="41">
        <f>SUMIF('T&amp;IC'!$B:$B,'México'!$C$137,'T&amp;IC'!Q:Q)</f>
        <v>0</v>
      </c>
      <c r="R137" s="41">
        <f>SUMIF('T&amp;IC'!$B:$B,'México'!$C$137,'T&amp;IC'!R:R)</f>
        <v>0</v>
      </c>
      <c r="S137" s="41">
        <f>SUMIF('T&amp;IC'!$B:$B,'México'!$C$137,'T&amp;IC'!S:S)</f>
        <v>0</v>
      </c>
      <c r="T137" s="41">
        <f>SUMIF('T&amp;IC'!$B:$B,'México'!$C$137,'T&amp;IC'!T:T)</f>
        <v>0</v>
      </c>
      <c r="U137" s="41">
        <f>SUMIF('T&amp;IC'!$B:$B,'México'!$C$137,'T&amp;IC'!U:U)</f>
        <v>0</v>
      </c>
      <c r="V137" s="41">
        <f>SUMIF('T&amp;IC'!$B:$B,'México'!$C$137,'T&amp;IC'!V:V)</f>
        <v>70000</v>
      </c>
      <c r="W137" s="41">
        <f>SUMIF('T&amp;IC'!$B:$B,'México'!$C$137,'T&amp;IC'!W:W)</f>
        <v>0</v>
      </c>
      <c r="X137" s="41">
        <f>SUMIF('T&amp;IC'!$B:$B,'México'!$C$137,'T&amp;IC'!X:X)</f>
        <v>0</v>
      </c>
      <c r="Y137" s="41">
        <f>SUMIF('T&amp;IC'!$B:$B,'México'!$C$137,'T&amp;IC'!Y:Y)</f>
        <v>0</v>
      </c>
      <c r="Z137" s="41">
        <f>SUMIF('T&amp;IC'!$B:$B,'México'!$C$137,'T&amp;IC'!Z:Z)</f>
        <v>0</v>
      </c>
      <c r="AA137" s="336">
        <f>SUMIF('T&amp;IC'!$B:$B,'México'!$C$137,'T&amp;IC'!AA:AA)</f>
        <v>0</v>
      </c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</row>
    <row r="138" ht="12.75" customHeight="1">
      <c r="A138" s="40"/>
      <c r="B138" s="337" t="s">
        <v>57</v>
      </c>
      <c r="C138" s="40" t="s">
        <v>446</v>
      </c>
      <c r="D138" s="338">
        <f>SUMIF('T&amp;IC'!$B:$B,'México'!$C$138,'T&amp;IC'!D:D)</f>
        <v>0</v>
      </c>
      <c r="E138" s="41">
        <f>SUMIF('T&amp;IC'!$B:$B,'México'!$C$138,'T&amp;IC'!E:E)</f>
        <v>0</v>
      </c>
      <c r="F138" s="41">
        <f>SUMIF('T&amp;IC'!$B:$B,'México'!$C$138,'T&amp;IC'!F:F)</f>
        <v>0</v>
      </c>
      <c r="G138" s="41">
        <f>SUMIF('T&amp;IC'!$B:$B,'México'!$C$138,'T&amp;IC'!G:G)</f>
        <v>0</v>
      </c>
      <c r="H138" s="41">
        <f>SUMIF('T&amp;IC'!$B:$B,'México'!$C$138,'T&amp;IC'!H:H)</f>
        <v>0</v>
      </c>
      <c r="I138" s="41">
        <f>SUMIF('T&amp;IC'!$B:$B,'México'!$C$138,'T&amp;IC'!I:I)</f>
        <v>0</v>
      </c>
      <c r="J138" s="41">
        <f>SUMIF('T&amp;IC'!$B:$B,'México'!$C$138,'T&amp;IC'!J:J)</f>
        <v>0</v>
      </c>
      <c r="K138" s="41">
        <f>SUMIF('T&amp;IC'!$B:$B,'México'!$C$138,'T&amp;IC'!K:K)</f>
        <v>0</v>
      </c>
      <c r="L138" s="41">
        <f>SUMIF('T&amp;IC'!$B:$B,'México'!$C$138,'T&amp;IC'!L:L)</f>
        <v>0</v>
      </c>
      <c r="M138" s="41">
        <f>SUMIF('T&amp;IC'!$B:$B,'México'!$C$138,'T&amp;IC'!M:M)</f>
        <v>0</v>
      </c>
      <c r="N138" s="41">
        <f>SUMIF('T&amp;IC'!$B:$B,'México'!$C$138,'T&amp;IC'!N:N)</f>
        <v>0</v>
      </c>
      <c r="O138" s="41">
        <f>SUMIF('T&amp;IC'!$B:$B,'México'!$C$138,'T&amp;IC'!O:O)</f>
        <v>0</v>
      </c>
      <c r="P138" s="41">
        <f>SUMIF('T&amp;IC'!$B:$B,'México'!$C$138,'T&amp;IC'!P:P)</f>
        <v>0</v>
      </c>
      <c r="Q138" s="41">
        <f>SUMIF('T&amp;IC'!$B:$B,'México'!$C$138,'T&amp;IC'!Q:Q)</f>
        <v>0</v>
      </c>
      <c r="R138" s="41">
        <f>SUMIF('T&amp;IC'!$B:$B,'México'!$C$138,'T&amp;IC'!R:R)</f>
        <v>0</v>
      </c>
      <c r="S138" s="41">
        <f>SUMIF('T&amp;IC'!$B:$B,'México'!$C$138,'T&amp;IC'!S:S)</f>
        <v>0</v>
      </c>
      <c r="T138" s="41">
        <f>SUMIF('T&amp;IC'!$B:$B,'México'!$C$138,'T&amp;IC'!T:T)</f>
        <v>120000</v>
      </c>
      <c r="U138" s="41">
        <f>SUMIF('T&amp;IC'!$B:$B,'México'!$C$138,'T&amp;IC'!U:U)</f>
        <v>0</v>
      </c>
      <c r="V138" s="41">
        <f>SUMIF('T&amp;IC'!$B:$B,'México'!$C$138,'T&amp;IC'!V:V)</f>
        <v>0</v>
      </c>
      <c r="W138" s="41">
        <f>SUMIF('T&amp;IC'!$B:$B,'México'!$C$138,'T&amp;IC'!W:W)</f>
        <v>0</v>
      </c>
      <c r="X138" s="41">
        <f>SUMIF('T&amp;IC'!$B:$B,'México'!$C$138,'T&amp;IC'!X:X)</f>
        <v>0</v>
      </c>
      <c r="Y138" s="41">
        <f>SUMIF('T&amp;IC'!$B:$B,'México'!$C$138,'T&amp;IC'!Y:Y)</f>
        <v>0</v>
      </c>
      <c r="Z138" s="41">
        <f>SUMIF('T&amp;IC'!$B:$B,'México'!$C$138,'T&amp;IC'!Z:Z)</f>
        <v>0</v>
      </c>
      <c r="AA138" s="336">
        <f>SUMIF('T&amp;IC'!$B:$B,'México'!$C$138,'T&amp;IC'!AA:AA)</f>
        <v>0</v>
      </c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</row>
    <row r="139" ht="12.75" customHeight="1">
      <c r="A139" s="40"/>
      <c r="B139" s="337" t="s">
        <v>57</v>
      </c>
      <c r="C139" s="40" t="s">
        <v>447</v>
      </c>
      <c r="D139" s="338">
        <f>SUMIF('T&amp;IC'!$B:$B,'México'!$C$139,'T&amp;IC'!D:D)</f>
        <v>0</v>
      </c>
      <c r="E139" s="41">
        <f>SUMIF('T&amp;IC'!$B:$B,'México'!$C$139,'T&amp;IC'!E:E)</f>
        <v>0</v>
      </c>
      <c r="F139" s="41">
        <f>SUMIF('T&amp;IC'!$B:$B,'México'!$C$139,'T&amp;IC'!F:F)</f>
        <v>0</v>
      </c>
      <c r="G139" s="41">
        <f>SUMIF('T&amp;IC'!$B:$B,'México'!$C$139,'T&amp;IC'!G:G)</f>
        <v>0</v>
      </c>
      <c r="H139" s="41">
        <f>SUMIF('T&amp;IC'!$B:$B,'México'!$C$139,'T&amp;IC'!H:H)</f>
        <v>0</v>
      </c>
      <c r="I139" s="41">
        <f>SUMIF('T&amp;IC'!$B:$B,'México'!$C$139,'T&amp;IC'!I:I)</f>
        <v>0</v>
      </c>
      <c r="J139" s="41">
        <f>SUMIF('T&amp;IC'!$B:$B,'México'!$C$139,'T&amp;IC'!J:J)</f>
        <v>0</v>
      </c>
      <c r="K139" s="41">
        <f>SUMIF('T&amp;IC'!$B:$B,'México'!$C$139,'T&amp;IC'!K:K)</f>
        <v>0</v>
      </c>
      <c r="L139" s="41">
        <f>SUMIF('T&amp;IC'!$B:$B,'México'!$C$139,'T&amp;IC'!L:L)</f>
        <v>30000</v>
      </c>
      <c r="M139" s="41">
        <f>SUMIF('T&amp;IC'!$B:$B,'México'!$C$139,'T&amp;IC'!M:M)</f>
        <v>0</v>
      </c>
      <c r="N139" s="41">
        <f>SUMIF('T&amp;IC'!$B:$B,'México'!$C$139,'T&amp;IC'!N:N)</f>
        <v>0</v>
      </c>
      <c r="O139" s="41">
        <f>SUMIF('T&amp;IC'!$B:$B,'México'!$C$139,'T&amp;IC'!O:O)</f>
        <v>0</v>
      </c>
      <c r="P139" s="41">
        <f>SUMIF('T&amp;IC'!$B:$B,'México'!$C$139,'T&amp;IC'!P:P)</f>
        <v>0</v>
      </c>
      <c r="Q139" s="41">
        <f>SUMIF('T&amp;IC'!$B:$B,'México'!$C$139,'T&amp;IC'!Q:Q)</f>
        <v>0</v>
      </c>
      <c r="R139" s="41">
        <f>SUMIF('T&amp;IC'!$B:$B,'México'!$C$139,'T&amp;IC'!R:R)</f>
        <v>0</v>
      </c>
      <c r="S139" s="41">
        <f>SUMIF('T&amp;IC'!$B:$B,'México'!$C$139,'T&amp;IC'!S:S)</f>
        <v>0</v>
      </c>
      <c r="T139" s="41">
        <f>SUMIF('T&amp;IC'!$B:$B,'México'!$C$139,'T&amp;IC'!T:T)</f>
        <v>0</v>
      </c>
      <c r="U139" s="41">
        <f>SUMIF('T&amp;IC'!$B:$B,'México'!$C$139,'T&amp;IC'!U:U)</f>
        <v>0</v>
      </c>
      <c r="V139" s="41">
        <f>SUMIF('T&amp;IC'!$B:$B,'México'!$C$139,'T&amp;IC'!V:V)</f>
        <v>0</v>
      </c>
      <c r="W139" s="41">
        <f>SUMIF('T&amp;IC'!$B:$B,'México'!$C$139,'T&amp;IC'!W:W)</f>
        <v>0</v>
      </c>
      <c r="X139" s="41">
        <f>SUMIF('T&amp;IC'!$B:$B,'México'!$C$139,'T&amp;IC'!X:X)</f>
        <v>0</v>
      </c>
      <c r="Y139" s="41">
        <f>SUMIF('T&amp;IC'!$B:$B,'México'!$C$139,'T&amp;IC'!Y:Y)</f>
        <v>0</v>
      </c>
      <c r="Z139" s="41">
        <f>SUMIF('T&amp;IC'!$B:$B,'México'!$C$139,'T&amp;IC'!Z:Z)</f>
        <v>0</v>
      </c>
      <c r="AA139" s="336">
        <f>SUMIF('T&amp;IC'!$B:$B,'México'!$C$139,'T&amp;IC'!AA:AA)</f>
        <v>0</v>
      </c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</row>
    <row r="140" ht="12.75" customHeight="1">
      <c r="A140" s="40"/>
      <c r="B140" s="339" t="s">
        <v>57</v>
      </c>
      <c r="C140" s="340" t="s">
        <v>449</v>
      </c>
      <c r="D140" s="341">
        <f>SUMIF('T&amp;IC'!$B:$B,'México'!$C$140,'T&amp;IC'!D:D)</f>
        <v>0</v>
      </c>
      <c r="E140" s="314">
        <f>SUMIF('T&amp;IC'!$B:$B,'México'!$C$140,'T&amp;IC'!E:E)</f>
        <v>0</v>
      </c>
      <c r="F140" s="314">
        <f>SUMIF('T&amp;IC'!$B:$B,'México'!$C$140,'T&amp;IC'!F:F)</f>
        <v>0</v>
      </c>
      <c r="G140" s="314">
        <f>SUMIF('T&amp;IC'!$B:$B,'México'!$C$140,'T&amp;IC'!G:G)</f>
        <v>0</v>
      </c>
      <c r="H140" s="314">
        <f>SUMIF('T&amp;IC'!$B:$B,'México'!$C$140,'T&amp;IC'!H:H)</f>
        <v>15000</v>
      </c>
      <c r="I140" s="314">
        <f>SUMIF('T&amp;IC'!$B:$B,'México'!$C$140,'T&amp;IC'!I:I)</f>
        <v>0</v>
      </c>
      <c r="J140" s="314">
        <f>SUMIF('T&amp;IC'!$B:$B,'México'!$C$140,'T&amp;IC'!J:J)</f>
        <v>30000</v>
      </c>
      <c r="K140" s="314">
        <f>SUMIF('T&amp;IC'!$B:$B,'México'!$C$140,'T&amp;IC'!K:K)</f>
        <v>0</v>
      </c>
      <c r="L140" s="314">
        <f>SUMIF('T&amp;IC'!$B:$B,'México'!$C$140,'T&amp;IC'!L:L)</f>
        <v>0</v>
      </c>
      <c r="M140" s="314">
        <f>SUMIF('T&amp;IC'!$B:$B,'México'!$C$140,'T&amp;IC'!M:M)</f>
        <v>0</v>
      </c>
      <c r="N140" s="314">
        <f>SUMIF('T&amp;IC'!$B:$B,'México'!$C$140,'T&amp;IC'!N:N)</f>
        <v>0</v>
      </c>
      <c r="O140" s="314">
        <f>SUMIF('T&amp;IC'!$B:$B,'México'!$C$140,'T&amp;IC'!O:O)</f>
        <v>0</v>
      </c>
      <c r="P140" s="314">
        <f>SUMIF('T&amp;IC'!$B:$B,'México'!$C$140,'T&amp;IC'!P:P)</f>
        <v>15000</v>
      </c>
      <c r="Q140" s="314">
        <f>SUMIF('T&amp;IC'!$B:$B,'México'!$C$140,'T&amp;IC'!Q:Q)</f>
        <v>0</v>
      </c>
      <c r="R140" s="314">
        <f>SUMIF('T&amp;IC'!$B:$B,'México'!$C$140,'T&amp;IC'!R:R)</f>
        <v>15000</v>
      </c>
      <c r="S140" s="314">
        <f>SUMIF('T&amp;IC'!$B:$B,'México'!$C$140,'T&amp;IC'!S:S)</f>
        <v>0</v>
      </c>
      <c r="T140" s="314">
        <f>SUMIF('T&amp;IC'!$B:$B,'México'!$C$140,'T&amp;IC'!T:T)</f>
        <v>0</v>
      </c>
      <c r="U140" s="314">
        <f>SUMIF('T&amp;IC'!$B:$B,'México'!$C$140,'T&amp;IC'!U:U)</f>
        <v>0</v>
      </c>
      <c r="V140" s="314">
        <f>SUMIF('T&amp;IC'!$B:$B,'México'!$C$140,'T&amp;IC'!V:V)</f>
        <v>15000</v>
      </c>
      <c r="W140" s="314">
        <f>SUMIF('T&amp;IC'!$B:$B,'México'!$C$140,'T&amp;IC'!W:W)</f>
        <v>0</v>
      </c>
      <c r="X140" s="314">
        <f>SUMIF('T&amp;IC'!$B:$B,'México'!$C$140,'T&amp;IC'!X:X)</f>
        <v>30000</v>
      </c>
      <c r="Y140" s="314">
        <f>SUMIF('T&amp;IC'!$B:$B,'México'!$C$140,'T&amp;IC'!Y:Y)</f>
        <v>0</v>
      </c>
      <c r="Z140" s="314">
        <f>SUMIF('T&amp;IC'!$B:$B,'México'!$C$140,'T&amp;IC'!Z:Z)</f>
        <v>0</v>
      </c>
      <c r="AA140" s="342">
        <f>SUMIF('T&amp;IC'!$B:$B,'México'!$C$140,'T&amp;IC'!AA:AA)</f>
        <v>0</v>
      </c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</row>
    <row r="141" ht="12.75" customHeight="1">
      <c r="A141" s="40"/>
      <c r="B141" s="337" t="s">
        <v>742</v>
      </c>
      <c r="C141" s="40" t="s">
        <v>555</v>
      </c>
      <c r="D141" s="338">
        <f>SUMIF(RH!$B:$B,'México'!$C$141,RH!D:D)</f>
        <v>47057</v>
      </c>
      <c r="E141" s="41">
        <f>SUMIF(RH!$B:$B,'México'!$C$141,RH!E:E)</f>
        <v>0</v>
      </c>
      <c r="F141" s="41">
        <f>SUMIF(RH!$B:$B,'México'!$C$141,RH!F:F)</f>
        <v>47057</v>
      </c>
      <c r="G141" s="41">
        <f>SUMIF(RH!$B:$B,'México'!$C$141,RH!G:G)</f>
        <v>37333.33</v>
      </c>
      <c r="H141" s="41">
        <f>SUMIF(RH!$B:$B,'México'!$C$141,RH!H:H)</f>
        <v>47057</v>
      </c>
      <c r="I141" s="41">
        <f>SUMIF(RH!$B:$B,'México'!$C$141,RH!I:I)</f>
        <v>37333.33</v>
      </c>
      <c r="J141" s="41">
        <f>SUMIF(RH!$B:$B,'México'!$C$141,RH!J:J)</f>
        <v>47057</v>
      </c>
      <c r="K141" s="41">
        <f>SUMIF(RH!$B:$B,'México'!$C$141,RH!K:K)</f>
        <v>37333.33</v>
      </c>
      <c r="L141" s="41">
        <f>SUMIF(RH!$B:$B,'México'!$C$141,RH!L:L)</f>
        <v>47057</v>
      </c>
      <c r="M141" s="41">
        <f>SUMIF(RH!$B:$B,'México'!$C$141,RH!M:M)</f>
        <v>37333.33</v>
      </c>
      <c r="N141" s="41">
        <f>SUMIF(RH!$B:$B,'México'!$C$141,RH!N:N)</f>
        <v>47057</v>
      </c>
      <c r="O141" s="41">
        <f>SUMIF(RH!$B:$B,'México'!$C$141,RH!O:O)</f>
        <v>37333.33</v>
      </c>
      <c r="P141" s="41">
        <f>SUMIF(RH!$B:$B,'México'!$C$141,RH!P:P)</f>
        <v>47057</v>
      </c>
      <c r="Q141" s="41">
        <f>SUMIF(RH!$B:$B,'México'!$C$141,RH!Q:Q)</f>
        <v>37333.33</v>
      </c>
      <c r="R141" s="41">
        <f>SUMIF(RH!$B:$B,'México'!$C$141,RH!R:R)</f>
        <v>47057</v>
      </c>
      <c r="S141" s="41">
        <f>SUMIF(RH!$B:$B,'México'!$C$141,RH!S:S)</f>
        <v>37333.33</v>
      </c>
      <c r="T141" s="41">
        <f>SUMIF(RH!$B:$B,'México'!$C$141,RH!T:T)</f>
        <v>47057</v>
      </c>
      <c r="U141" s="41">
        <f>SUMIF(RH!$B:$B,'México'!$C$141,RH!U:U)</f>
        <v>37333.33</v>
      </c>
      <c r="V141" s="41">
        <f>SUMIF(RH!$B:$B,'México'!$C$141,RH!V:V)</f>
        <v>47057</v>
      </c>
      <c r="W141" s="41">
        <f>SUMIF(RH!$B:$B,'México'!$C$141,RH!W:W)</f>
        <v>37333.33</v>
      </c>
      <c r="X141" s="41">
        <f>SUMIF(RH!$B:$B,'México'!$C$141,RH!X:X)</f>
        <v>47057</v>
      </c>
      <c r="Y141" s="41">
        <f>SUMIF(RH!$B:$B,'México'!$C$141,RH!Y:Y)</f>
        <v>37333.33</v>
      </c>
      <c r="Z141" s="41">
        <f>SUMIF(RH!$B:$B,'México'!$C$141,RH!Z:Z)</f>
        <v>47057</v>
      </c>
      <c r="AA141" s="336">
        <f>SUMIF(RH!$B:$B,'México'!$C$141,RH!AA:AA)</f>
        <v>0</v>
      </c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</row>
    <row r="142" ht="12.75" customHeight="1">
      <c r="A142" s="40"/>
      <c r="B142" s="337" t="s">
        <v>742</v>
      </c>
      <c r="C142" s="40" t="s">
        <v>557</v>
      </c>
      <c r="D142" s="338">
        <f>SUMIF(RH!$B:$B,'México'!$C$142,RH!D:D)</f>
        <v>3066.67</v>
      </c>
      <c r="E142" s="41">
        <f>SUMIF(RH!$B:$B,'México'!$C$142,RH!E:E)</f>
        <v>0</v>
      </c>
      <c r="F142" s="41">
        <f>SUMIF(RH!$B:$B,'México'!$C$142,RH!F:F)</f>
        <v>3066.67</v>
      </c>
      <c r="G142" s="41">
        <f>SUMIF(RH!$B:$B,'México'!$C$142,RH!G:G)</f>
        <v>0</v>
      </c>
      <c r="H142" s="41">
        <f>SUMIF(RH!$B:$B,'México'!$C$142,RH!H:H)</f>
        <v>3066.67</v>
      </c>
      <c r="I142" s="41">
        <f>SUMIF(RH!$B:$B,'México'!$C$142,RH!I:I)</f>
        <v>0</v>
      </c>
      <c r="J142" s="41">
        <f>SUMIF(RH!$B:$B,'México'!$C$142,RH!J:J)</f>
        <v>3066.67</v>
      </c>
      <c r="K142" s="41">
        <f>SUMIF(RH!$B:$B,'México'!$C$142,RH!K:K)</f>
        <v>0</v>
      </c>
      <c r="L142" s="41">
        <f>SUMIF(RH!$B:$B,'México'!$C$142,RH!L:L)</f>
        <v>3066.67</v>
      </c>
      <c r="M142" s="41">
        <f>SUMIF(RH!$B:$B,'México'!$C$142,RH!M:M)</f>
        <v>0</v>
      </c>
      <c r="N142" s="41">
        <f>SUMIF(RH!$B:$B,'México'!$C$142,RH!N:N)</f>
        <v>3066.67</v>
      </c>
      <c r="O142" s="41">
        <f>SUMIF(RH!$B:$B,'México'!$C$142,RH!O:O)</f>
        <v>0</v>
      </c>
      <c r="P142" s="41">
        <f>SUMIF(RH!$B:$B,'México'!$C$142,RH!P:P)</f>
        <v>3066.67</v>
      </c>
      <c r="Q142" s="41">
        <f>SUMIF(RH!$B:$B,'México'!$C$142,RH!Q:Q)</f>
        <v>0</v>
      </c>
      <c r="R142" s="41">
        <f>SUMIF(RH!$B:$B,'México'!$C$142,RH!R:R)</f>
        <v>3066.67</v>
      </c>
      <c r="S142" s="41">
        <f>SUMIF(RH!$B:$B,'México'!$C$142,RH!S:S)</f>
        <v>0</v>
      </c>
      <c r="T142" s="41">
        <f>SUMIF(RH!$B:$B,'México'!$C$142,RH!T:T)</f>
        <v>3066.67</v>
      </c>
      <c r="U142" s="41">
        <f>SUMIF(RH!$B:$B,'México'!$C$142,RH!U:U)</f>
        <v>0</v>
      </c>
      <c r="V142" s="41">
        <f>SUMIF(RH!$B:$B,'México'!$C$142,RH!V:V)</f>
        <v>3066.67</v>
      </c>
      <c r="W142" s="41">
        <f>SUMIF(RH!$B:$B,'México'!$C$142,RH!W:W)</f>
        <v>0</v>
      </c>
      <c r="X142" s="41">
        <f>SUMIF(RH!$B:$B,'México'!$C$142,RH!X:X)</f>
        <v>3066.67</v>
      </c>
      <c r="Y142" s="41">
        <f>SUMIF(RH!$B:$B,'México'!$C$142,RH!Y:Y)</f>
        <v>0</v>
      </c>
      <c r="Z142" s="41">
        <f>SUMIF(RH!$B:$B,'México'!$C$142,RH!Z:Z)</f>
        <v>3066.63</v>
      </c>
      <c r="AA142" s="336">
        <f>SUMIF(RH!$B:$B,'México'!$C$142,RH!AA:AA)</f>
        <v>0</v>
      </c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</row>
    <row r="143" ht="12.75" customHeight="1">
      <c r="A143" s="40"/>
      <c r="B143" s="337" t="s">
        <v>742</v>
      </c>
      <c r="C143" s="40" t="s">
        <v>559</v>
      </c>
      <c r="D143" s="338">
        <f>SUMIF(RH!$B:$B,'México'!$C$143,RH!D:D)</f>
        <v>10951.25</v>
      </c>
      <c r="E143" s="41">
        <f>SUMIF(RH!$B:$B,'México'!$C$143,RH!E:E)</f>
        <v>0</v>
      </c>
      <c r="F143" s="41">
        <f>SUMIF(RH!$B:$B,'México'!$C$143,RH!F:F)</f>
        <v>10951.25</v>
      </c>
      <c r="G143" s="41">
        <f>SUMIF(RH!$B:$B,'México'!$C$143,RH!G:G)</f>
        <v>0</v>
      </c>
      <c r="H143" s="41">
        <f>SUMIF(RH!$B:$B,'México'!$C$143,RH!H:H)</f>
        <v>10951.25</v>
      </c>
      <c r="I143" s="41">
        <f>SUMIF(RH!$B:$B,'México'!$C$143,RH!I:I)</f>
        <v>0</v>
      </c>
      <c r="J143" s="41">
        <f>SUMIF(RH!$B:$B,'México'!$C$143,RH!J:J)</f>
        <v>10951.25</v>
      </c>
      <c r="K143" s="41">
        <f>SUMIF(RH!$B:$B,'México'!$C$143,RH!K:K)</f>
        <v>0</v>
      </c>
      <c r="L143" s="41">
        <f>SUMIF(RH!$B:$B,'México'!$C$143,RH!L:L)</f>
        <v>10951.25</v>
      </c>
      <c r="M143" s="41">
        <f>SUMIF(RH!$B:$B,'México'!$C$143,RH!M:M)</f>
        <v>0</v>
      </c>
      <c r="N143" s="41">
        <f>SUMIF(RH!$B:$B,'México'!$C$143,RH!N:N)</f>
        <v>10951.25</v>
      </c>
      <c r="O143" s="41">
        <f>SUMIF(RH!$B:$B,'México'!$C$143,RH!O:O)</f>
        <v>0</v>
      </c>
      <c r="P143" s="41">
        <f>SUMIF(RH!$B:$B,'México'!$C$143,RH!P:P)</f>
        <v>10951.25</v>
      </c>
      <c r="Q143" s="41">
        <f>SUMIF(RH!$B:$B,'México'!$C$143,RH!Q:Q)</f>
        <v>0</v>
      </c>
      <c r="R143" s="41">
        <f>SUMIF(RH!$B:$B,'México'!$C$143,RH!R:R)</f>
        <v>10951.25</v>
      </c>
      <c r="S143" s="41">
        <f>SUMIF(RH!$B:$B,'México'!$C$143,RH!S:S)</f>
        <v>0</v>
      </c>
      <c r="T143" s="41">
        <f>SUMIF(RH!$B:$B,'México'!$C$143,RH!T:T)</f>
        <v>10951.25</v>
      </c>
      <c r="U143" s="41">
        <f>SUMIF(RH!$B:$B,'México'!$C$143,RH!U:U)</f>
        <v>0</v>
      </c>
      <c r="V143" s="41">
        <f>SUMIF(RH!$B:$B,'México'!$C$143,RH!V:V)</f>
        <v>10951.25</v>
      </c>
      <c r="W143" s="41">
        <f>SUMIF(RH!$B:$B,'México'!$C$143,RH!W:W)</f>
        <v>0</v>
      </c>
      <c r="X143" s="41">
        <f>SUMIF(RH!$B:$B,'México'!$C$143,RH!X:X)</f>
        <v>10951.25</v>
      </c>
      <c r="Y143" s="41">
        <f>SUMIF(RH!$B:$B,'México'!$C$143,RH!Y:Y)</f>
        <v>0</v>
      </c>
      <c r="Z143" s="41">
        <f>SUMIF(RH!$B:$B,'México'!$C$143,RH!Z:Z)</f>
        <v>10951.25</v>
      </c>
      <c r="AA143" s="336">
        <f>SUMIF(RH!$B:$B,'México'!$C$143,RH!AA:AA)</f>
        <v>0</v>
      </c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</row>
    <row r="144" ht="12.75" customHeight="1">
      <c r="A144" s="40"/>
      <c r="B144" s="337" t="s">
        <v>742</v>
      </c>
      <c r="C144" s="40" t="s">
        <v>568</v>
      </c>
      <c r="D144" s="338">
        <f>SUMIF(RH!$B:$B,'México'!$C$144,RH!D:D)</f>
        <v>800</v>
      </c>
      <c r="E144" s="41">
        <f>SUMIF(RH!$B:$B,'México'!$C$144,RH!E:E)</f>
        <v>0</v>
      </c>
      <c r="F144" s="41">
        <f>SUMIF(RH!$B:$B,'México'!$C$144,RH!F:F)</f>
        <v>800</v>
      </c>
      <c r="G144" s="41">
        <f>SUMIF(RH!$B:$B,'México'!$C$144,RH!G:G)</f>
        <v>0</v>
      </c>
      <c r="H144" s="41">
        <f>SUMIF(RH!$B:$B,'México'!$C$144,RH!H:H)</f>
        <v>800</v>
      </c>
      <c r="I144" s="41">
        <f>SUMIF(RH!$B:$B,'México'!$C$144,RH!I:I)</f>
        <v>0</v>
      </c>
      <c r="J144" s="41">
        <f>SUMIF(RH!$B:$B,'México'!$C$144,RH!J:J)</f>
        <v>800</v>
      </c>
      <c r="K144" s="41">
        <f>SUMIF(RH!$B:$B,'México'!$C$144,RH!K:K)</f>
        <v>0</v>
      </c>
      <c r="L144" s="41">
        <f>SUMIF(RH!$B:$B,'México'!$C$144,RH!L:L)</f>
        <v>800</v>
      </c>
      <c r="M144" s="41">
        <f>SUMIF(RH!$B:$B,'México'!$C$144,RH!M:M)</f>
        <v>0</v>
      </c>
      <c r="N144" s="41">
        <f>SUMIF(RH!$B:$B,'México'!$C$144,RH!N:N)</f>
        <v>800</v>
      </c>
      <c r="O144" s="41">
        <f>SUMIF(RH!$B:$B,'México'!$C$144,RH!O:O)</f>
        <v>0</v>
      </c>
      <c r="P144" s="41">
        <f>SUMIF(RH!$B:$B,'México'!$C$144,RH!P:P)</f>
        <v>800</v>
      </c>
      <c r="Q144" s="41">
        <f>SUMIF(RH!$B:$B,'México'!$C$144,RH!Q:Q)</f>
        <v>0</v>
      </c>
      <c r="R144" s="41">
        <f>SUMIF(RH!$B:$B,'México'!$C$144,RH!R:R)</f>
        <v>800</v>
      </c>
      <c r="S144" s="41">
        <f>SUMIF(RH!$B:$B,'México'!$C$144,RH!S:S)</f>
        <v>0</v>
      </c>
      <c r="T144" s="41">
        <f>SUMIF(RH!$B:$B,'México'!$C$144,RH!T:T)</f>
        <v>800</v>
      </c>
      <c r="U144" s="41">
        <f>SUMIF(RH!$B:$B,'México'!$C$144,RH!U:U)</f>
        <v>0</v>
      </c>
      <c r="V144" s="41">
        <f>SUMIF(RH!$B:$B,'México'!$C$144,RH!V:V)</f>
        <v>800</v>
      </c>
      <c r="W144" s="41">
        <f>SUMIF(RH!$B:$B,'México'!$C$144,RH!W:W)</f>
        <v>0</v>
      </c>
      <c r="X144" s="41">
        <f>SUMIF(RH!$B:$B,'México'!$C$144,RH!X:X)</f>
        <v>800</v>
      </c>
      <c r="Y144" s="41">
        <f>SUMIF(RH!$B:$B,'México'!$C$144,RH!Y:Y)</f>
        <v>0</v>
      </c>
      <c r="Z144" s="41">
        <f>SUMIF(RH!$B:$B,'México'!$C$144,RH!Z:Z)</f>
        <v>800</v>
      </c>
      <c r="AA144" s="336">
        <f>SUMIF(RH!$B:$B,'México'!$C$144,RH!AA:AA)</f>
        <v>0</v>
      </c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</row>
    <row r="145" ht="12.75" customHeight="1">
      <c r="A145" s="40"/>
      <c r="B145" s="337" t="s">
        <v>742</v>
      </c>
      <c r="C145" s="40" t="s">
        <v>569</v>
      </c>
      <c r="D145" s="338">
        <f>SUMIF(RH!$B:$B,'México'!$C$145,RH!D:D)</f>
        <v>0</v>
      </c>
      <c r="E145" s="41">
        <f>SUMIF(RH!$B:$B,'México'!$C$145,RH!E:E)</f>
        <v>0</v>
      </c>
      <c r="F145" s="41">
        <f>SUMIF(RH!$B:$B,'México'!$C$145,RH!F:F)</f>
        <v>0</v>
      </c>
      <c r="G145" s="41">
        <f>SUMIF(RH!$B:$B,'México'!$C$145,RH!G:G)</f>
        <v>0</v>
      </c>
      <c r="H145" s="41">
        <f>SUMIF(RH!$B:$B,'México'!$C$145,RH!H:H)</f>
        <v>7200</v>
      </c>
      <c r="I145" s="41">
        <f>SUMIF(RH!$B:$B,'México'!$C$145,RH!I:I)</f>
        <v>0</v>
      </c>
      <c r="J145" s="41">
        <f>SUMIF(RH!$B:$B,'México'!$C$145,RH!J:J)</f>
        <v>0</v>
      </c>
      <c r="K145" s="41">
        <f>SUMIF(RH!$B:$B,'México'!$C$145,RH!K:K)</f>
        <v>0</v>
      </c>
      <c r="L145" s="41">
        <f>SUMIF(RH!$B:$B,'México'!$C$145,RH!L:L)</f>
        <v>0</v>
      </c>
      <c r="M145" s="41">
        <f>SUMIF(RH!$B:$B,'México'!$C$145,RH!M:M)</f>
        <v>0</v>
      </c>
      <c r="N145" s="41">
        <f>SUMIF(RH!$B:$B,'México'!$C$145,RH!N:N)</f>
        <v>0</v>
      </c>
      <c r="O145" s="41">
        <f>SUMIF(RH!$B:$B,'México'!$C$145,RH!O:O)</f>
        <v>0</v>
      </c>
      <c r="P145" s="41">
        <f>SUMIF(RH!$B:$B,'México'!$C$145,RH!P:P)</f>
        <v>0</v>
      </c>
      <c r="Q145" s="41">
        <f>SUMIF(RH!$B:$B,'México'!$C$145,RH!Q:Q)</f>
        <v>0</v>
      </c>
      <c r="R145" s="41">
        <f>SUMIF(RH!$B:$B,'México'!$C$145,RH!R:R)</f>
        <v>0</v>
      </c>
      <c r="S145" s="41">
        <f>SUMIF(RH!$B:$B,'México'!$C$145,RH!S:S)</f>
        <v>0</v>
      </c>
      <c r="T145" s="41">
        <f>SUMIF(RH!$B:$B,'México'!$C$145,RH!T:T)</f>
        <v>7200</v>
      </c>
      <c r="U145" s="41">
        <f>SUMIF(RH!$B:$B,'México'!$C$145,RH!U:U)</f>
        <v>0</v>
      </c>
      <c r="V145" s="41">
        <f>SUMIF(RH!$B:$B,'México'!$C$145,RH!V:V)</f>
        <v>0</v>
      </c>
      <c r="W145" s="41">
        <f>SUMIF(RH!$B:$B,'México'!$C$145,RH!W:W)</f>
        <v>0</v>
      </c>
      <c r="X145" s="41">
        <f>SUMIF(RH!$B:$B,'México'!$C$145,RH!X:X)</f>
        <v>0</v>
      </c>
      <c r="Y145" s="41">
        <f>SUMIF(RH!$B:$B,'México'!$C$145,RH!Y:Y)</f>
        <v>0</v>
      </c>
      <c r="Z145" s="41">
        <f>SUMIF(RH!$B:$B,'México'!$C$145,RH!Z:Z)</f>
        <v>0</v>
      </c>
      <c r="AA145" s="336">
        <f>SUMIF(RH!$B:$B,'México'!$C$145,RH!AA:AA)</f>
        <v>0</v>
      </c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</row>
    <row r="146" ht="12.75" customHeight="1">
      <c r="A146" s="40"/>
      <c r="B146" s="337" t="s">
        <v>742</v>
      </c>
      <c r="C146" s="40" t="s">
        <v>570</v>
      </c>
      <c r="D146" s="338">
        <f>SUMIF(RH!$B:$B,'México'!$C$146,RH!D:D)</f>
        <v>2700</v>
      </c>
      <c r="E146" s="41">
        <f>SUMIF(RH!$B:$B,'México'!$C$146,RH!E:E)</f>
        <v>0</v>
      </c>
      <c r="F146" s="41">
        <f>SUMIF(RH!$B:$B,'México'!$C$146,RH!F:F)</f>
        <v>2700</v>
      </c>
      <c r="G146" s="41">
        <f>SUMIF(RH!$B:$B,'México'!$C$146,RH!G:G)</f>
        <v>0</v>
      </c>
      <c r="H146" s="41">
        <f>SUMIF(RH!$B:$B,'México'!$C$146,RH!H:H)</f>
        <v>2700</v>
      </c>
      <c r="I146" s="41">
        <f>SUMIF(RH!$B:$B,'México'!$C$146,RH!I:I)</f>
        <v>0</v>
      </c>
      <c r="J146" s="41">
        <f>SUMIF(RH!$B:$B,'México'!$C$146,RH!J:J)</f>
        <v>2700</v>
      </c>
      <c r="K146" s="41">
        <f>SUMIF(RH!$B:$B,'México'!$C$146,RH!K:K)</f>
        <v>0</v>
      </c>
      <c r="L146" s="41">
        <f>SUMIF(RH!$B:$B,'México'!$C$146,RH!L:L)</f>
        <v>2700</v>
      </c>
      <c r="M146" s="41">
        <f>SUMIF(RH!$B:$B,'México'!$C$146,RH!M:M)</f>
        <v>0</v>
      </c>
      <c r="N146" s="41">
        <f>SUMIF(RH!$B:$B,'México'!$C$146,RH!N:N)</f>
        <v>2700</v>
      </c>
      <c r="O146" s="41">
        <f>SUMIF(RH!$B:$B,'México'!$C$146,RH!O:O)</f>
        <v>0</v>
      </c>
      <c r="P146" s="41">
        <f>SUMIF(RH!$B:$B,'México'!$C$146,RH!P:P)</f>
        <v>2700</v>
      </c>
      <c r="Q146" s="41">
        <f>SUMIF(RH!$B:$B,'México'!$C$146,RH!Q:Q)</f>
        <v>0</v>
      </c>
      <c r="R146" s="41">
        <f>SUMIF(RH!$B:$B,'México'!$C$146,RH!R:R)</f>
        <v>2700</v>
      </c>
      <c r="S146" s="41">
        <f>SUMIF(RH!$B:$B,'México'!$C$146,RH!S:S)</f>
        <v>0</v>
      </c>
      <c r="T146" s="41">
        <f>SUMIF(RH!$B:$B,'México'!$C$146,RH!T:T)</f>
        <v>2700</v>
      </c>
      <c r="U146" s="41">
        <f>SUMIF(RH!$B:$B,'México'!$C$146,RH!U:U)</f>
        <v>0</v>
      </c>
      <c r="V146" s="41">
        <f>SUMIF(RH!$B:$B,'México'!$C$146,RH!V:V)</f>
        <v>2700</v>
      </c>
      <c r="W146" s="41">
        <f>SUMIF(RH!$B:$B,'México'!$C$146,RH!W:W)</f>
        <v>0</v>
      </c>
      <c r="X146" s="41">
        <f>SUMIF(RH!$B:$B,'México'!$C$146,RH!X:X)</f>
        <v>2700</v>
      </c>
      <c r="Y146" s="41">
        <f>SUMIF(RH!$B:$B,'México'!$C$146,RH!Y:Y)</f>
        <v>0</v>
      </c>
      <c r="Z146" s="41">
        <f>SUMIF(RH!$B:$B,'México'!$C$146,RH!Z:Z)</f>
        <v>2700</v>
      </c>
      <c r="AA146" s="336">
        <f>SUMIF(RH!$B:$B,'México'!$C$146,RH!AA:AA)</f>
        <v>0</v>
      </c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</row>
    <row r="147" ht="12.75" customHeight="1">
      <c r="A147" s="40"/>
      <c r="B147" s="337" t="s">
        <v>742</v>
      </c>
      <c r="C147" s="70" t="s">
        <v>571</v>
      </c>
      <c r="D147" s="338">
        <f>SUMIF(RH!$B:$B,'México'!$C$147,RH!D:D)</f>
        <v>0</v>
      </c>
      <c r="E147" s="41">
        <f>SUMIF(RH!$B:$B,'México'!$C$147,RH!E:E)</f>
        <v>7000</v>
      </c>
      <c r="F147" s="41">
        <f>SUMIF(RH!$B:$B,'México'!$C$147,RH!F:F)</f>
        <v>0</v>
      </c>
      <c r="G147" s="41">
        <f>SUMIF(RH!$B:$B,'México'!$C$147,RH!G:G)</f>
        <v>7000</v>
      </c>
      <c r="H147" s="41">
        <f>SUMIF(RH!$B:$B,'México'!$C$147,RH!H:H)</f>
        <v>0</v>
      </c>
      <c r="I147" s="41">
        <f>SUMIF(RH!$B:$B,'México'!$C$147,RH!I:I)</f>
        <v>7000</v>
      </c>
      <c r="J147" s="41">
        <f>SUMIF(RH!$B:$B,'México'!$C$147,RH!J:J)</f>
        <v>0</v>
      </c>
      <c r="K147" s="41">
        <f>SUMIF(RH!$B:$B,'México'!$C$147,RH!K:K)</f>
        <v>7000</v>
      </c>
      <c r="L147" s="41">
        <f>SUMIF(RH!$B:$B,'México'!$C$147,RH!L:L)</f>
        <v>0</v>
      </c>
      <c r="M147" s="41">
        <f>SUMIF(RH!$B:$B,'México'!$C$147,RH!M:M)</f>
        <v>7000</v>
      </c>
      <c r="N147" s="41">
        <f>SUMIF(RH!$B:$B,'México'!$C$147,RH!N:N)</f>
        <v>0</v>
      </c>
      <c r="O147" s="41">
        <f>SUMIF(RH!$B:$B,'México'!$C$147,RH!O:O)</f>
        <v>7000</v>
      </c>
      <c r="P147" s="41">
        <f>SUMIF(RH!$B:$B,'México'!$C$147,RH!P:P)</f>
        <v>7000</v>
      </c>
      <c r="Q147" s="41">
        <f>SUMIF(RH!$B:$B,'México'!$C$147,RH!Q:Q)</f>
        <v>7000</v>
      </c>
      <c r="R147" s="41">
        <f>SUMIF(RH!$B:$B,'México'!$C$147,RH!R:R)</f>
        <v>7000</v>
      </c>
      <c r="S147" s="41">
        <f>SUMIF(RH!$B:$B,'México'!$C$147,RH!S:S)</f>
        <v>7000</v>
      </c>
      <c r="T147" s="41">
        <f>SUMIF(RH!$B:$B,'México'!$C$147,RH!T:T)</f>
        <v>7000</v>
      </c>
      <c r="U147" s="41">
        <f>SUMIF(RH!$B:$B,'México'!$C$147,RH!U:U)</f>
        <v>7000</v>
      </c>
      <c r="V147" s="41">
        <f>SUMIF(RH!$B:$B,'México'!$C$147,RH!V:V)</f>
        <v>7000</v>
      </c>
      <c r="W147" s="41">
        <f>SUMIF(RH!$B:$B,'México'!$C$147,RH!W:W)</f>
        <v>7000</v>
      </c>
      <c r="X147" s="41">
        <f>SUMIF(RH!$B:$B,'México'!$C$147,RH!X:X)</f>
        <v>7000</v>
      </c>
      <c r="Y147" s="41">
        <f>SUMIF(RH!$B:$B,'México'!$C$147,RH!Y:Y)</f>
        <v>7000</v>
      </c>
      <c r="Z147" s="41">
        <f>SUMIF(RH!$B:$B,'México'!$C$147,RH!Z:Z)</f>
        <v>7000</v>
      </c>
      <c r="AA147" s="336">
        <f>SUMIF(RH!$B:$B,'México'!$C$147,RH!AA:AA)</f>
        <v>0</v>
      </c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</row>
    <row r="148" ht="12.75" customHeight="1">
      <c r="A148" s="40"/>
      <c r="B148" s="337" t="s">
        <v>742</v>
      </c>
      <c r="C148" s="40" t="s">
        <v>572</v>
      </c>
      <c r="D148" s="338">
        <f>SUMIF(RH!$B:$B,'México'!$C$148,RH!D:D)</f>
        <v>169.9604</v>
      </c>
      <c r="E148" s="41">
        <f>SUMIF(RH!$B:$B,'México'!$C$148,RH!E:E)</f>
        <v>0</v>
      </c>
      <c r="F148" s="41">
        <f>SUMIF(RH!$B:$B,'México'!$C$148,RH!F:F)</f>
        <v>0</v>
      </c>
      <c r="G148" s="41">
        <f>SUMIF(RH!$B:$B,'México'!$C$148,RH!G:G)</f>
        <v>0</v>
      </c>
      <c r="H148" s="41">
        <f>SUMIF(RH!$B:$B,'México'!$C$148,RH!H:H)</f>
        <v>0</v>
      </c>
      <c r="I148" s="41">
        <f>SUMIF(RH!$B:$B,'México'!$C$148,RH!I:I)</f>
        <v>0</v>
      </c>
      <c r="J148" s="41">
        <f>SUMIF(RH!$B:$B,'México'!$C$148,RH!J:J)</f>
        <v>0</v>
      </c>
      <c r="K148" s="41">
        <f>SUMIF(RH!$B:$B,'México'!$C$148,RH!K:K)</f>
        <v>0</v>
      </c>
      <c r="L148" s="41">
        <f>SUMIF(RH!$B:$B,'México'!$C$148,RH!L:L)</f>
        <v>0</v>
      </c>
      <c r="M148" s="41">
        <f>SUMIF(RH!$B:$B,'México'!$C$148,RH!M:M)</f>
        <v>0</v>
      </c>
      <c r="N148" s="41">
        <f>SUMIF(RH!$B:$B,'México'!$C$148,RH!N:N)</f>
        <v>109.6464</v>
      </c>
      <c r="O148" s="41">
        <f>SUMIF(RH!$B:$B,'México'!$C$148,RH!O:O)</f>
        <v>0</v>
      </c>
      <c r="P148" s="41">
        <f>SUMIF(RH!$B:$B,'México'!$C$148,RH!P:P)</f>
        <v>100</v>
      </c>
      <c r="Q148" s="41">
        <f>SUMIF(RH!$B:$B,'México'!$C$148,RH!Q:Q)</f>
        <v>0</v>
      </c>
      <c r="R148" s="41">
        <f>SUMIF(RH!$B:$B,'México'!$C$148,RH!R:R)</f>
        <v>100</v>
      </c>
      <c r="S148" s="41">
        <f>SUMIF(RH!$B:$B,'México'!$C$148,RH!S:S)</f>
        <v>0</v>
      </c>
      <c r="T148" s="41">
        <f>SUMIF(RH!$B:$B,'México'!$C$148,RH!T:T)</f>
        <v>118</v>
      </c>
      <c r="U148" s="41">
        <f>SUMIF(RH!$B:$B,'México'!$C$148,RH!U:U)</f>
        <v>0</v>
      </c>
      <c r="V148" s="41">
        <f>SUMIF(RH!$B:$B,'México'!$C$148,RH!V:V)</f>
        <v>0</v>
      </c>
      <c r="W148" s="41">
        <f>SUMIF(RH!$B:$B,'México'!$C$148,RH!W:W)</f>
        <v>0</v>
      </c>
      <c r="X148" s="41">
        <f>SUMIF(RH!$B:$B,'México'!$C$148,RH!X:X)</f>
        <v>0</v>
      </c>
      <c r="Y148" s="41">
        <f>SUMIF(RH!$B:$B,'México'!$C$148,RH!Y:Y)</f>
        <v>0</v>
      </c>
      <c r="Z148" s="41">
        <f>SUMIF(RH!$B:$B,'México'!$C$148,RH!Z:Z)</f>
        <v>0</v>
      </c>
      <c r="AA148" s="336">
        <f>SUMIF(RH!$B:$B,'México'!$C$148,RH!AA:AA)</f>
        <v>0</v>
      </c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</row>
    <row r="149" ht="12.75" customHeight="1">
      <c r="A149" s="40"/>
      <c r="B149" s="337" t="s">
        <v>742</v>
      </c>
      <c r="C149" s="40" t="s">
        <v>574</v>
      </c>
      <c r="D149" s="338">
        <f>SUMIF(RH!$B:$B,'México'!$C$149,RH!D:D)</f>
        <v>0</v>
      </c>
      <c r="E149" s="41">
        <f>SUMIF(RH!$B:$B,'México'!$C$149,RH!E:E)</f>
        <v>0</v>
      </c>
      <c r="F149" s="41">
        <f>SUMIF(RH!$B:$B,'México'!$C$149,RH!F:F)</f>
        <v>0</v>
      </c>
      <c r="G149" s="41">
        <f>SUMIF(RH!$B:$B,'México'!$C$149,RH!G:G)</f>
        <v>0</v>
      </c>
      <c r="H149" s="41">
        <f>SUMIF(RH!$B:$B,'México'!$C$149,RH!H:H)</f>
        <v>0</v>
      </c>
      <c r="I149" s="41">
        <f>SUMIF(RH!$B:$B,'México'!$C$149,RH!I:I)</f>
        <v>0</v>
      </c>
      <c r="J149" s="41">
        <f>SUMIF(RH!$B:$B,'México'!$C$149,RH!J:J)</f>
        <v>0</v>
      </c>
      <c r="K149" s="41">
        <f>SUMIF(RH!$B:$B,'México'!$C$149,RH!K:K)</f>
        <v>0</v>
      </c>
      <c r="L149" s="41">
        <f>SUMIF(RH!$B:$B,'México'!$C$149,RH!L:L)</f>
        <v>0</v>
      </c>
      <c r="M149" s="41">
        <f>SUMIF(RH!$B:$B,'México'!$C$149,RH!M:M)</f>
        <v>0</v>
      </c>
      <c r="N149" s="41">
        <f>SUMIF(RH!$B:$B,'México'!$C$149,RH!N:N)</f>
        <v>0</v>
      </c>
      <c r="O149" s="41">
        <f>SUMIF(RH!$B:$B,'México'!$C$149,RH!O:O)</f>
        <v>0</v>
      </c>
      <c r="P149" s="41">
        <f>SUMIF(RH!$B:$B,'México'!$C$149,RH!P:P)</f>
        <v>0</v>
      </c>
      <c r="Q149" s="41">
        <f>SUMIF(RH!$B:$B,'México'!$C$149,RH!Q:Q)</f>
        <v>0</v>
      </c>
      <c r="R149" s="41">
        <f>SUMIF(RH!$B:$B,'México'!$C$149,RH!R:R)</f>
        <v>0</v>
      </c>
      <c r="S149" s="41">
        <f>SUMIF(RH!$B:$B,'México'!$C$149,RH!S:S)</f>
        <v>0</v>
      </c>
      <c r="T149" s="41">
        <f>SUMIF(RH!$B:$B,'México'!$C$149,RH!T:T)</f>
        <v>0</v>
      </c>
      <c r="U149" s="41">
        <f>SUMIF(RH!$B:$B,'México'!$C$149,RH!U:U)</f>
        <v>0</v>
      </c>
      <c r="V149" s="41">
        <f>SUMIF(RH!$B:$B,'México'!$C$149,RH!V:V)</f>
        <v>0</v>
      </c>
      <c r="W149" s="41">
        <f>SUMIF(RH!$B:$B,'México'!$C$149,RH!W:W)</f>
        <v>0</v>
      </c>
      <c r="X149" s="41">
        <f>SUMIF(RH!$B:$B,'México'!$C$149,RH!X:X)</f>
        <v>0</v>
      </c>
      <c r="Y149" s="41">
        <f>SUMIF(RH!$B:$B,'México'!$C$149,RH!Y:Y)</f>
        <v>0</v>
      </c>
      <c r="Z149" s="41">
        <f>SUMIF(RH!$B:$B,'México'!$C$149,RH!Z:Z)</f>
        <v>0</v>
      </c>
      <c r="AA149" s="336">
        <f>SUMIF(RH!$B:$B,'México'!$C$149,RH!AA:AA)</f>
        <v>0</v>
      </c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</row>
    <row r="150" ht="12.75" customHeight="1">
      <c r="A150" s="40"/>
      <c r="B150" s="337" t="s">
        <v>742</v>
      </c>
      <c r="C150" s="40" t="s">
        <v>575</v>
      </c>
      <c r="D150" s="338">
        <f>SUMIF(RH!$B:$B,'México'!$C$150,RH!D:D)</f>
        <v>0</v>
      </c>
      <c r="E150" s="41">
        <f>SUMIF(RH!$B:$B,'México'!$C$150,RH!E:E)</f>
        <v>0</v>
      </c>
      <c r="F150" s="41">
        <f>SUMIF(RH!$B:$B,'México'!$C$150,RH!F:F)</f>
        <v>0</v>
      </c>
      <c r="G150" s="41">
        <f>SUMIF(RH!$B:$B,'México'!$C$150,RH!G:G)</f>
        <v>0</v>
      </c>
      <c r="H150" s="41">
        <f>SUMIF(RH!$B:$B,'México'!$C$150,RH!H:H)</f>
        <v>0</v>
      </c>
      <c r="I150" s="41">
        <f>SUMIF(RH!$B:$B,'México'!$C$150,RH!I:I)</f>
        <v>0</v>
      </c>
      <c r="J150" s="41">
        <f>SUMIF(RH!$B:$B,'México'!$C$150,RH!J:J)</f>
        <v>0</v>
      </c>
      <c r="K150" s="41">
        <f>SUMIF(RH!$B:$B,'México'!$C$150,RH!K:K)</f>
        <v>0</v>
      </c>
      <c r="L150" s="41">
        <f>SUMIF(RH!$B:$B,'México'!$C$150,RH!L:L)</f>
        <v>703.2146</v>
      </c>
      <c r="M150" s="41">
        <f>SUMIF(RH!$B:$B,'México'!$C$150,RH!M:M)</f>
        <v>0</v>
      </c>
      <c r="N150" s="41">
        <f>SUMIF(RH!$B:$B,'México'!$C$150,RH!N:N)</f>
        <v>0</v>
      </c>
      <c r="O150" s="41">
        <f>SUMIF(RH!$B:$B,'México'!$C$150,RH!O:O)</f>
        <v>0</v>
      </c>
      <c r="P150" s="41">
        <f>SUMIF(RH!$B:$B,'México'!$C$150,RH!P:P)</f>
        <v>0</v>
      </c>
      <c r="Q150" s="41">
        <f>SUMIF(RH!$B:$B,'México'!$C$150,RH!Q:Q)</f>
        <v>0</v>
      </c>
      <c r="R150" s="41">
        <f>SUMIF(RH!$B:$B,'México'!$C$150,RH!R:R)</f>
        <v>0</v>
      </c>
      <c r="S150" s="41">
        <f>SUMIF(RH!$B:$B,'México'!$C$150,RH!S:S)</f>
        <v>0</v>
      </c>
      <c r="T150" s="41">
        <f>SUMIF(RH!$B:$B,'México'!$C$150,RH!T:T)</f>
        <v>0</v>
      </c>
      <c r="U150" s="41">
        <f>SUMIF(RH!$B:$B,'México'!$C$150,RH!U:U)</f>
        <v>0</v>
      </c>
      <c r="V150" s="41">
        <f>SUMIF(RH!$B:$B,'México'!$C$150,RH!V:V)</f>
        <v>0</v>
      </c>
      <c r="W150" s="41">
        <f>SUMIF(RH!$B:$B,'México'!$C$150,RH!W:W)</f>
        <v>0</v>
      </c>
      <c r="X150" s="41">
        <f>SUMIF(RH!$B:$B,'México'!$C$150,RH!X:X)</f>
        <v>0</v>
      </c>
      <c r="Y150" s="41">
        <f>SUMIF(RH!$B:$B,'México'!$C$150,RH!Y:Y)</f>
        <v>0</v>
      </c>
      <c r="Z150" s="41">
        <f>SUMIF(RH!$B:$B,'México'!$C$150,RH!Z:Z)</f>
        <v>0</v>
      </c>
      <c r="AA150" s="336">
        <f>SUMIF(RH!$B:$B,'México'!$C$150,RH!AA:AA)</f>
        <v>0</v>
      </c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</row>
    <row r="151" ht="12.75" customHeight="1">
      <c r="A151" s="40"/>
      <c r="B151" s="337" t="s">
        <v>742</v>
      </c>
      <c r="C151" s="40" t="s">
        <v>577</v>
      </c>
      <c r="D151" s="338">
        <f>SUMIF(RH!$B:$B,'México'!$C$151,RH!D:D)</f>
        <v>35000</v>
      </c>
      <c r="E151" s="41">
        <f>SUMIF(RH!$B:$B,'México'!$C$151,RH!E:E)</f>
        <v>0</v>
      </c>
      <c r="F151" s="41">
        <f>SUMIF(RH!$B:$B,'México'!$C$151,RH!F:F)</f>
        <v>0</v>
      </c>
      <c r="G151" s="41">
        <f>SUMIF(RH!$B:$B,'México'!$C$151,RH!G:G)</f>
        <v>0</v>
      </c>
      <c r="H151" s="41">
        <f>SUMIF(RH!$B:$B,'México'!$C$151,RH!H:H)</f>
        <v>35000</v>
      </c>
      <c r="I151" s="41">
        <f>SUMIF(RH!$B:$B,'México'!$C$151,RH!I:I)</f>
        <v>0</v>
      </c>
      <c r="J151" s="41">
        <f>SUMIF(RH!$B:$B,'México'!$C$151,RH!J:J)</f>
        <v>15000</v>
      </c>
      <c r="K151" s="41">
        <f>SUMIF(RH!$B:$B,'México'!$C$151,RH!K:K)</f>
        <v>0</v>
      </c>
      <c r="L151" s="41">
        <f>SUMIF(RH!$B:$B,'México'!$C$151,RH!L:L)</f>
        <v>0</v>
      </c>
      <c r="M151" s="41">
        <f>SUMIF(RH!$B:$B,'México'!$C$151,RH!M:M)</f>
        <v>0</v>
      </c>
      <c r="N151" s="41">
        <f>SUMIF(RH!$B:$B,'México'!$C$151,RH!N:N)</f>
        <v>0</v>
      </c>
      <c r="O151" s="41">
        <f>SUMIF(RH!$B:$B,'México'!$C$151,RH!O:O)</f>
        <v>0</v>
      </c>
      <c r="P151" s="41">
        <f>SUMIF(RH!$B:$B,'México'!$C$151,RH!P:P)</f>
        <v>0</v>
      </c>
      <c r="Q151" s="41">
        <f>SUMIF(RH!$B:$B,'México'!$C$151,RH!Q:Q)</f>
        <v>0</v>
      </c>
      <c r="R151" s="41">
        <f>SUMIF(RH!$B:$B,'México'!$C$151,RH!R:R)</f>
        <v>15000</v>
      </c>
      <c r="S151" s="41">
        <f>SUMIF(RH!$B:$B,'México'!$C$151,RH!S:S)</f>
        <v>0</v>
      </c>
      <c r="T151" s="41">
        <f>SUMIF(RH!$B:$B,'México'!$C$151,RH!T:T)</f>
        <v>0</v>
      </c>
      <c r="U151" s="41">
        <f>SUMIF(RH!$B:$B,'México'!$C$151,RH!U:U)</f>
        <v>0</v>
      </c>
      <c r="V151" s="41">
        <f>SUMIF(RH!$B:$B,'México'!$C$151,RH!V:V)</f>
        <v>15000</v>
      </c>
      <c r="W151" s="41">
        <f>SUMIF(RH!$B:$B,'México'!$C$151,RH!W:W)</f>
        <v>0</v>
      </c>
      <c r="X151" s="41">
        <f>SUMIF(RH!$B:$B,'México'!$C$151,RH!X:X)</f>
        <v>0</v>
      </c>
      <c r="Y151" s="41">
        <f>SUMIF(RH!$B:$B,'México'!$C$151,RH!Y:Y)</f>
        <v>0</v>
      </c>
      <c r="Z151" s="41">
        <f>SUMIF(RH!$B:$B,'México'!$C$151,RH!Z:Z)</f>
        <v>0</v>
      </c>
      <c r="AA151" s="336">
        <f>SUMIF(RH!$B:$B,'México'!$C$151,RH!AA:AA)</f>
        <v>0</v>
      </c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</row>
    <row r="152" ht="12.75" customHeight="1">
      <c r="A152" s="40"/>
      <c r="B152" s="337" t="s">
        <v>742</v>
      </c>
      <c r="C152" s="40" t="s">
        <v>578</v>
      </c>
      <c r="D152" s="338">
        <f>SUMIF(RH!$B:$B,'México'!$C$152,RH!D:D)</f>
        <v>0</v>
      </c>
      <c r="E152" s="41">
        <f>SUMIF(RH!$B:$B,'México'!$C$152,RH!E:E)</f>
        <v>0</v>
      </c>
      <c r="F152" s="41">
        <f>SUMIF(RH!$B:$B,'México'!$C$152,RH!F:F)</f>
        <v>0</v>
      </c>
      <c r="G152" s="41">
        <f>SUMIF(RH!$B:$B,'México'!$C$152,RH!G:G)</f>
        <v>0</v>
      </c>
      <c r="H152" s="41">
        <f>SUMIF(RH!$B:$B,'México'!$C$152,RH!H:H)</f>
        <v>0</v>
      </c>
      <c r="I152" s="41">
        <f>SUMIF(RH!$B:$B,'México'!$C$152,RH!I:I)</f>
        <v>0</v>
      </c>
      <c r="J152" s="41">
        <f>SUMIF(RH!$B:$B,'México'!$C$152,RH!J:J)</f>
        <v>1407.9026</v>
      </c>
      <c r="K152" s="41">
        <f>SUMIF(RH!$B:$B,'México'!$C$152,RH!K:K)</f>
        <v>0</v>
      </c>
      <c r="L152" s="41">
        <f>SUMIF(RH!$B:$B,'México'!$C$152,RH!L:L)</f>
        <v>0</v>
      </c>
      <c r="M152" s="41">
        <f>SUMIF(RH!$B:$B,'México'!$C$152,RH!M:M)</f>
        <v>0</v>
      </c>
      <c r="N152" s="41">
        <f>SUMIF(RH!$B:$B,'México'!$C$152,RH!N:N)</f>
        <v>0</v>
      </c>
      <c r="O152" s="41">
        <f>SUMIF(RH!$B:$B,'México'!$C$152,RH!O:O)</f>
        <v>0</v>
      </c>
      <c r="P152" s="41">
        <f>SUMIF(RH!$B:$B,'México'!$C$152,RH!P:P)</f>
        <v>0</v>
      </c>
      <c r="Q152" s="41">
        <f>SUMIF(RH!$B:$B,'México'!$C$152,RH!Q:Q)</f>
        <v>0</v>
      </c>
      <c r="R152" s="41">
        <f>SUMIF(RH!$B:$B,'México'!$C$152,RH!R:R)</f>
        <v>117.8826</v>
      </c>
      <c r="S152" s="41">
        <f>SUMIF(RH!$B:$B,'México'!$C$152,RH!S:S)</f>
        <v>0</v>
      </c>
      <c r="T152" s="41">
        <f>SUMIF(RH!$B:$B,'México'!$C$152,RH!T:T)</f>
        <v>431.3034</v>
      </c>
      <c r="U152" s="41">
        <f>SUMIF(RH!$B:$B,'México'!$C$152,RH!U:U)</f>
        <v>0</v>
      </c>
      <c r="V152" s="41">
        <f>SUMIF(RH!$B:$B,'México'!$C$152,RH!V:V)</f>
        <v>0</v>
      </c>
      <c r="W152" s="41">
        <f>SUMIF(RH!$B:$B,'México'!$C$152,RH!W:W)</f>
        <v>0</v>
      </c>
      <c r="X152" s="41">
        <f>SUMIF(RH!$B:$B,'México'!$C$152,RH!X:X)</f>
        <v>0</v>
      </c>
      <c r="Y152" s="41">
        <f>SUMIF(RH!$B:$B,'México'!$C$152,RH!Y:Y)</f>
        <v>0</v>
      </c>
      <c r="Z152" s="41">
        <f>SUMIF(RH!$B:$B,'México'!$C$152,RH!Z:Z)</f>
        <v>0</v>
      </c>
      <c r="AA152" s="336">
        <f>SUMIF(RH!$B:$B,'México'!$C$152,RH!AA:AA)</f>
        <v>0</v>
      </c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</row>
    <row r="153" ht="12.75" customHeight="1">
      <c r="A153" s="40"/>
      <c r="B153" s="339" t="s">
        <v>742</v>
      </c>
      <c r="C153" s="340" t="s">
        <v>579</v>
      </c>
      <c r="D153" s="341">
        <f>SUMIF(RH!$B:$B,'México'!$C$153,RH!D:D)</f>
        <v>850</v>
      </c>
      <c r="E153" s="314">
        <f>SUMIF(RH!$B:$B,'México'!$C$153,RH!E:E)</f>
        <v>0</v>
      </c>
      <c r="F153" s="314">
        <f>SUMIF(RH!$B:$B,'México'!$C$153,RH!F:F)</f>
        <v>850</v>
      </c>
      <c r="G153" s="314">
        <f>SUMIF(RH!$B:$B,'México'!$C$153,RH!G:G)</f>
        <v>0</v>
      </c>
      <c r="H153" s="314">
        <f>SUMIF(RH!$B:$B,'México'!$C$153,RH!H:H)</f>
        <v>850</v>
      </c>
      <c r="I153" s="314">
        <f>SUMIF(RH!$B:$B,'México'!$C$153,RH!I:I)</f>
        <v>0</v>
      </c>
      <c r="J153" s="314">
        <f>SUMIF(RH!$B:$B,'México'!$C$153,RH!J:J)</f>
        <v>850</v>
      </c>
      <c r="K153" s="314">
        <f>SUMIF(RH!$B:$B,'México'!$C$153,RH!K:K)</f>
        <v>0</v>
      </c>
      <c r="L153" s="314">
        <f>SUMIF(RH!$B:$B,'México'!$C$153,RH!L:L)</f>
        <v>850</v>
      </c>
      <c r="M153" s="314">
        <f>SUMIF(RH!$B:$B,'México'!$C$153,RH!M:M)</f>
        <v>0</v>
      </c>
      <c r="N153" s="314">
        <f>SUMIF(RH!$B:$B,'México'!$C$153,RH!N:N)</f>
        <v>850</v>
      </c>
      <c r="O153" s="314">
        <f>SUMIF(RH!$B:$B,'México'!$C$153,RH!O:O)</f>
        <v>0</v>
      </c>
      <c r="P153" s="314">
        <f>SUMIF(RH!$B:$B,'México'!$C$153,RH!P:P)</f>
        <v>850</v>
      </c>
      <c r="Q153" s="314">
        <f>SUMIF(RH!$B:$B,'México'!$C$153,RH!Q:Q)</f>
        <v>0</v>
      </c>
      <c r="R153" s="314">
        <f>SUMIF(RH!$B:$B,'México'!$C$153,RH!R:R)</f>
        <v>850</v>
      </c>
      <c r="S153" s="314">
        <f>SUMIF(RH!$B:$B,'México'!$C$153,RH!S:S)</f>
        <v>0</v>
      </c>
      <c r="T153" s="314">
        <f>SUMIF(RH!$B:$B,'México'!$C$153,RH!T:T)</f>
        <v>850</v>
      </c>
      <c r="U153" s="314">
        <f>SUMIF(RH!$B:$B,'México'!$C$153,RH!U:U)</f>
        <v>0</v>
      </c>
      <c r="V153" s="314">
        <f>SUMIF(RH!$B:$B,'México'!$C$153,RH!V:V)</f>
        <v>850</v>
      </c>
      <c r="W153" s="314">
        <f>SUMIF(RH!$B:$B,'México'!$C$153,RH!W:W)</f>
        <v>0</v>
      </c>
      <c r="X153" s="314">
        <f>SUMIF(RH!$B:$B,'México'!$C$153,RH!X:X)</f>
        <v>850</v>
      </c>
      <c r="Y153" s="314">
        <f>SUMIF(RH!$B:$B,'México'!$C$153,RH!Y:Y)</f>
        <v>0</v>
      </c>
      <c r="Z153" s="314">
        <f>SUMIF(RH!$B:$B,'México'!$C$153,RH!Z:Z)</f>
        <v>850</v>
      </c>
      <c r="AA153" s="342">
        <f>SUMIF(RH!$B:$B,'México'!$C$153,RH!AA:AA)</f>
        <v>0</v>
      </c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</row>
    <row r="154" ht="12.75" customHeight="1">
      <c r="A154" s="40"/>
      <c r="B154" s="332" t="s">
        <v>117</v>
      </c>
      <c r="C154" s="333" t="s">
        <v>541</v>
      </c>
      <c r="D154" s="334">
        <f>SUMIF('Comunicación'!$B:$B,'México'!$C$154,'Comunicación'!D:D)</f>
        <v>65099.5184</v>
      </c>
      <c r="E154" s="335">
        <f>SUMIF('Comunicación'!$B:$B,'México'!$C$154,'Comunicación'!E:E)</f>
        <v>0</v>
      </c>
      <c r="F154" s="335">
        <f>SUMIF('Comunicación'!$B:$B,'México'!$C$154,'Comunicación'!F:F)</f>
        <v>65099.5184</v>
      </c>
      <c r="G154" s="335">
        <f>SUMIF('Comunicación'!$B:$B,'México'!$C$154,'Comunicación'!G:G)</f>
        <v>0</v>
      </c>
      <c r="H154" s="335">
        <f>SUMIF('Comunicación'!$B:$B,'México'!$C$154,'Comunicación'!H:H)</f>
        <v>65099.5184</v>
      </c>
      <c r="I154" s="335">
        <f>SUMIF('Comunicación'!$B:$B,'México'!$C$154,'Comunicación'!I:I)</f>
        <v>0</v>
      </c>
      <c r="J154" s="335">
        <f>SUMIF('Comunicación'!$B:$B,'México'!$C$154,'Comunicación'!J:J)</f>
        <v>65099.5184</v>
      </c>
      <c r="K154" s="335">
        <f>SUMIF('Comunicación'!$B:$B,'México'!$C$154,'Comunicación'!K:K)</f>
        <v>0</v>
      </c>
      <c r="L154" s="335">
        <f>SUMIF('Comunicación'!$B:$B,'México'!$C$154,'Comunicación'!L:L)</f>
        <v>65099.5184</v>
      </c>
      <c r="M154" s="335">
        <f>SUMIF('Comunicación'!$B:$B,'México'!$C$154,'Comunicación'!M:M)</f>
        <v>0</v>
      </c>
      <c r="N154" s="335">
        <f>SUMIF('Comunicación'!$B:$B,'México'!$C$154,'Comunicación'!N:N)</f>
        <v>65099.5184</v>
      </c>
      <c r="O154" s="335">
        <f>SUMIF('Comunicación'!$B:$B,'México'!$C$154,'Comunicación'!O:O)</f>
        <v>0</v>
      </c>
      <c r="P154" s="335">
        <f>SUMIF('Comunicación'!$B:$B,'México'!$C$154,'Comunicación'!P:P)</f>
        <v>65099.5184</v>
      </c>
      <c r="Q154" s="335">
        <f>SUMIF('Comunicación'!$B:$B,'México'!$C$154,'Comunicación'!Q:Q)</f>
        <v>0</v>
      </c>
      <c r="R154" s="335">
        <f>SUMIF('Comunicación'!$B:$B,'México'!$C$154,'Comunicación'!R:R)</f>
        <v>65099.5184</v>
      </c>
      <c r="S154" s="335">
        <f>SUMIF('Comunicación'!$B:$B,'México'!$C$154,'Comunicación'!S:S)</f>
        <v>0</v>
      </c>
      <c r="T154" s="335">
        <f>SUMIF('Comunicación'!$B:$B,'México'!$C$154,'Comunicación'!T:T)</f>
        <v>65099.5184</v>
      </c>
      <c r="U154" s="335">
        <f>SUMIF('Comunicación'!$B:$B,'México'!$C$154,'Comunicación'!U:U)</f>
        <v>0</v>
      </c>
      <c r="V154" s="335">
        <f>SUMIF('Comunicación'!$B:$B,'México'!$C$154,'Comunicación'!V:V)</f>
        <v>65099.5184</v>
      </c>
      <c r="W154" s="335">
        <f>SUMIF('Comunicación'!$B:$B,'México'!$C$154,'Comunicación'!W:W)</f>
        <v>0</v>
      </c>
      <c r="X154" s="335">
        <f>SUMIF('Comunicación'!$B:$B,'México'!$C$154,'Comunicación'!X:X)</f>
        <v>65099.5184</v>
      </c>
      <c r="Y154" s="335">
        <f>SUMIF('Comunicación'!$B:$B,'México'!$C$154,'Comunicación'!Y:Y)</f>
        <v>0</v>
      </c>
      <c r="Z154" s="335">
        <f>SUMIF('Comunicación'!$B:$B,'México'!$C$154,'Comunicación'!Z:Z)</f>
        <v>65099.5184</v>
      </c>
      <c r="AA154" s="343">
        <f>SUMIF('Comunicación'!$B:$B,'México'!$C$154,'Comunicación'!AA:AA)</f>
        <v>0</v>
      </c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</row>
    <row r="155" ht="12.75" customHeight="1">
      <c r="A155" s="40"/>
      <c r="B155" s="337" t="s">
        <v>117</v>
      </c>
      <c r="C155" s="40" t="s">
        <v>543</v>
      </c>
      <c r="D155" s="338">
        <f>SUMIF('Comunicación'!$B:$B,'México'!$C$155,'Comunicación'!D:D)</f>
        <v>593.6</v>
      </c>
      <c r="E155" s="41">
        <f>SUMIF('Comunicación'!$B:$B,'México'!$C$155,'Comunicación'!E:E)</f>
        <v>0</v>
      </c>
      <c r="F155" s="41">
        <f>SUMIF('Comunicación'!$B:$B,'México'!$C$155,'Comunicación'!F:F)</f>
        <v>593.6</v>
      </c>
      <c r="G155" s="41">
        <f>SUMIF('Comunicación'!$B:$B,'México'!$C$155,'Comunicación'!G:G)</f>
        <v>0</v>
      </c>
      <c r="H155" s="41">
        <f>SUMIF('Comunicación'!$B:$B,'México'!$C$155,'Comunicación'!H:H)</f>
        <v>593.6</v>
      </c>
      <c r="I155" s="41">
        <f>SUMIF('Comunicación'!$B:$B,'México'!$C$155,'Comunicación'!I:I)</f>
        <v>0</v>
      </c>
      <c r="J155" s="41">
        <f>SUMIF('Comunicación'!$B:$B,'México'!$C$155,'Comunicación'!J:J)</f>
        <v>593.6</v>
      </c>
      <c r="K155" s="41">
        <f>SUMIF('Comunicación'!$B:$B,'México'!$C$155,'Comunicación'!K:K)</f>
        <v>0</v>
      </c>
      <c r="L155" s="41">
        <f>SUMIF('Comunicación'!$B:$B,'México'!$C$155,'Comunicación'!L:L)</f>
        <v>593.6</v>
      </c>
      <c r="M155" s="41">
        <f>SUMIF('Comunicación'!$B:$B,'México'!$C$155,'Comunicación'!M:M)</f>
        <v>0</v>
      </c>
      <c r="N155" s="41">
        <f>SUMIF('Comunicación'!$B:$B,'México'!$C$155,'Comunicación'!N:N)</f>
        <v>593.6</v>
      </c>
      <c r="O155" s="41">
        <f>SUMIF('Comunicación'!$B:$B,'México'!$C$155,'Comunicación'!O:O)</f>
        <v>0</v>
      </c>
      <c r="P155" s="41">
        <f>SUMIF('Comunicación'!$B:$B,'México'!$C$155,'Comunicación'!P:P)</f>
        <v>593.6</v>
      </c>
      <c r="Q155" s="41">
        <f>SUMIF('Comunicación'!$B:$B,'México'!$C$155,'Comunicación'!Q:Q)</f>
        <v>0</v>
      </c>
      <c r="R155" s="41">
        <f>SUMIF('Comunicación'!$B:$B,'México'!$C$155,'Comunicación'!R:R)</f>
        <v>593.6</v>
      </c>
      <c r="S155" s="41">
        <f>SUMIF('Comunicación'!$B:$B,'México'!$C$155,'Comunicación'!S:S)</f>
        <v>0</v>
      </c>
      <c r="T155" s="41">
        <f>SUMIF('Comunicación'!$B:$B,'México'!$C$155,'Comunicación'!T:T)</f>
        <v>593.6</v>
      </c>
      <c r="U155" s="41">
        <f>SUMIF('Comunicación'!$B:$B,'México'!$C$155,'Comunicación'!U:U)</f>
        <v>0</v>
      </c>
      <c r="V155" s="41">
        <f>SUMIF('Comunicación'!$B:$B,'México'!$C$155,'Comunicación'!V:V)</f>
        <v>593.6</v>
      </c>
      <c r="W155" s="41">
        <f>SUMIF('Comunicación'!$B:$B,'México'!$C$155,'Comunicación'!W:W)</f>
        <v>0</v>
      </c>
      <c r="X155" s="41">
        <f>SUMIF('Comunicación'!$B:$B,'México'!$C$155,'Comunicación'!X:X)</f>
        <v>593.6</v>
      </c>
      <c r="Y155" s="41">
        <f>SUMIF('Comunicación'!$B:$B,'México'!$C$155,'Comunicación'!Y:Y)</f>
        <v>0</v>
      </c>
      <c r="Z155" s="41">
        <f>SUMIF('Comunicación'!$B:$B,'México'!$C$155,'Comunicación'!Z:Z)</f>
        <v>593.6</v>
      </c>
      <c r="AA155" s="336">
        <f>SUMIF('Comunicación'!$B:$B,'México'!$C$155,'Comunicación'!AA:AA)</f>
        <v>0</v>
      </c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</row>
    <row r="156" ht="12.75" customHeight="1">
      <c r="A156" s="40"/>
      <c r="B156" s="337" t="s">
        <v>117</v>
      </c>
      <c r="C156" s="40" t="s">
        <v>545</v>
      </c>
      <c r="D156" s="338">
        <f>SUMIF('Comunicación'!$B:$B,'México'!$C$156,'Comunicación'!D:D)</f>
        <v>4452</v>
      </c>
      <c r="E156" s="41">
        <f>SUMIF('Comunicación'!$B:$B,'México'!$C$156,'Comunicación'!E:E)</f>
        <v>0</v>
      </c>
      <c r="F156" s="41">
        <f>SUMIF('Comunicación'!$B:$B,'México'!$C$156,'Comunicación'!F:F)</f>
        <v>4452</v>
      </c>
      <c r="G156" s="41">
        <f>SUMIF('Comunicación'!$B:$B,'México'!$C$156,'Comunicación'!G:G)</f>
        <v>0</v>
      </c>
      <c r="H156" s="41">
        <f>SUMIF('Comunicación'!$B:$B,'México'!$C$156,'Comunicación'!H:H)</f>
        <v>4452</v>
      </c>
      <c r="I156" s="41">
        <f>SUMIF('Comunicación'!$B:$B,'México'!$C$156,'Comunicación'!I:I)</f>
        <v>0</v>
      </c>
      <c r="J156" s="41">
        <f>SUMIF('Comunicación'!$B:$B,'México'!$C$156,'Comunicación'!J:J)</f>
        <v>4452</v>
      </c>
      <c r="K156" s="41">
        <f>SUMIF('Comunicación'!$B:$B,'México'!$C$156,'Comunicación'!K:K)</f>
        <v>0</v>
      </c>
      <c r="L156" s="41">
        <f>SUMIF('Comunicación'!$B:$B,'México'!$C$156,'Comunicación'!L:L)</f>
        <v>4452</v>
      </c>
      <c r="M156" s="41">
        <f>SUMIF('Comunicación'!$B:$B,'México'!$C$156,'Comunicación'!M:M)</f>
        <v>0</v>
      </c>
      <c r="N156" s="41">
        <f>SUMIF('Comunicación'!$B:$B,'México'!$C$156,'Comunicación'!N:N)</f>
        <v>4452</v>
      </c>
      <c r="O156" s="41">
        <f>SUMIF('Comunicación'!$B:$B,'México'!$C$156,'Comunicación'!O:O)</f>
        <v>0</v>
      </c>
      <c r="P156" s="41">
        <f>SUMIF('Comunicación'!$B:$B,'México'!$C$156,'Comunicación'!P:P)</f>
        <v>4452</v>
      </c>
      <c r="Q156" s="41">
        <f>SUMIF('Comunicación'!$B:$B,'México'!$C$156,'Comunicación'!Q:Q)</f>
        <v>0</v>
      </c>
      <c r="R156" s="41">
        <f>SUMIF('Comunicación'!$B:$B,'México'!$C$156,'Comunicación'!R:R)</f>
        <v>4452</v>
      </c>
      <c r="S156" s="41">
        <f>SUMIF('Comunicación'!$B:$B,'México'!$C$156,'Comunicación'!S:S)</f>
        <v>0</v>
      </c>
      <c r="T156" s="41">
        <f>SUMIF('Comunicación'!$B:$B,'México'!$C$156,'Comunicación'!T:T)</f>
        <v>4452</v>
      </c>
      <c r="U156" s="41">
        <f>SUMIF('Comunicación'!$B:$B,'México'!$C$156,'Comunicación'!U:U)</f>
        <v>0</v>
      </c>
      <c r="V156" s="41">
        <f>SUMIF('Comunicación'!$B:$B,'México'!$C$156,'Comunicación'!V:V)</f>
        <v>4452</v>
      </c>
      <c r="W156" s="41">
        <f>SUMIF('Comunicación'!$B:$B,'México'!$C$156,'Comunicación'!W:W)</f>
        <v>0</v>
      </c>
      <c r="X156" s="41">
        <f>SUMIF('Comunicación'!$B:$B,'México'!$C$156,'Comunicación'!X:X)</f>
        <v>4452</v>
      </c>
      <c r="Y156" s="41">
        <f>SUMIF('Comunicación'!$B:$B,'México'!$C$156,'Comunicación'!Y:Y)</f>
        <v>0</v>
      </c>
      <c r="Z156" s="41">
        <f>SUMIF('Comunicación'!$B:$B,'México'!$C$156,'Comunicación'!Z:Z)</f>
        <v>4452</v>
      </c>
      <c r="AA156" s="336">
        <f>SUMIF('Comunicación'!$B:$B,'México'!$C$156,'Comunicación'!AA:AA)</f>
        <v>0</v>
      </c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</row>
    <row r="157" ht="12.75" customHeight="1">
      <c r="A157" s="40"/>
      <c r="B157" s="339" t="s">
        <v>117</v>
      </c>
      <c r="C157" s="340" t="s">
        <v>547</v>
      </c>
      <c r="D157" s="341">
        <f>SUMIF('Comunicación'!$B:$B,'México'!$C$157,'Comunicación'!D:D)</f>
        <v>1120</v>
      </c>
      <c r="E157" s="314">
        <f>SUMIF('Comunicación'!$B:$B,'México'!$C$157,'Comunicación'!E:E)</f>
        <v>0</v>
      </c>
      <c r="F157" s="314">
        <f>SUMIF('Comunicación'!$B:$B,'México'!$C$157,'Comunicación'!F:F)</f>
        <v>1120</v>
      </c>
      <c r="G157" s="314">
        <f>SUMIF('Comunicación'!$B:$B,'México'!$C$157,'Comunicación'!G:G)</f>
        <v>0</v>
      </c>
      <c r="H157" s="314">
        <f>SUMIF('Comunicación'!$B:$B,'México'!$C$157,'Comunicación'!H:H)</f>
        <v>1120</v>
      </c>
      <c r="I157" s="314">
        <f>SUMIF('Comunicación'!$B:$B,'México'!$C$157,'Comunicación'!I:I)</f>
        <v>0</v>
      </c>
      <c r="J157" s="314">
        <f>SUMIF('Comunicación'!$B:$B,'México'!$C$157,'Comunicación'!J:J)</f>
        <v>1120</v>
      </c>
      <c r="K157" s="314">
        <f>SUMIF('Comunicación'!$B:$B,'México'!$C$157,'Comunicación'!K:K)</f>
        <v>0</v>
      </c>
      <c r="L157" s="314">
        <f>SUMIF('Comunicación'!$B:$B,'México'!$C$157,'Comunicación'!L:L)</f>
        <v>1120</v>
      </c>
      <c r="M157" s="314">
        <f>SUMIF('Comunicación'!$B:$B,'México'!$C$157,'Comunicación'!M:M)</f>
        <v>0</v>
      </c>
      <c r="N157" s="314">
        <f>SUMIF('Comunicación'!$B:$B,'México'!$C$157,'Comunicación'!N:N)</f>
        <v>1120</v>
      </c>
      <c r="O157" s="314">
        <f>SUMIF('Comunicación'!$B:$B,'México'!$C$157,'Comunicación'!O:O)</f>
        <v>0</v>
      </c>
      <c r="P157" s="314">
        <f>SUMIF('Comunicación'!$B:$B,'México'!$C$157,'Comunicación'!P:P)</f>
        <v>1120</v>
      </c>
      <c r="Q157" s="314">
        <f>SUMIF('Comunicación'!$B:$B,'México'!$C$157,'Comunicación'!Q:Q)</f>
        <v>0</v>
      </c>
      <c r="R157" s="314">
        <f>SUMIF('Comunicación'!$B:$B,'México'!$C$157,'Comunicación'!R:R)</f>
        <v>1120</v>
      </c>
      <c r="S157" s="314">
        <f>SUMIF('Comunicación'!$B:$B,'México'!$C$157,'Comunicación'!S:S)</f>
        <v>0</v>
      </c>
      <c r="T157" s="314">
        <f>SUMIF('Comunicación'!$B:$B,'México'!$C$157,'Comunicación'!T:T)</f>
        <v>1120</v>
      </c>
      <c r="U157" s="314">
        <f>SUMIF('Comunicación'!$B:$B,'México'!$C$157,'Comunicación'!U:U)</f>
        <v>0</v>
      </c>
      <c r="V157" s="314">
        <f>SUMIF('Comunicación'!$B:$B,'México'!$C$157,'Comunicación'!V:V)</f>
        <v>1120</v>
      </c>
      <c r="W157" s="314">
        <f>SUMIF('Comunicación'!$B:$B,'México'!$C$157,'Comunicación'!W:W)</f>
        <v>0</v>
      </c>
      <c r="X157" s="314">
        <f>SUMIF('Comunicación'!$B:$B,'México'!$C$157,'Comunicación'!X:X)</f>
        <v>1120</v>
      </c>
      <c r="Y157" s="314">
        <f>SUMIF('Comunicación'!$B:$B,'México'!$C$157,'Comunicación'!Y:Y)</f>
        <v>0</v>
      </c>
      <c r="Z157" s="314">
        <f>SUMIF('Comunicación'!$B:$B,'México'!$C$157,'Comunicación'!Z:Z)</f>
        <v>1120</v>
      </c>
      <c r="AA157" s="342">
        <f>SUMIF('Comunicación'!$B:$B,'México'!$C$157,'Comunicación'!AA:AA)</f>
        <v>0</v>
      </c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</row>
    <row r="158" ht="12.75" customHeight="1">
      <c r="A158" s="40"/>
      <c r="B158" s="337" t="s">
        <v>101</v>
      </c>
      <c r="C158" s="40" t="s">
        <v>589</v>
      </c>
      <c r="D158" s="338">
        <f>SUMIF(Finanzas!$B:$B,'México'!$C$158,Finanzas!D:D)</f>
        <v>2050</v>
      </c>
      <c r="E158" s="41">
        <f>SUMIF(Finanzas!$B:$B,'México'!$C$158,Finanzas!E:E)</f>
        <v>0</v>
      </c>
      <c r="F158" s="41">
        <f>SUMIF(Finanzas!$B:$B,'México'!$C$158,Finanzas!F:F)</f>
        <v>2050</v>
      </c>
      <c r="G158" s="41">
        <f>SUMIF(Finanzas!$B:$B,'México'!$C$158,Finanzas!G:G)</f>
        <v>0</v>
      </c>
      <c r="H158" s="41">
        <f>SUMIF(Finanzas!$B:$B,'México'!$C$158,Finanzas!H:H)</f>
        <v>2050</v>
      </c>
      <c r="I158" s="41">
        <f>SUMIF(Finanzas!$B:$B,'México'!$C$158,Finanzas!I:I)</f>
        <v>0</v>
      </c>
      <c r="J158" s="41">
        <f>SUMIF(Finanzas!$B:$B,'México'!$C$158,Finanzas!J:J)</f>
        <v>2050</v>
      </c>
      <c r="K158" s="41">
        <f>SUMIF(Finanzas!$B:$B,'México'!$C$158,Finanzas!K:K)</f>
        <v>0</v>
      </c>
      <c r="L158" s="41">
        <f>SUMIF(Finanzas!$B:$B,'México'!$C$158,Finanzas!L:L)</f>
        <v>2050</v>
      </c>
      <c r="M158" s="41">
        <f>SUMIF(Finanzas!$B:$B,'México'!$C$158,Finanzas!M:M)</f>
        <v>0</v>
      </c>
      <c r="N158" s="41">
        <f>SUMIF(Finanzas!$B:$B,'México'!$C$158,Finanzas!N:N)</f>
        <v>2050</v>
      </c>
      <c r="O158" s="41">
        <f>SUMIF(Finanzas!$B:$B,'México'!$C$158,Finanzas!O:O)</f>
        <v>0</v>
      </c>
      <c r="P158" s="41">
        <f>SUMIF(Finanzas!$B:$B,'México'!$C$158,Finanzas!P:P)</f>
        <v>2050</v>
      </c>
      <c r="Q158" s="41">
        <f>SUMIF(Finanzas!$B:$B,'México'!$C$158,Finanzas!Q:Q)</f>
        <v>0</v>
      </c>
      <c r="R158" s="41">
        <f>SUMIF(Finanzas!$B:$B,'México'!$C$158,Finanzas!R:R)</f>
        <v>2050</v>
      </c>
      <c r="S158" s="41">
        <f>SUMIF(Finanzas!$B:$B,'México'!$C$158,Finanzas!S:S)</f>
        <v>0</v>
      </c>
      <c r="T158" s="41">
        <f>SUMIF(Finanzas!$B:$B,'México'!$C$158,Finanzas!T:T)</f>
        <v>2050</v>
      </c>
      <c r="U158" s="41">
        <f>SUMIF(Finanzas!$B:$B,'México'!$C$158,Finanzas!U:U)</f>
        <v>0</v>
      </c>
      <c r="V158" s="41">
        <f>SUMIF(Finanzas!$B:$B,'México'!$C$158,Finanzas!V:V)</f>
        <v>2050</v>
      </c>
      <c r="W158" s="41">
        <f>SUMIF(Finanzas!$B:$B,'México'!$C$158,Finanzas!W:W)</f>
        <v>0</v>
      </c>
      <c r="X158" s="41">
        <f>SUMIF(Finanzas!$B:$B,'México'!$C$158,Finanzas!X:X)</f>
        <v>2050</v>
      </c>
      <c r="Y158" s="41">
        <f>SUMIF(Finanzas!$B:$B,'México'!$C$158,Finanzas!Y:Y)</f>
        <v>0</v>
      </c>
      <c r="Z158" s="41">
        <f>SUMIF(Finanzas!$B:$B,'México'!$C$158,Finanzas!Z:Z)</f>
        <v>2050</v>
      </c>
      <c r="AA158" s="336">
        <f>SUMIF(Finanzas!$B:$B,'México'!$C$158,Finanzas!AA:AA)</f>
        <v>0</v>
      </c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</row>
    <row r="159" ht="12.75" customHeight="1">
      <c r="A159" s="40"/>
      <c r="B159" s="337" t="s">
        <v>101</v>
      </c>
      <c r="C159" s="40" t="s">
        <v>590</v>
      </c>
      <c r="D159" s="338">
        <f>SUMIF(Finanzas!$B:$B,'México'!$C$159,Finanzas!D:D)</f>
        <v>0</v>
      </c>
      <c r="E159" s="41">
        <f>SUMIF(Finanzas!$B:$B,'México'!$C$159,Finanzas!E:E)</f>
        <v>0</v>
      </c>
      <c r="F159" s="41">
        <f>SUMIF(Finanzas!$B:$B,'México'!$C$159,Finanzas!F:F)</f>
        <v>0</v>
      </c>
      <c r="G159" s="41">
        <f>SUMIF(Finanzas!$B:$B,'México'!$C$159,Finanzas!G:G)</f>
        <v>0</v>
      </c>
      <c r="H159" s="41">
        <f>SUMIF(Finanzas!$B:$B,'México'!$C$159,Finanzas!H:H)</f>
        <v>7200</v>
      </c>
      <c r="I159" s="41">
        <f>SUMIF(Finanzas!$B:$B,'México'!$C$159,Finanzas!I:I)</f>
        <v>0</v>
      </c>
      <c r="J159" s="41">
        <f>SUMIF(Finanzas!$B:$B,'México'!$C$159,Finanzas!J:J)</f>
        <v>0</v>
      </c>
      <c r="K159" s="41">
        <f>SUMIF(Finanzas!$B:$B,'México'!$C$159,Finanzas!K:K)</f>
        <v>0</v>
      </c>
      <c r="L159" s="41">
        <f>SUMIF(Finanzas!$B:$B,'México'!$C$159,Finanzas!L:L)</f>
        <v>0</v>
      </c>
      <c r="M159" s="41">
        <f>SUMIF(Finanzas!$B:$B,'México'!$C$159,Finanzas!M:M)</f>
        <v>0</v>
      </c>
      <c r="N159" s="41">
        <f>SUMIF(Finanzas!$B:$B,'México'!$C$159,Finanzas!N:N)</f>
        <v>0</v>
      </c>
      <c r="O159" s="41">
        <f>SUMIF(Finanzas!$B:$B,'México'!$C$159,Finanzas!O:O)</f>
        <v>0</v>
      </c>
      <c r="P159" s="41">
        <f>SUMIF(Finanzas!$B:$B,'México'!$C$159,Finanzas!P:P)</f>
        <v>0</v>
      </c>
      <c r="Q159" s="41">
        <f>SUMIF(Finanzas!$B:$B,'México'!$C$159,Finanzas!Q:Q)</f>
        <v>0</v>
      </c>
      <c r="R159" s="41">
        <f>SUMIF(Finanzas!$B:$B,'México'!$C$159,Finanzas!R:R)</f>
        <v>0</v>
      </c>
      <c r="S159" s="41">
        <f>SUMIF(Finanzas!$B:$B,'México'!$C$159,Finanzas!S:S)</f>
        <v>0</v>
      </c>
      <c r="T159" s="41">
        <f>SUMIF(Finanzas!$B:$B,'México'!$C$159,Finanzas!T:T)</f>
        <v>7200</v>
      </c>
      <c r="U159" s="41">
        <f>SUMIF(Finanzas!$B:$B,'México'!$C$159,Finanzas!U:U)</f>
        <v>0</v>
      </c>
      <c r="V159" s="41">
        <f>SUMIF(Finanzas!$B:$B,'México'!$C$159,Finanzas!V:V)</f>
        <v>0</v>
      </c>
      <c r="W159" s="41">
        <f>SUMIF(Finanzas!$B:$B,'México'!$C$159,Finanzas!W:W)</f>
        <v>0</v>
      </c>
      <c r="X159" s="41">
        <f>SUMIF(Finanzas!$B:$B,'México'!$C$159,Finanzas!X:X)</f>
        <v>0</v>
      </c>
      <c r="Y159" s="41">
        <f>SUMIF(Finanzas!$B:$B,'México'!$C$159,Finanzas!Y:Y)</f>
        <v>0</v>
      </c>
      <c r="Z159" s="41">
        <f>SUMIF(Finanzas!$B:$B,'México'!$C$159,Finanzas!Z:Z)</f>
        <v>0</v>
      </c>
      <c r="AA159" s="336">
        <f>SUMIF(Finanzas!$B:$B,'México'!$C$159,Finanzas!AA:AA)</f>
        <v>0</v>
      </c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</row>
    <row r="160" ht="12.75" customHeight="1">
      <c r="A160" s="40"/>
      <c r="B160" s="337" t="s">
        <v>101</v>
      </c>
      <c r="C160" s="40" t="s">
        <v>591</v>
      </c>
      <c r="D160" s="338">
        <f>SUMIF(Finanzas!$B:$B,'México'!$C$160,Finanzas!D:D)</f>
        <v>5400</v>
      </c>
      <c r="E160" s="41">
        <f>SUMIF(Finanzas!$B:$B,'México'!$C$160,Finanzas!E:E)</f>
        <v>0</v>
      </c>
      <c r="F160" s="41">
        <f>SUMIF(Finanzas!$B:$B,'México'!$C$160,Finanzas!F:F)</f>
        <v>5400</v>
      </c>
      <c r="G160" s="41">
        <f>SUMIF(Finanzas!$B:$B,'México'!$C$160,Finanzas!G:G)</f>
        <v>0</v>
      </c>
      <c r="H160" s="41">
        <f>SUMIF(Finanzas!$B:$B,'México'!$C$160,Finanzas!H:H)</f>
        <v>5400</v>
      </c>
      <c r="I160" s="41">
        <f>SUMIF(Finanzas!$B:$B,'México'!$C$160,Finanzas!I:I)</f>
        <v>0</v>
      </c>
      <c r="J160" s="41">
        <f>SUMIF(Finanzas!$B:$B,'México'!$C$160,Finanzas!J:J)</f>
        <v>5400</v>
      </c>
      <c r="K160" s="41">
        <f>SUMIF(Finanzas!$B:$B,'México'!$C$160,Finanzas!K:K)</f>
        <v>0</v>
      </c>
      <c r="L160" s="41">
        <f>SUMIF(Finanzas!$B:$B,'México'!$C$160,Finanzas!L:L)</f>
        <v>5400</v>
      </c>
      <c r="M160" s="41">
        <f>SUMIF(Finanzas!$B:$B,'México'!$C$160,Finanzas!M:M)</f>
        <v>0</v>
      </c>
      <c r="N160" s="41">
        <f>SUMIF(Finanzas!$B:$B,'México'!$C$160,Finanzas!N:N)</f>
        <v>5400</v>
      </c>
      <c r="O160" s="41">
        <f>SUMIF(Finanzas!$B:$B,'México'!$C$160,Finanzas!O:O)</f>
        <v>0</v>
      </c>
      <c r="P160" s="41">
        <f>SUMIF(Finanzas!$B:$B,'México'!$C$160,Finanzas!P:P)</f>
        <v>5400</v>
      </c>
      <c r="Q160" s="41">
        <f>SUMIF(Finanzas!$B:$B,'México'!$C$160,Finanzas!Q:Q)</f>
        <v>0</v>
      </c>
      <c r="R160" s="41">
        <f>SUMIF(Finanzas!$B:$B,'México'!$C$160,Finanzas!R:R)</f>
        <v>5400</v>
      </c>
      <c r="S160" s="41">
        <f>SUMIF(Finanzas!$B:$B,'México'!$C$160,Finanzas!S:S)</f>
        <v>0</v>
      </c>
      <c r="T160" s="41">
        <f>SUMIF(Finanzas!$B:$B,'México'!$C$160,Finanzas!T:T)</f>
        <v>5400</v>
      </c>
      <c r="U160" s="41">
        <f>SUMIF(Finanzas!$B:$B,'México'!$C$160,Finanzas!U:U)</f>
        <v>0</v>
      </c>
      <c r="V160" s="41">
        <f>SUMIF(Finanzas!$B:$B,'México'!$C$160,Finanzas!V:V)</f>
        <v>5400</v>
      </c>
      <c r="W160" s="41">
        <f>SUMIF(Finanzas!$B:$B,'México'!$C$160,Finanzas!W:W)</f>
        <v>0</v>
      </c>
      <c r="X160" s="41">
        <f>SUMIF(Finanzas!$B:$B,'México'!$C$160,Finanzas!X:X)</f>
        <v>5400</v>
      </c>
      <c r="Y160" s="41">
        <f>SUMIF(Finanzas!$B:$B,'México'!$C$160,Finanzas!Y:Y)</f>
        <v>0</v>
      </c>
      <c r="Z160" s="41">
        <f>SUMIF(Finanzas!$B:$B,'México'!$C$160,Finanzas!Z:Z)</f>
        <v>5400</v>
      </c>
      <c r="AA160" s="336">
        <f>SUMIF(Finanzas!$B:$B,'México'!$C$160,Finanzas!AA:AA)</f>
        <v>0</v>
      </c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</row>
    <row r="161" ht="12.75" customHeight="1">
      <c r="A161" s="40"/>
      <c r="B161" s="337" t="s">
        <v>101</v>
      </c>
      <c r="C161" s="40" t="s">
        <v>592</v>
      </c>
      <c r="D161" s="338">
        <f>SUMIF(Finanzas!$B:$B,'México'!$C$161,Finanzas!D:D)</f>
        <v>7500</v>
      </c>
      <c r="E161" s="41">
        <f>SUMIF(Finanzas!$B:$B,'México'!$C$161,Finanzas!E:E)</f>
        <v>7500</v>
      </c>
      <c r="F161" s="41">
        <f>SUMIF(Finanzas!$B:$B,'México'!$C$161,Finanzas!F:F)</f>
        <v>7500</v>
      </c>
      <c r="G161" s="41">
        <f>SUMIF(Finanzas!$B:$B,'México'!$C$161,Finanzas!G:G)</f>
        <v>7500</v>
      </c>
      <c r="H161" s="41">
        <f>SUMIF(Finanzas!$B:$B,'México'!$C$161,Finanzas!H:H)</f>
        <v>7500</v>
      </c>
      <c r="I161" s="41">
        <f>SUMIF(Finanzas!$B:$B,'México'!$C$161,Finanzas!I:I)</f>
        <v>7500</v>
      </c>
      <c r="J161" s="41">
        <f>SUMIF(Finanzas!$B:$B,'México'!$C$161,Finanzas!J:J)</f>
        <v>7500</v>
      </c>
      <c r="K161" s="41">
        <f>SUMIF(Finanzas!$B:$B,'México'!$C$161,Finanzas!K:K)</f>
        <v>7500</v>
      </c>
      <c r="L161" s="41">
        <f>SUMIF(Finanzas!$B:$B,'México'!$C$161,Finanzas!L:L)</f>
        <v>7500</v>
      </c>
      <c r="M161" s="41">
        <f>SUMIF(Finanzas!$B:$B,'México'!$C$161,Finanzas!M:M)</f>
        <v>7500</v>
      </c>
      <c r="N161" s="41">
        <f>SUMIF(Finanzas!$B:$B,'México'!$C$161,Finanzas!N:N)</f>
        <v>7500</v>
      </c>
      <c r="O161" s="41">
        <f>SUMIF(Finanzas!$B:$B,'México'!$C$161,Finanzas!O:O)</f>
        <v>7500</v>
      </c>
      <c r="P161" s="41">
        <f>SUMIF(Finanzas!$B:$B,'México'!$C$161,Finanzas!P:P)</f>
        <v>7500</v>
      </c>
      <c r="Q161" s="41">
        <f>SUMIF(Finanzas!$B:$B,'México'!$C$161,Finanzas!Q:Q)</f>
        <v>7500</v>
      </c>
      <c r="R161" s="41">
        <f>SUMIF(Finanzas!$B:$B,'México'!$C$161,Finanzas!R:R)</f>
        <v>7500</v>
      </c>
      <c r="S161" s="41">
        <f>SUMIF(Finanzas!$B:$B,'México'!$C$161,Finanzas!S:S)</f>
        <v>7500</v>
      </c>
      <c r="T161" s="41">
        <f>SUMIF(Finanzas!$B:$B,'México'!$C$161,Finanzas!T:T)</f>
        <v>7500</v>
      </c>
      <c r="U161" s="41">
        <f>SUMIF(Finanzas!$B:$B,'México'!$C$161,Finanzas!U:U)</f>
        <v>7500</v>
      </c>
      <c r="V161" s="41">
        <f>SUMIF(Finanzas!$B:$B,'México'!$C$161,Finanzas!V:V)</f>
        <v>7500</v>
      </c>
      <c r="W161" s="41">
        <f>SUMIF(Finanzas!$B:$B,'México'!$C$161,Finanzas!W:W)</f>
        <v>7500</v>
      </c>
      <c r="X161" s="41">
        <f>SUMIF(Finanzas!$B:$B,'México'!$C$161,Finanzas!X:X)</f>
        <v>7500</v>
      </c>
      <c r="Y161" s="41">
        <f>SUMIF(Finanzas!$B:$B,'México'!$C$161,Finanzas!Y:Y)</f>
        <v>7500</v>
      </c>
      <c r="Z161" s="41">
        <f>SUMIF(Finanzas!$B:$B,'México'!$C$161,Finanzas!Z:Z)</f>
        <v>7500</v>
      </c>
      <c r="AA161" s="336">
        <f>SUMIF(Finanzas!$B:$B,'México'!$C$161,Finanzas!AA:AA)</f>
        <v>0</v>
      </c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</row>
    <row r="162" ht="12.75" customHeight="1">
      <c r="A162" s="40"/>
      <c r="B162" s="337" t="s">
        <v>101</v>
      </c>
      <c r="C162" s="40" t="s">
        <v>593</v>
      </c>
      <c r="D162" s="338">
        <f>SUMIF(Finanzas!$B:$B,'México'!$C$162,Finanzas!D:D)</f>
        <v>1301.203</v>
      </c>
      <c r="E162" s="41">
        <f>SUMIF(Finanzas!$B:$B,'México'!$C$162,Finanzas!E:E)</f>
        <v>0</v>
      </c>
      <c r="F162" s="41">
        <f>SUMIF(Finanzas!$B:$B,'México'!$C$162,Finanzas!F:F)</f>
        <v>563.6126</v>
      </c>
      <c r="G162" s="41">
        <f>SUMIF(Finanzas!$B:$B,'México'!$C$162,Finanzas!G:G)</f>
        <v>0</v>
      </c>
      <c r="H162" s="41">
        <f>SUMIF(Finanzas!$B:$B,'México'!$C$162,Finanzas!H:H)</f>
        <v>1601.66</v>
      </c>
      <c r="I162" s="41">
        <f>SUMIF(Finanzas!$B:$B,'México'!$C$162,Finanzas!I:I)</f>
        <v>0</v>
      </c>
      <c r="J162" s="41">
        <f>SUMIF(Finanzas!$B:$B,'México'!$C$162,Finanzas!J:J)</f>
        <v>3773.1442</v>
      </c>
      <c r="K162" s="41">
        <f>SUMIF(Finanzas!$B:$B,'México'!$C$162,Finanzas!K:K)</f>
        <v>0</v>
      </c>
      <c r="L162" s="41">
        <f>SUMIF(Finanzas!$B:$B,'México'!$C$162,Finanzas!L:L)</f>
        <v>1673.9414</v>
      </c>
      <c r="M162" s="41">
        <f>SUMIF(Finanzas!$B:$B,'México'!$C$162,Finanzas!M:M)</f>
        <v>0</v>
      </c>
      <c r="N162" s="41">
        <f>SUMIF(Finanzas!$B:$B,'México'!$C$162,Finanzas!N:N)</f>
        <v>1357.3088</v>
      </c>
      <c r="O162" s="41">
        <f>SUMIF(Finanzas!$B:$B,'México'!$C$162,Finanzas!O:O)</f>
        <v>0</v>
      </c>
      <c r="P162" s="41">
        <f>SUMIF(Finanzas!$B:$B,'México'!$C$162,Finanzas!P:P)</f>
        <v>1463.8494</v>
      </c>
      <c r="Q162" s="41">
        <f>SUMIF(Finanzas!$B:$B,'México'!$C$162,Finanzas!Q:Q)</f>
        <v>0</v>
      </c>
      <c r="R162" s="41">
        <f>SUMIF(Finanzas!$B:$B,'México'!$C$162,Finanzas!R:R)</f>
        <v>515.3614</v>
      </c>
      <c r="S162" s="41">
        <f>SUMIF(Finanzas!$B:$B,'México'!$C$162,Finanzas!S:S)</f>
        <v>0</v>
      </c>
      <c r="T162" s="41">
        <f>SUMIF(Finanzas!$B:$B,'México'!$C$162,Finanzas!T:T)</f>
        <v>702.6952</v>
      </c>
      <c r="U162" s="41">
        <f>SUMIF(Finanzas!$B:$B,'México'!$C$162,Finanzas!U:U)</f>
        <v>0</v>
      </c>
      <c r="V162" s="41">
        <f>SUMIF(Finanzas!$B:$B,'México'!$C$162,Finanzas!V:V)</f>
        <v>2473.3298</v>
      </c>
      <c r="W162" s="41">
        <f>SUMIF(Finanzas!$B:$B,'México'!$C$162,Finanzas!W:W)</f>
        <v>0</v>
      </c>
      <c r="X162" s="41">
        <f>SUMIF(Finanzas!$B:$B,'México'!$C$162,Finanzas!X:X)</f>
        <v>2473.3298</v>
      </c>
      <c r="Y162" s="41">
        <f>SUMIF(Finanzas!$B:$B,'México'!$C$162,Finanzas!Y:Y)</f>
        <v>0</v>
      </c>
      <c r="Z162" s="41">
        <f>SUMIF(Finanzas!$B:$B,'México'!$C$162,Finanzas!Z:Z)</f>
        <v>2473.3722</v>
      </c>
      <c r="AA162" s="336">
        <f>SUMIF(Finanzas!$B:$B,'México'!$C$162,Finanzas!AA:AA)</f>
        <v>0</v>
      </c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</row>
    <row r="163" ht="12.75" customHeight="1">
      <c r="A163" s="40"/>
      <c r="B163" s="337" t="s">
        <v>101</v>
      </c>
      <c r="C163" s="40" t="s">
        <v>594</v>
      </c>
      <c r="D163" s="338">
        <f>SUMIF(Finanzas!$B:$B,'México'!$C$163,Finanzas!D:D)</f>
        <v>0</v>
      </c>
      <c r="E163" s="41">
        <f>SUMIF(Finanzas!$B:$B,'México'!$C$163,Finanzas!E:E)</f>
        <v>0</v>
      </c>
      <c r="F163" s="41">
        <f>SUMIF(Finanzas!$B:$B,'México'!$C$163,Finanzas!F:F)</f>
        <v>0</v>
      </c>
      <c r="G163" s="41">
        <f>SUMIF(Finanzas!$B:$B,'México'!$C$163,Finanzas!G:G)</f>
        <v>0</v>
      </c>
      <c r="H163" s="41">
        <f>SUMIF(Finanzas!$B:$B,'México'!$C$163,Finanzas!H:H)</f>
        <v>0</v>
      </c>
      <c r="I163" s="41">
        <f>SUMIF(Finanzas!$B:$B,'México'!$C$163,Finanzas!I:I)</f>
        <v>0</v>
      </c>
      <c r="J163" s="41">
        <f>SUMIF(Finanzas!$B:$B,'México'!$C$163,Finanzas!J:J)</f>
        <v>0</v>
      </c>
      <c r="K163" s="41">
        <f>SUMIF(Finanzas!$B:$B,'México'!$C$163,Finanzas!K:K)</f>
        <v>0</v>
      </c>
      <c r="L163" s="41">
        <f>SUMIF(Finanzas!$B:$B,'México'!$C$163,Finanzas!L:L)</f>
        <v>0</v>
      </c>
      <c r="M163" s="41">
        <f>SUMIF(Finanzas!$B:$B,'México'!$C$163,Finanzas!M:M)</f>
        <v>0</v>
      </c>
      <c r="N163" s="41">
        <f>SUMIF(Finanzas!$B:$B,'México'!$C$163,Finanzas!N:N)</f>
        <v>0</v>
      </c>
      <c r="O163" s="41">
        <f>SUMIF(Finanzas!$B:$B,'México'!$C$163,Finanzas!O:O)</f>
        <v>0</v>
      </c>
      <c r="P163" s="41">
        <f>SUMIF(Finanzas!$B:$B,'México'!$C$163,Finanzas!P:P)</f>
        <v>0</v>
      </c>
      <c r="Q163" s="41">
        <f>SUMIF(Finanzas!$B:$B,'México'!$C$163,Finanzas!Q:Q)</f>
        <v>0</v>
      </c>
      <c r="R163" s="41">
        <f>SUMIF(Finanzas!$B:$B,'México'!$C$163,Finanzas!R:R)</f>
        <v>0</v>
      </c>
      <c r="S163" s="41">
        <f>SUMIF(Finanzas!$B:$B,'México'!$C$163,Finanzas!S:S)</f>
        <v>0</v>
      </c>
      <c r="T163" s="41">
        <f>SUMIF(Finanzas!$B:$B,'México'!$C$163,Finanzas!T:T)</f>
        <v>0</v>
      </c>
      <c r="U163" s="41">
        <f>SUMIF(Finanzas!$B:$B,'México'!$C$163,Finanzas!U:U)</f>
        <v>0</v>
      </c>
      <c r="V163" s="41">
        <f>SUMIF(Finanzas!$B:$B,'México'!$C$163,Finanzas!V:V)</f>
        <v>0</v>
      </c>
      <c r="W163" s="41">
        <f>SUMIF(Finanzas!$B:$B,'México'!$C$163,Finanzas!W:W)</f>
        <v>0</v>
      </c>
      <c r="X163" s="41">
        <f>SUMIF(Finanzas!$B:$B,'México'!$C$163,Finanzas!X:X)</f>
        <v>0</v>
      </c>
      <c r="Y163" s="41">
        <f>SUMIF(Finanzas!$B:$B,'México'!$C$163,Finanzas!Y:Y)</f>
        <v>0</v>
      </c>
      <c r="Z163" s="41">
        <f>SUMIF(Finanzas!$B:$B,'México'!$C$163,Finanzas!Z:Z)</f>
        <v>0</v>
      </c>
      <c r="AA163" s="336">
        <f>SUMIF(Finanzas!$B:$B,'México'!$C$163,Finanzas!AA:AA)</f>
        <v>0</v>
      </c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</row>
    <row r="164" ht="12.75" customHeight="1">
      <c r="A164" s="40"/>
      <c r="B164" s="337" t="s">
        <v>101</v>
      </c>
      <c r="C164" s="40" t="s">
        <v>595</v>
      </c>
      <c r="D164" s="338">
        <f>SUMIF(Finanzas!$B:$B,'México'!$C$164,Finanzas!D:D)</f>
        <v>0</v>
      </c>
      <c r="E164" s="41">
        <f>SUMIF(Finanzas!$B:$B,'México'!$C$164,Finanzas!E:E)</f>
        <v>0</v>
      </c>
      <c r="F164" s="41">
        <f>SUMIF(Finanzas!$B:$B,'México'!$C$164,Finanzas!F:F)</f>
        <v>0</v>
      </c>
      <c r="G164" s="41">
        <f>SUMIF(Finanzas!$B:$B,'México'!$C$164,Finanzas!G:G)</f>
        <v>0</v>
      </c>
      <c r="H164" s="41">
        <f>SUMIF(Finanzas!$B:$B,'México'!$C$164,Finanzas!H:H)</f>
        <v>0</v>
      </c>
      <c r="I164" s="41">
        <f>SUMIF(Finanzas!$B:$B,'México'!$C$164,Finanzas!I:I)</f>
        <v>0</v>
      </c>
      <c r="J164" s="41">
        <f>SUMIF(Finanzas!$B:$B,'México'!$C$164,Finanzas!J:J)</f>
        <v>0</v>
      </c>
      <c r="K164" s="41">
        <f>SUMIF(Finanzas!$B:$B,'México'!$C$164,Finanzas!K:K)</f>
        <v>0</v>
      </c>
      <c r="L164" s="41">
        <f>SUMIF(Finanzas!$B:$B,'México'!$C$164,Finanzas!L:L)</f>
        <v>2703</v>
      </c>
      <c r="M164" s="41">
        <f>SUMIF(Finanzas!$B:$B,'México'!$C$164,Finanzas!M:M)</f>
        <v>0</v>
      </c>
      <c r="N164" s="41">
        <f>SUMIF(Finanzas!$B:$B,'México'!$C$164,Finanzas!N:N)</f>
        <v>0</v>
      </c>
      <c r="O164" s="41">
        <f>SUMIF(Finanzas!$B:$B,'México'!$C$164,Finanzas!O:O)</f>
        <v>0</v>
      </c>
      <c r="P164" s="41">
        <f>SUMIF(Finanzas!$B:$B,'México'!$C$164,Finanzas!P:P)</f>
        <v>0</v>
      </c>
      <c r="Q164" s="41">
        <f>SUMIF(Finanzas!$B:$B,'México'!$C$164,Finanzas!Q:Q)</f>
        <v>0</v>
      </c>
      <c r="R164" s="41">
        <f>SUMIF(Finanzas!$B:$B,'México'!$C$164,Finanzas!R:R)</f>
        <v>0</v>
      </c>
      <c r="S164" s="41">
        <f>SUMIF(Finanzas!$B:$B,'México'!$C$164,Finanzas!S:S)</f>
        <v>0</v>
      </c>
      <c r="T164" s="41">
        <f>SUMIF(Finanzas!$B:$B,'México'!$C$164,Finanzas!T:T)</f>
        <v>0</v>
      </c>
      <c r="U164" s="41">
        <f>SUMIF(Finanzas!$B:$B,'México'!$C$164,Finanzas!U:U)</f>
        <v>0</v>
      </c>
      <c r="V164" s="41">
        <f>SUMIF(Finanzas!$B:$B,'México'!$C$164,Finanzas!V:V)</f>
        <v>0</v>
      </c>
      <c r="W164" s="41">
        <f>SUMIF(Finanzas!$B:$B,'México'!$C$164,Finanzas!W:W)</f>
        <v>0</v>
      </c>
      <c r="X164" s="41">
        <f>SUMIF(Finanzas!$B:$B,'México'!$C$164,Finanzas!X:X)</f>
        <v>0</v>
      </c>
      <c r="Y164" s="41">
        <f>SUMIF(Finanzas!$B:$B,'México'!$C$164,Finanzas!Y:Y)</f>
        <v>0</v>
      </c>
      <c r="Z164" s="41">
        <f>SUMIF(Finanzas!$B:$B,'México'!$C$164,Finanzas!Z:Z)</f>
        <v>0</v>
      </c>
      <c r="AA164" s="336">
        <f>SUMIF(Finanzas!$B:$B,'México'!$C$164,Finanzas!AA:AA)</f>
        <v>0</v>
      </c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</row>
    <row r="165" ht="12.75" customHeight="1">
      <c r="A165" s="40"/>
      <c r="B165" s="337" t="s">
        <v>101</v>
      </c>
      <c r="C165" s="40" t="s">
        <v>596</v>
      </c>
      <c r="D165" s="338">
        <f>SUMIF(Finanzas!$B:$B,'México'!$C$165,Finanzas!D:D)</f>
        <v>0</v>
      </c>
      <c r="E165" s="41">
        <f>SUMIF(Finanzas!$B:$B,'México'!$C$165,Finanzas!E:E)</f>
        <v>0</v>
      </c>
      <c r="F165" s="41">
        <f>SUMIF(Finanzas!$B:$B,'México'!$C$165,Finanzas!F:F)</f>
        <v>0</v>
      </c>
      <c r="G165" s="41">
        <f>SUMIF(Finanzas!$B:$B,'México'!$C$165,Finanzas!G:G)</f>
        <v>0</v>
      </c>
      <c r="H165" s="41">
        <f>SUMIF(Finanzas!$B:$B,'México'!$C$165,Finanzas!H:H)</f>
        <v>0</v>
      </c>
      <c r="I165" s="41">
        <f>SUMIF(Finanzas!$B:$B,'México'!$C$165,Finanzas!I:I)</f>
        <v>0</v>
      </c>
      <c r="J165" s="41">
        <f>SUMIF(Finanzas!$B:$B,'México'!$C$165,Finanzas!J:J)</f>
        <v>0</v>
      </c>
      <c r="K165" s="41">
        <f>SUMIF(Finanzas!$B:$B,'México'!$C$165,Finanzas!K:K)</f>
        <v>0</v>
      </c>
      <c r="L165" s="41">
        <f>SUMIF(Finanzas!$B:$B,'México'!$C$165,Finanzas!L:L)</f>
        <v>0</v>
      </c>
      <c r="M165" s="41">
        <f>SUMIF(Finanzas!$B:$B,'México'!$C$165,Finanzas!M:M)</f>
        <v>0</v>
      </c>
      <c r="N165" s="41">
        <f>SUMIF(Finanzas!$B:$B,'México'!$C$165,Finanzas!N:N)</f>
        <v>0</v>
      </c>
      <c r="O165" s="41">
        <f>SUMIF(Finanzas!$B:$B,'México'!$C$165,Finanzas!O:O)</f>
        <v>0</v>
      </c>
      <c r="P165" s="41">
        <f>SUMIF(Finanzas!$B:$B,'México'!$C$165,Finanzas!P:P)</f>
        <v>0</v>
      </c>
      <c r="Q165" s="41">
        <f>SUMIF(Finanzas!$B:$B,'México'!$C$165,Finanzas!Q:Q)</f>
        <v>0</v>
      </c>
      <c r="R165" s="41">
        <f>SUMIF(Finanzas!$B:$B,'México'!$C$165,Finanzas!R:R)</f>
        <v>0</v>
      </c>
      <c r="S165" s="41">
        <f>SUMIF(Finanzas!$B:$B,'México'!$C$165,Finanzas!S:S)</f>
        <v>0</v>
      </c>
      <c r="T165" s="41">
        <f>SUMIF(Finanzas!$B:$B,'México'!$C$165,Finanzas!T:T)</f>
        <v>2097.157</v>
      </c>
      <c r="U165" s="41">
        <f>SUMIF(Finanzas!$B:$B,'México'!$C$165,Finanzas!U:U)</f>
        <v>0</v>
      </c>
      <c r="V165" s="41">
        <f>SUMIF(Finanzas!$B:$B,'México'!$C$165,Finanzas!V:V)</f>
        <v>0</v>
      </c>
      <c r="W165" s="41">
        <f>SUMIF(Finanzas!$B:$B,'México'!$C$165,Finanzas!W:W)</f>
        <v>0</v>
      </c>
      <c r="X165" s="41">
        <f>SUMIF(Finanzas!$B:$B,'México'!$C$165,Finanzas!X:X)</f>
        <v>0</v>
      </c>
      <c r="Y165" s="41">
        <f>SUMIF(Finanzas!$B:$B,'México'!$C$165,Finanzas!Y:Y)</f>
        <v>0</v>
      </c>
      <c r="Z165" s="41">
        <f>SUMIF(Finanzas!$B:$B,'México'!$C$165,Finanzas!Z:Z)</f>
        <v>0</v>
      </c>
      <c r="AA165" s="336">
        <f>SUMIF(Finanzas!$B:$B,'México'!$C$165,Finanzas!AA:AA)</f>
        <v>0</v>
      </c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</row>
    <row r="166" ht="12.75" customHeight="1">
      <c r="A166" s="40"/>
      <c r="B166" s="337" t="s">
        <v>101</v>
      </c>
      <c r="C166" s="40" t="s">
        <v>598</v>
      </c>
      <c r="D166" s="338">
        <f>SUMIF(Finanzas!$B:$B,'México'!$C$166,Finanzas!D:D)</f>
        <v>0</v>
      </c>
      <c r="E166" s="41">
        <f>SUMIF(Finanzas!$B:$B,'México'!$C$166,Finanzas!E:E)</f>
        <v>0</v>
      </c>
      <c r="F166" s="41">
        <f>SUMIF(Finanzas!$B:$B,'México'!$C$166,Finanzas!F:F)</f>
        <v>0</v>
      </c>
      <c r="G166" s="41">
        <f>SUMIF(Finanzas!$B:$B,'México'!$C$166,Finanzas!G:G)</f>
        <v>0</v>
      </c>
      <c r="H166" s="41">
        <f>SUMIF(Finanzas!$B:$B,'México'!$C$166,Finanzas!H:H)</f>
        <v>15000</v>
      </c>
      <c r="I166" s="41">
        <f>SUMIF(Finanzas!$B:$B,'México'!$C$166,Finanzas!I:I)</f>
        <v>0</v>
      </c>
      <c r="J166" s="41">
        <f>SUMIF(Finanzas!$B:$B,'México'!$C$166,Finanzas!J:J)</f>
        <v>35000</v>
      </c>
      <c r="K166" s="41">
        <f>SUMIF(Finanzas!$B:$B,'México'!$C$166,Finanzas!K:K)</f>
        <v>0</v>
      </c>
      <c r="L166" s="41">
        <f>SUMIF(Finanzas!$B:$B,'México'!$C$166,Finanzas!L:L)</f>
        <v>15000</v>
      </c>
      <c r="M166" s="41">
        <f>SUMIF(Finanzas!$B:$B,'México'!$C$166,Finanzas!M:M)</f>
        <v>0</v>
      </c>
      <c r="N166" s="41">
        <f>SUMIF(Finanzas!$B:$B,'México'!$C$166,Finanzas!N:N)</f>
        <v>0</v>
      </c>
      <c r="O166" s="41">
        <f>SUMIF(Finanzas!$B:$B,'México'!$C$166,Finanzas!O:O)</f>
        <v>0</v>
      </c>
      <c r="P166" s="41">
        <f>SUMIF(Finanzas!$B:$B,'México'!$C$166,Finanzas!P:P)</f>
        <v>35000</v>
      </c>
      <c r="Q166" s="41">
        <f>SUMIF(Finanzas!$B:$B,'México'!$C$166,Finanzas!Q:Q)</f>
        <v>0</v>
      </c>
      <c r="R166" s="41">
        <f>SUMIF(Finanzas!$B:$B,'México'!$C$166,Finanzas!R:R)</f>
        <v>0</v>
      </c>
      <c r="S166" s="41">
        <f>SUMIF(Finanzas!$B:$B,'México'!$C$166,Finanzas!S:S)</f>
        <v>0</v>
      </c>
      <c r="T166" s="41">
        <f>SUMIF(Finanzas!$B:$B,'México'!$C$166,Finanzas!T:T)</f>
        <v>15000</v>
      </c>
      <c r="U166" s="41">
        <f>SUMIF(Finanzas!$B:$B,'México'!$C$166,Finanzas!U:U)</f>
        <v>0</v>
      </c>
      <c r="V166" s="41">
        <f>SUMIF(Finanzas!$B:$B,'México'!$C$166,Finanzas!V:V)</f>
        <v>0</v>
      </c>
      <c r="W166" s="41">
        <f>SUMIF(Finanzas!$B:$B,'México'!$C$166,Finanzas!W:W)</f>
        <v>0</v>
      </c>
      <c r="X166" s="41">
        <f>SUMIF(Finanzas!$B:$B,'México'!$C$166,Finanzas!X:X)</f>
        <v>0</v>
      </c>
      <c r="Y166" s="41">
        <f>SUMIF(Finanzas!$B:$B,'México'!$C$166,Finanzas!Y:Y)</f>
        <v>0</v>
      </c>
      <c r="Z166" s="41">
        <f>SUMIF(Finanzas!$B:$B,'México'!$C$166,Finanzas!Z:Z)</f>
        <v>0</v>
      </c>
      <c r="AA166" s="336">
        <f>SUMIF(Finanzas!$B:$B,'México'!$C$166,Finanzas!AA:AA)</f>
        <v>0</v>
      </c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</row>
    <row r="167" ht="12.75" customHeight="1">
      <c r="A167" s="40"/>
      <c r="B167" s="337" t="s">
        <v>101</v>
      </c>
      <c r="C167" s="40" t="s">
        <v>599</v>
      </c>
      <c r="D167" s="338">
        <f>SUMIF(Finanzas!$B:$B,'México'!$C$167,Finanzas!D:D)</f>
        <v>2711.2892</v>
      </c>
      <c r="E167" s="41">
        <f>SUMIF(Finanzas!$B:$B,'México'!$C$167,Finanzas!E:E)</f>
        <v>0</v>
      </c>
      <c r="F167" s="41">
        <f>SUMIF(Finanzas!$B:$B,'México'!$C$167,Finanzas!F:F)</f>
        <v>3115</v>
      </c>
      <c r="G167" s="41">
        <f>SUMIF(Finanzas!$B:$B,'México'!$C$167,Finanzas!G:G)</f>
        <v>0</v>
      </c>
      <c r="H167" s="41">
        <f>SUMIF(Finanzas!$B:$B,'México'!$C$167,Finanzas!H:H)</f>
        <v>2689</v>
      </c>
      <c r="I167" s="41">
        <f>SUMIF(Finanzas!$B:$B,'México'!$C$167,Finanzas!I:I)</f>
        <v>0</v>
      </c>
      <c r="J167" s="41">
        <f>SUMIF(Finanzas!$B:$B,'México'!$C$167,Finanzas!J:J)</f>
        <v>2097</v>
      </c>
      <c r="K167" s="41">
        <f>SUMIF(Finanzas!$B:$B,'México'!$C$167,Finanzas!K:K)</f>
        <v>0</v>
      </c>
      <c r="L167" s="41">
        <f>SUMIF(Finanzas!$B:$B,'México'!$C$167,Finanzas!L:L)</f>
        <v>3639.0648</v>
      </c>
      <c r="M167" s="41">
        <f>SUMIF(Finanzas!$B:$B,'México'!$C$167,Finanzas!M:M)</f>
        <v>0</v>
      </c>
      <c r="N167" s="41">
        <f>SUMIF(Finanzas!$B:$B,'México'!$C$167,Finanzas!N:N)</f>
        <v>1750</v>
      </c>
      <c r="O167" s="41">
        <f>SUMIF(Finanzas!$B:$B,'México'!$C$167,Finanzas!O:O)</f>
        <v>0</v>
      </c>
      <c r="P167" s="41">
        <f>SUMIF(Finanzas!$B:$B,'México'!$C$167,Finanzas!P:P)</f>
        <v>1355.2842</v>
      </c>
      <c r="Q167" s="41">
        <f>SUMIF(Finanzas!$B:$B,'México'!$C$167,Finanzas!Q:Q)</f>
        <v>0</v>
      </c>
      <c r="R167" s="41">
        <f>SUMIF(Finanzas!$B:$B,'México'!$C$167,Finanzas!R:R)</f>
        <v>2097</v>
      </c>
      <c r="S167" s="41">
        <f>SUMIF(Finanzas!$B:$B,'México'!$C$167,Finanzas!S:S)</f>
        <v>0</v>
      </c>
      <c r="T167" s="41">
        <f>SUMIF(Finanzas!$B:$B,'México'!$C$167,Finanzas!T:T)</f>
        <v>1230.9886</v>
      </c>
      <c r="U167" s="41">
        <f>SUMIF(Finanzas!$B:$B,'México'!$C$167,Finanzas!U:U)</f>
        <v>0</v>
      </c>
      <c r="V167" s="41">
        <f>SUMIF(Finanzas!$B:$B,'México'!$C$167,Finanzas!V:V)</f>
        <v>3060</v>
      </c>
      <c r="W167" s="41">
        <f>SUMIF(Finanzas!$B:$B,'México'!$C$167,Finanzas!W:W)</f>
        <v>0</v>
      </c>
      <c r="X167" s="41">
        <f>SUMIF(Finanzas!$B:$B,'México'!$C$167,Finanzas!X:X)</f>
        <v>3060</v>
      </c>
      <c r="Y167" s="41">
        <f>SUMIF(Finanzas!$B:$B,'México'!$C$167,Finanzas!Y:Y)</f>
        <v>0</v>
      </c>
      <c r="Z167" s="41">
        <f>SUMIF(Finanzas!$B:$B,'México'!$C$167,Finanzas!Z:Z)</f>
        <v>1060</v>
      </c>
      <c r="AA167" s="336">
        <f>SUMIF(Finanzas!$B:$B,'México'!$C$167,Finanzas!AA:AA)</f>
        <v>0</v>
      </c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</row>
    <row r="168" ht="12.75" customHeight="1">
      <c r="A168" s="40"/>
      <c r="B168" s="337" t="s">
        <v>101</v>
      </c>
      <c r="C168" s="40" t="s">
        <v>601</v>
      </c>
      <c r="D168" s="338">
        <f>SUMIF(Finanzas!$B:$B,'México'!$C$168,Finanzas!D:D)</f>
        <v>0</v>
      </c>
      <c r="E168" s="41">
        <f>SUMIF(Finanzas!$B:$B,'México'!$C$168,Finanzas!E:E)</f>
        <v>0</v>
      </c>
      <c r="F168" s="41">
        <f>SUMIF(Finanzas!$B:$B,'México'!$C$168,Finanzas!F:F)</f>
        <v>0</v>
      </c>
      <c r="G168" s="41">
        <f>SUMIF(Finanzas!$B:$B,'México'!$C$168,Finanzas!G:G)</f>
        <v>0</v>
      </c>
      <c r="H168" s="41">
        <f>SUMIF(Finanzas!$B:$B,'México'!$C$168,Finanzas!H:H)</f>
        <v>0</v>
      </c>
      <c r="I168" s="41">
        <f>SUMIF(Finanzas!$B:$B,'México'!$C$168,Finanzas!I:I)</f>
        <v>0</v>
      </c>
      <c r="J168" s="41">
        <f>SUMIF(Finanzas!$B:$B,'México'!$C$168,Finanzas!J:J)</f>
        <v>0</v>
      </c>
      <c r="K168" s="41">
        <f>SUMIF(Finanzas!$B:$B,'México'!$C$168,Finanzas!K:K)</f>
        <v>0</v>
      </c>
      <c r="L168" s="41">
        <f>SUMIF(Finanzas!$B:$B,'México'!$C$168,Finanzas!L:L)</f>
        <v>0</v>
      </c>
      <c r="M168" s="41">
        <f>SUMIF(Finanzas!$B:$B,'México'!$C$168,Finanzas!M:M)</f>
        <v>0</v>
      </c>
      <c r="N168" s="41">
        <f>SUMIF(Finanzas!$B:$B,'México'!$C$168,Finanzas!N:N)</f>
        <v>0</v>
      </c>
      <c r="O168" s="41">
        <f>SUMIF(Finanzas!$B:$B,'México'!$C$168,Finanzas!O:O)</f>
        <v>0</v>
      </c>
      <c r="P168" s="41">
        <f>SUMIF(Finanzas!$B:$B,'México'!$C$168,Finanzas!P:P)</f>
        <v>0</v>
      </c>
      <c r="Q168" s="41">
        <f>SUMIF(Finanzas!$B:$B,'México'!$C$168,Finanzas!Q:Q)</f>
        <v>0</v>
      </c>
      <c r="R168" s="41">
        <f>SUMIF(Finanzas!$B:$B,'México'!$C$168,Finanzas!R:R)</f>
        <v>0</v>
      </c>
      <c r="S168" s="41">
        <f>SUMIF(Finanzas!$B:$B,'México'!$C$168,Finanzas!S:S)</f>
        <v>0</v>
      </c>
      <c r="T168" s="41">
        <f>SUMIF(Finanzas!$B:$B,'México'!$C$168,Finanzas!T:T)</f>
        <v>0</v>
      </c>
      <c r="U168" s="41">
        <f>SUMIF(Finanzas!$B:$B,'México'!$C$168,Finanzas!U:U)</f>
        <v>0</v>
      </c>
      <c r="V168" s="41">
        <f>SUMIF(Finanzas!$B:$B,'México'!$C$168,Finanzas!V:V)</f>
        <v>0</v>
      </c>
      <c r="W168" s="41">
        <f>SUMIF(Finanzas!$B:$B,'México'!$C$168,Finanzas!W:W)</f>
        <v>0</v>
      </c>
      <c r="X168" s="41">
        <f>SUMIF(Finanzas!$B:$B,'México'!$C$168,Finanzas!X:X)</f>
        <v>0</v>
      </c>
      <c r="Y168" s="41">
        <f>SUMIF(Finanzas!$B:$B,'México'!$C$168,Finanzas!Y:Y)</f>
        <v>0</v>
      </c>
      <c r="Z168" s="41">
        <f>SUMIF(Finanzas!$B:$B,'México'!$C$168,Finanzas!Z:Z)</f>
        <v>0</v>
      </c>
      <c r="AA168" s="336">
        <f>SUMIF(Finanzas!$B:$B,'México'!$C$168,Finanzas!AA:AA)</f>
        <v>0</v>
      </c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</row>
    <row r="169" ht="12.75" customHeight="1">
      <c r="A169" s="40"/>
      <c r="B169" s="337" t="s">
        <v>101</v>
      </c>
      <c r="C169" s="40" t="s">
        <v>602</v>
      </c>
      <c r="D169" s="338">
        <f>SUMIF(Finanzas!$B:$B,'México'!$C$169,Finanzas!D:D)</f>
        <v>0</v>
      </c>
      <c r="E169" s="41">
        <f>SUMIF(Finanzas!$B:$B,'México'!$C$169,Finanzas!E:E)</f>
        <v>0</v>
      </c>
      <c r="F169" s="41">
        <f>SUMIF(Finanzas!$B:$B,'México'!$C$169,Finanzas!F:F)</f>
        <v>0</v>
      </c>
      <c r="G169" s="41">
        <f>SUMIF(Finanzas!$B:$B,'México'!$C$169,Finanzas!G:G)</f>
        <v>0</v>
      </c>
      <c r="H169" s="41">
        <f>SUMIF(Finanzas!$B:$B,'México'!$C$169,Finanzas!H:H)</f>
        <v>0</v>
      </c>
      <c r="I169" s="41">
        <f>SUMIF(Finanzas!$B:$B,'México'!$C$169,Finanzas!I:I)</f>
        <v>0</v>
      </c>
      <c r="J169" s="41">
        <f>SUMIF(Finanzas!$B:$B,'México'!$C$169,Finanzas!J:J)</f>
        <v>0</v>
      </c>
      <c r="K169" s="41">
        <f>SUMIF(Finanzas!$B:$B,'México'!$C$169,Finanzas!K:K)</f>
        <v>0</v>
      </c>
      <c r="L169" s="41">
        <f>SUMIF(Finanzas!$B:$B,'México'!$C$169,Finanzas!L:L)</f>
        <v>0</v>
      </c>
      <c r="M169" s="41">
        <f>SUMIF(Finanzas!$B:$B,'México'!$C$169,Finanzas!M:M)</f>
        <v>0</v>
      </c>
      <c r="N169" s="41">
        <f>SUMIF(Finanzas!$B:$B,'México'!$C$169,Finanzas!N:N)</f>
        <v>0</v>
      </c>
      <c r="O169" s="41">
        <f>SUMIF(Finanzas!$B:$B,'México'!$C$169,Finanzas!O:O)</f>
        <v>0</v>
      </c>
      <c r="P169" s="41">
        <f>SUMIF(Finanzas!$B:$B,'México'!$C$169,Finanzas!P:P)</f>
        <v>0</v>
      </c>
      <c r="Q169" s="41">
        <f>SUMIF(Finanzas!$B:$B,'México'!$C$169,Finanzas!Q:Q)</f>
        <v>0</v>
      </c>
      <c r="R169" s="41">
        <f>SUMIF(Finanzas!$B:$B,'México'!$C$169,Finanzas!R:R)</f>
        <v>0</v>
      </c>
      <c r="S169" s="41">
        <f>SUMIF(Finanzas!$B:$B,'México'!$C$169,Finanzas!S:S)</f>
        <v>0</v>
      </c>
      <c r="T169" s="41">
        <f>SUMIF(Finanzas!$B:$B,'México'!$C$169,Finanzas!T:T)</f>
        <v>0</v>
      </c>
      <c r="U169" s="41">
        <f>SUMIF(Finanzas!$B:$B,'México'!$C$169,Finanzas!U:U)</f>
        <v>0</v>
      </c>
      <c r="V169" s="41">
        <f>SUMIF(Finanzas!$B:$B,'México'!$C$169,Finanzas!V:V)</f>
        <v>1060</v>
      </c>
      <c r="W169" s="41">
        <f>SUMIF(Finanzas!$B:$B,'México'!$C$169,Finanzas!W:W)</f>
        <v>0</v>
      </c>
      <c r="X169" s="41">
        <f>SUMIF(Finanzas!$B:$B,'México'!$C$169,Finanzas!X:X)</f>
        <v>1060</v>
      </c>
      <c r="Y169" s="41">
        <f>SUMIF(Finanzas!$B:$B,'México'!$C$169,Finanzas!Y:Y)</f>
        <v>0</v>
      </c>
      <c r="Z169" s="41">
        <f>SUMIF(Finanzas!$B:$B,'México'!$C$169,Finanzas!Z:Z)</f>
        <v>1060</v>
      </c>
      <c r="AA169" s="336">
        <f>SUMIF(Finanzas!$B:$B,'México'!$C$169,Finanzas!AA:AA)</f>
        <v>0</v>
      </c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</row>
    <row r="170" ht="12.75" customHeight="1">
      <c r="A170" s="40"/>
      <c r="B170" s="337" t="s">
        <v>101</v>
      </c>
      <c r="C170" s="40" t="s">
        <v>604</v>
      </c>
      <c r="D170" s="338">
        <f>SUMIF(Finanzas!$B:$B,'México'!$C$170,Finanzas!D:D)</f>
        <v>0</v>
      </c>
      <c r="E170" s="41">
        <f>SUMIF(Finanzas!$B:$B,'México'!$C$170,Finanzas!E:E)</f>
        <v>0</v>
      </c>
      <c r="F170" s="41">
        <f>SUMIF(Finanzas!$B:$B,'México'!$C$170,Finanzas!F:F)</f>
        <v>0</v>
      </c>
      <c r="G170" s="41">
        <f>SUMIF(Finanzas!$B:$B,'México'!$C$170,Finanzas!G:G)</f>
        <v>0</v>
      </c>
      <c r="H170" s="41">
        <f>SUMIF(Finanzas!$B:$B,'México'!$C$170,Finanzas!H:H)</f>
        <v>0</v>
      </c>
      <c r="I170" s="41">
        <f>SUMIF(Finanzas!$B:$B,'México'!$C$170,Finanzas!I:I)</f>
        <v>0</v>
      </c>
      <c r="J170" s="41">
        <f>SUMIF(Finanzas!$B:$B,'México'!$C$170,Finanzas!J:J)</f>
        <v>0</v>
      </c>
      <c r="K170" s="41">
        <f>SUMIF(Finanzas!$B:$B,'México'!$C$170,Finanzas!K:K)</f>
        <v>0</v>
      </c>
      <c r="L170" s="41">
        <f>SUMIF(Finanzas!$B:$B,'México'!$C$170,Finanzas!L:L)</f>
        <v>0</v>
      </c>
      <c r="M170" s="41">
        <f>SUMIF(Finanzas!$B:$B,'México'!$C$170,Finanzas!M:M)</f>
        <v>0</v>
      </c>
      <c r="N170" s="41">
        <f>SUMIF(Finanzas!$B:$B,'México'!$C$170,Finanzas!N:N)</f>
        <v>0</v>
      </c>
      <c r="O170" s="41">
        <f>SUMIF(Finanzas!$B:$B,'México'!$C$170,Finanzas!O:O)</f>
        <v>0</v>
      </c>
      <c r="P170" s="41">
        <f>SUMIF(Finanzas!$B:$B,'México'!$C$170,Finanzas!P:P)</f>
        <v>0</v>
      </c>
      <c r="Q170" s="41">
        <f>SUMIF(Finanzas!$B:$B,'México'!$C$170,Finanzas!Q:Q)</f>
        <v>0</v>
      </c>
      <c r="R170" s="41">
        <f>SUMIF(Finanzas!$B:$B,'México'!$C$170,Finanzas!R:R)</f>
        <v>0</v>
      </c>
      <c r="S170" s="41">
        <f>SUMIF(Finanzas!$B:$B,'México'!$C$170,Finanzas!S:S)</f>
        <v>0</v>
      </c>
      <c r="T170" s="41">
        <f>SUMIF(Finanzas!$B:$B,'México'!$C$170,Finanzas!T:T)</f>
        <v>0</v>
      </c>
      <c r="U170" s="41">
        <f>SUMIF(Finanzas!$B:$B,'México'!$C$170,Finanzas!U:U)</f>
        <v>0</v>
      </c>
      <c r="V170" s="41">
        <f>SUMIF(Finanzas!$B:$B,'México'!$C$170,Finanzas!V:V)</f>
        <v>0</v>
      </c>
      <c r="W170" s="41">
        <f>SUMIF(Finanzas!$B:$B,'México'!$C$170,Finanzas!W:W)</f>
        <v>0</v>
      </c>
      <c r="X170" s="41">
        <f>SUMIF(Finanzas!$B:$B,'México'!$C$170,Finanzas!X:X)</f>
        <v>0</v>
      </c>
      <c r="Y170" s="41">
        <f>SUMIF(Finanzas!$B:$B,'México'!$C$170,Finanzas!Y:Y)</f>
        <v>0</v>
      </c>
      <c r="Z170" s="41">
        <f>SUMIF(Finanzas!$B:$B,'México'!$C$170,Finanzas!Z:Z)</f>
        <v>0</v>
      </c>
      <c r="AA170" s="336">
        <f>SUMIF(Finanzas!$B:$B,'México'!$C$170,Finanzas!AA:AA)</f>
        <v>0</v>
      </c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</row>
    <row r="171" ht="12.75" customHeight="1">
      <c r="A171" s="40"/>
      <c r="B171" s="339" t="s">
        <v>101</v>
      </c>
      <c r="C171" s="340" t="s">
        <v>606</v>
      </c>
      <c r="D171" s="341">
        <f>SUMIF(Finanzas!$B:$B,'México'!$C$171,Finanzas!D:D)</f>
        <v>8500</v>
      </c>
      <c r="E171" s="314">
        <f>SUMIF(Finanzas!$B:$B,'México'!$C$171,Finanzas!E:E)</f>
        <v>0</v>
      </c>
      <c r="F171" s="314">
        <f>SUMIF(Finanzas!$B:$B,'México'!$C$171,Finanzas!F:F)</f>
        <v>8500</v>
      </c>
      <c r="G171" s="314">
        <f>SUMIF(Finanzas!$B:$B,'México'!$C$171,Finanzas!G:G)</f>
        <v>0</v>
      </c>
      <c r="H171" s="314">
        <f>SUMIF(Finanzas!$B:$B,'México'!$C$171,Finanzas!H:H)</f>
        <v>8500</v>
      </c>
      <c r="I171" s="314">
        <f>SUMIF(Finanzas!$B:$B,'México'!$C$171,Finanzas!I:I)</f>
        <v>0</v>
      </c>
      <c r="J171" s="314">
        <f>SUMIF(Finanzas!$B:$B,'México'!$C$171,Finanzas!J:J)</f>
        <v>8500</v>
      </c>
      <c r="K171" s="314">
        <f>SUMIF(Finanzas!$B:$B,'México'!$C$171,Finanzas!K:K)</f>
        <v>0</v>
      </c>
      <c r="L171" s="314">
        <f>SUMIF(Finanzas!$B:$B,'México'!$C$171,Finanzas!L:L)</f>
        <v>8500</v>
      </c>
      <c r="M171" s="314">
        <f>SUMIF(Finanzas!$B:$B,'México'!$C$171,Finanzas!M:M)</f>
        <v>0</v>
      </c>
      <c r="N171" s="314">
        <f>SUMIF(Finanzas!$B:$B,'México'!$C$171,Finanzas!N:N)</f>
        <v>8500</v>
      </c>
      <c r="O171" s="314">
        <f>SUMIF(Finanzas!$B:$B,'México'!$C$171,Finanzas!O:O)</f>
        <v>0</v>
      </c>
      <c r="P171" s="314">
        <f>SUMIF(Finanzas!$B:$B,'México'!$C$171,Finanzas!P:P)</f>
        <v>8500</v>
      </c>
      <c r="Q171" s="314">
        <f>SUMIF(Finanzas!$B:$B,'México'!$C$171,Finanzas!Q:Q)</f>
        <v>0</v>
      </c>
      <c r="R171" s="314">
        <f>SUMIF(Finanzas!$B:$B,'México'!$C$171,Finanzas!R:R)</f>
        <v>8500</v>
      </c>
      <c r="S171" s="314">
        <f>SUMIF(Finanzas!$B:$B,'México'!$C$171,Finanzas!S:S)</f>
        <v>0</v>
      </c>
      <c r="T171" s="314">
        <f>SUMIF(Finanzas!$B:$B,'México'!$C$171,Finanzas!T:T)</f>
        <v>8500</v>
      </c>
      <c r="U171" s="314">
        <f>SUMIF(Finanzas!$B:$B,'México'!$C$171,Finanzas!U:U)</f>
        <v>0</v>
      </c>
      <c r="V171" s="314">
        <f>SUMIF(Finanzas!$B:$B,'México'!$C$171,Finanzas!V:V)</f>
        <v>8500</v>
      </c>
      <c r="W171" s="314">
        <f>SUMIF(Finanzas!$B:$B,'México'!$C$171,Finanzas!W:W)</f>
        <v>0</v>
      </c>
      <c r="X171" s="314">
        <f>SUMIF(Finanzas!$B:$B,'México'!$C$171,Finanzas!X:X)</f>
        <v>8500</v>
      </c>
      <c r="Y171" s="314">
        <f>SUMIF(Finanzas!$B:$B,'México'!$C$171,Finanzas!Y:Y)</f>
        <v>0</v>
      </c>
      <c r="Z171" s="314">
        <f>SUMIF(Finanzas!$B:$B,'México'!$C$171,Finanzas!Z:Z)</f>
        <v>8500</v>
      </c>
      <c r="AA171" s="342">
        <f>SUMIF(Finanzas!$B:$B,'México'!$C$171,Finanzas!AA:AA)</f>
        <v>0</v>
      </c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</row>
    <row r="172" ht="12.75" customHeight="1">
      <c r="A172" s="40"/>
      <c r="B172" s="332" t="s">
        <v>609</v>
      </c>
      <c r="C172" s="333" t="s">
        <v>611</v>
      </c>
      <c r="D172" s="334">
        <f>SUMIF(VPE!$B:$B,'México'!$C$172,VPE!D:D)</f>
        <v>0</v>
      </c>
      <c r="E172" s="335">
        <f>SUMIF(VPE!$B:$B,'México'!$C$172,VPE!E:E)</f>
        <v>0</v>
      </c>
      <c r="F172" s="335">
        <f>SUMIF(VPE!$B:$B,'México'!$C$172,VPE!F:F)</f>
        <v>0</v>
      </c>
      <c r="G172" s="335">
        <f>SUMIF(VPE!$B:$B,'México'!$C$172,VPE!G:G)</f>
        <v>0</v>
      </c>
      <c r="H172" s="335">
        <f>SUMIF(VPE!$B:$B,'México'!$C$172,VPE!H:H)</f>
        <v>152880</v>
      </c>
      <c r="I172" s="335">
        <f>SUMIF(VPE!$B:$B,'México'!$C$172,VPE!I:I)</f>
        <v>0</v>
      </c>
      <c r="J172" s="335">
        <f>SUMIF(VPE!$B:$B,'México'!$C$172,VPE!J:J)</f>
        <v>152880</v>
      </c>
      <c r="K172" s="335">
        <f>SUMIF(VPE!$B:$B,'México'!$C$172,VPE!K:K)</f>
        <v>0</v>
      </c>
      <c r="L172" s="335">
        <f>SUMIF(VPE!$B:$B,'México'!$C$172,VPE!L:L)</f>
        <v>152880</v>
      </c>
      <c r="M172" s="335">
        <f>SUMIF(VPE!$B:$B,'México'!$C$172,VPE!M:M)</f>
        <v>0</v>
      </c>
      <c r="N172" s="335">
        <f>SUMIF(VPE!$B:$B,'México'!$C$172,VPE!N:N)</f>
        <v>0</v>
      </c>
      <c r="O172" s="335">
        <f>SUMIF(VPE!$B:$B,'México'!$C$172,VPE!O:O)</f>
        <v>0</v>
      </c>
      <c r="P172" s="335">
        <f>SUMIF(VPE!$B:$B,'México'!$C$172,VPE!P:P)</f>
        <v>0</v>
      </c>
      <c r="Q172" s="335">
        <f>SUMIF(VPE!$B:$B,'México'!$C$172,VPE!Q:Q)</f>
        <v>0</v>
      </c>
      <c r="R172" s="335">
        <f>SUMIF(VPE!$B:$B,'México'!$C$172,VPE!R:R)</f>
        <v>0</v>
      </c>
      <c r="S172" s="335">
        <f>SUMIF(VPE!$B:$B,'México'!$C$172,VPE!S:S)</f>
        <v>0</v>
      </c>
      <c r="T172" s="335">
        <f>SUMIF(VPE!$B:$B,'México'!$C$172,VPE!T:T)</f>
        <v>0</v>
      </c>
      <c r="U172" s="335">
        <f>SUMIF(VPE!$B:$B,'México'!$C$172,VPE!U:U)</f>
        <v>0</v>
      </c>
      <c r="V172" s="335">
        <f>SUMIF(VPE!$B:$B,'México'!$C$172,VPE!V:V)</f>
        <v>0</v>
      </c>
      <c r="W172" s="335">
        <f>SUMIF(VPE!$B:$B,'México'!$C$172,VPE!W:W)</f>
        <v>0</v>
      </c>
      <c r="X172" s="335">
        <f>SUMIF(VPE!$B:$B,'México'!$C$172,VPE!X:X)</f>
        <v>0</v>
      </c>
      <c r="Y172" s="335">
        <f>SUMIF(VPE!$B:$B,'México'!$C$172,VPE!Y:Y)</f>
        <v>0</v>
      </c>
      <c r="Z172" s="335">
        <f>SUMIF(VPE!$B:$B,'México'!$C$172,VPE!Z:Z)</f>
        <v>0</v>
      </c>
      <c r="AA172" s="343">
        <f>SUMIF(VPE!$B:$B,'México'!$C$172,VPE!AA:AA)</f>
        <v>0</v>
      </c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</row>
    <row r="173" ht="12.75" customHeight="1">
      <c r="A173" s="40"/>
      <c r="B173" s="337" t="s">
        <v>609</v>
      </c>
      <c r="C173" s="40" t="s">
        <v>613</v>
      </c>
      <c r="D173" s="338">
        <f>SUMIF(VPE!$B:$B,'México'!$C$173,VPE!D:D)</f>
        <v>0</v>
      </c>
      <c r="E173" s="41">
        <f>SUMIF(VPE!$B:$B,'México'!$C$173,VPE!E:E)</f>
        <v>0</v>
      </c>
      <c r="F173" s="41">
        <f>SUMIF(VPE!$B:$B,'México'!$C$173,VPE!F:F)</f>
        <v>0</v>
      </c>
      <c r="G173" s="41">
        <f>SUMIF(VPE!$B:$B,'México'!$C$173,VPE!G:G)</f>
        <v>0</v>
      </c>
      <c r="H173" s="41">
        <f>SUMIF(VPE!$B:$B,'México'!$C$173,VPE!H:H)</f>
        <v>0</v>
      </c>
      <c r="I173" s="41">
        <f>SUMIF(VPE!$B:$B,'México'!$C$173,VPE!I:I)</f>
        <v>0</v>
      </c>
      <c r="J173" s="41">
        <f>SUMIF(VPE!$B:$B,'México'!$C$173,VPE!J:J)</f>
        <v>0</v>
      </c>
      <c r="K173" s="41">
        <f>SUMIF(VPE!$B:$B,'México'!$C$173,VPE!K:K)</f>
        <v>0</v>
      </c>
      <c r="L173" s="41">
        <f>SUMIF(VPE!$B:$B,'México'!$C$173,VPE!L:L)</f>
        <v>0</v>
      </c>
      <c r="M173" s="41">
        <f>SUMIF(VPE!$B:$B,'México'!$C$173,VPE!M:M)</f>
        <v>0</v>
      </c>
      <c r="N173" s="41">
        <f>SUMIF(VPE!$B:$B,'México'!$C$173,VPE!N:N)</f>
        <v>0</v>
      </c>
      <c r="O173" s="41">
        <f>SUMIF(VPE!$B:$B,'México'!$C$173,VPE!O:O)</f>
        <v>0</v>
      </c>
      <c r="P173" s="41">
        <f>SUMIF(VPE!$B:$B,'México'!$C$173,VPE!P:P)</f>
        <v>0</v>
      </c>
      <c r="Q173" s="41">
        <f>SUMIF(VPE!$B:$B,'México'!$C$173,VPE!Q:Q)</f>
        <v>0</v>
      </c>
      <c r="R173" s="41">
        <f>SUMIF(VPE!$B:$B,'México'!$C$173,VPE!R:R)</f>
        <v>0</v>
      </c>
      <c r="S173" s="41">
        <f>SUMIF(VPE!$B:$B,'México'!$C$173,VPE!S:S)</f>
        <v>0</v>
      </c>
      <c r="T173" s="41">
        <f>SUMIF(VPE!$B:$B,'México'!$C$173,VPE!T:T)</f>
        <v>0</v>
      </c>
      <c r="U173" s="41">
        <f>SUMIF(VPE!$B:$B,'México'!$C$173,VPE!U:U)</f>
        <v>0</v>
      </c>
      <c r="V173" s="41">
        <f>SUMIF(VPE!$B:$B,'México'!$C$173,VPE!V:V)</f>
        <v>0</v>
      </c>
      <c r="W173" s="41">
        <f>SUMIF(VPE!$B:$B,'México'!$C$173,VPE!W:W)</f>
        <v>0</v>
      </c>
      <c r="X173" s="41">
        <f>SUMIF(VPE!$B:$B,'México'!$C$173,VPE!X:X)</f>
        <v>0</v>
      </c>
      <c r="Y173" s="41">
        <f>SUMIF(VPE!$B:$B,'México'!$C$173,VPE!Y:Y)</f>
        <v>0</v>
      </c>
      <c r="Z173" s="41">
        <f>SUMIF(VPE!$B:$B,'México'!$C$173,VPE!Z:Z)</f>
        <v>0</v>
      </c>
      <c r="AA173" s="336">
        <f>SUMIF(VPE!$B:$B,'México'!$C$173,VPE!AA:AA)</f>
        <v>0</v>
      </c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</row>
    <row r="174" ht="12.75" customHeight="1">
      <c r="A174" s="40"/>
      <c r="B174" s="337" t="s">
        <v>609</v>
      </c>
      <c r="C174" s="40" t="s">
        <v>615</v>
      </c>
      <c r="D174" s="338">
        <f>SUMIF(VPE!$B:$B,'México'!$C$174,VPE!D:D)</f>
        <v>0</v>
      </c>
      <c r="E174" s="41">
        <f>SUMIF(VPE!$B:$B,'México'!$C$174,VPE!E:E)</f>
        <v>0</v>
      </c>
      <c r="F174" s="41">
        <f>SUMIF(VPE!$B:$B,'México'!$C$174,VPE!F:F)</f>
        <v>0</v>
      </c>
      <c r="G174" s="41">
        <f>SUMIF(VPE!$B:$B,'México'!$C$174,VPE!G:G)</f>
        <v>0</v>
      </c>
      <c r="H174" s="41">
        <f>SUMIF(VPE!$B:$B,'México'!$C$174,VPE!H:H)</f>
        <v>0</v>
      </c>
      <c r="I174" s="41">
        <f>SUMIF(VPE!$B:$B,'México'!$C$174,VPE!I:I)</f>
        <v>0</v>
      </c>
      <c r="J174" s="41">
        <f>SUMIF(VPE!$B:$B,'México'!$C$174,VPE!J:J)</f>
        <v>0</v>
      </c>
      <c r="K174" s="41">
        <f>SUMIF(VPE!$B:$B,'México'!$C$174,VPE!K:K)</f>
        <v>0</v>
      </c>
      <c r="L174" s="41">
        <f>SUMIF(VPE!$B:$B,'México'!$C$174,VPE!L:L)</f>
        <v>0</v>
      </c>
      <c r="M174" s="41">
        <f>SUMIF(VPE!$B:$B,'México'!$C$174,VPE!M:M)</f>
        <v>0</v>
      </c>
      <c r="N174" s="41">
        <f>SUMIF(VPE!$B:$B,'México'!$C$174,VPE!N:N)</f>
        <v>0</v>
      </c>
      <c r="O174" s="41">
        <f>SUMIF(VPE!$B:$B,'México'!$C$174,VPE!O:O)</f>
        <v>0</v>
      </c>
      <c r="P174" s="41">
        <f>SUMIF(VPE!$B:$B,'México'!$C$174,VPE!P:P)</f>
        <v>0</v>
      </c>
      <c r="Q174" s="41">
        <f>SUMIF(VPE!$B:$B,'México'!$C$174,VPE!Q:Q)</f>
        <v>0</v>
      </c>
      <c r="R174" s="41">
        <f>SUMIF(VPE!$B:$B,'México'!$C$174,VPE!R:R)</f>
        <v>0</v>
      </c>
      <c r="S174" s="41">
        <f>SUMIF(VPE!$B:$B,'México'!$C$174,VPE!S:S)</f>
        <v>0</v>
      </c>
      <c r="T174" s="41">
        <f>SUMIF(VPE!$B:$B,'México'!$C$174,VPE!T:T)</f>
        <v>0</v>
      </c>
      <c r="U174" s="41">
        <f>SUMIF(VPE!$B:$B,'México'!$C$174,VPE!U:U)</f>
        <v>0</v>
      </c>
      <c r="V174" s="41">
        <f>SUMIF(VPE!$B:$B,'México'!$C$174,VPE!V:V)</f>
        <v>0</v>
      </c>
      <c r="W174" s="41">
        <f>SUMIF(VPE!$B:$B,'México'!$C$174,VPE!W:W)</f>
        <v>0</v>
      </c>
      <c r="X174" s="41">
        <f>SUMIF(VPE!$B:$B,'México'!$C$174,VPE!X:X)</f>
        <v>0</v>
      </c>
      <c r="Y174" s="41">
        <f>SUMIF(VPE!$B:$B,'México'!$C$174,VPE!Y:Y)</f>
        <v>0</v>
      </c>
      <c r="Z174" s="41">
        <f>SUMIF(VPE!$B:$B,'México'!$C$174,VPE!Z:Z)</f>
        <v>0</v>
      </c>
      <c r="AA174" s="336">
        <f>SUMIF(VPE!$B:$B,'México'!$C$174,VPE!AA:AA)</f>
        <v>0</v>
      </c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</row>
    <row r="175" ht="12.75" customHeight="1">
      <c r="A175" s="40"/>
      <c r="B175" s="337" t="s">
        <v>609</v>
      </c>
      <c r="C175" s="40" t="s">
        <v>619</v>
      </c>
      <c r="D175" s="338">
        <f>SUMIF(VPE!$B:$B,'México'!$C$175,VPE!D:D)</f>
        <v>16000</v>
      </c>
      <c r="E175" s="41">
        <f>SUMIF(VPE!$B:$B,'México'!$C$175,VPE!E:E)</f>
        <v>0</v>
      </c>
      <c r="F175" s="41">
        <f>SUMIF(VPE!$B:$B,'México'!$C$175,VPE!F:F)</f>
        <v>16000</v>
      </c>
      <c r="G175" s="41">
        <f>SUMIF(VPE!$B:$B,'México'!$C$175,VPE!G:G)</f>
        <v>16000</v>
      </c>
      <c r="H175" s="41">
        <f>SUMIF(VPE!$B:$B,'México'!$C$175,VPE!H:H)</f>
        <v>0</v>
      </c>
      <c r="I175" s="41">
        <f>SUMIF(VPE!$B:$B,'México'!$C$175,VPE!I:I)</f>
        <v>16000</v>
      </c>
      <c r="J175" s="41">
        <f>SUMIF(VPE!$B:$B,'México'!$C$175,VPE!J:J)</f>
        <v>16000</v>
      </c>
      <c r="K175" s="41">
        <f>SUMIF(VPE!$B:$B,'México'!$C$175,VPE!K:K)</f>
        <v>16000</v>
      </c>
      <c r="L175" s="41">
        <f>SUMIF(VPE!$B:$B,'México'!$C$175,VPE!L:L)</f>
        <v>16000</v>
      </c>
      <c r="M175" s="41">
        <f>SUMIF(VPE!$B:$B,'México'!$C$175,VPE!M:M)</f>
        <v>16000</v>
      </c>
      <c r="N175" s="41">
        <f>SUMIF(VPE!$B:$B,'México'!$C$175,VPE!N:N)</f>
        <v>16000</v>
      </c>
      <c r="O175" s="41">
        <f>SUMIF(VPE!$B:$B,'México'!$C$175,VPE!O:O)</f>
        <v>16000</v>
      </c>
      <c r="P175" s="41">
        <f>SUMIF(VPE!$B:$B,'México'!$C$175,VPE!P:P)</f>
        <v>16000</v>
      </c>
      <c r="Q175" s="41">
        <f>SUMIF(VPE!$B:$B,'México'!$C$175,VPE!Q:Q)</f>
        <v>0</v>
      </c>
      <c r="R175" s="41">
        <f>SUMIF(VPE!$B:$B,'México'!$C$175,VPE!R:R)</f>
        <v>0</v>
      </c>
      <c r="S175" s="41">
        <f>SUMIF(VPE!$B:$B,'México'!$C$175,VPE!S:S)</f>
        <v>0</v>
      </c>
      <c r="T175" s="41">
        <f>SUMIF(VPE!$B:$B,'México'!$C$175,VPE!T:T)</f>
        <v>16000</v>
      </c>
      <c r="U175" s="41">
        <f>SUMIF(VPE!$B:$B,'México'!$C$175,VPE!U:U)</f>
        <v>16000</v>
      </c>
      <c r="V175" s="41">
        <f>SUMIF(VPE!$B:$B,'México'!$C$175,VPE!V:V)</f>
        <v>16000</v>
      </c>
      <c r="W175" s="41">
        <f>SUMIF(VPE!$B:$B,'México'!$C$175,VPE!W:W)</f>
        <v>16000</v>
      </c>
      <c r="X175" s="41">
        <f>SUMIF(VPE!$B:$B,'México'!$C$175,VPE!X:X)</f>
        <v>16000</v>
      </c>
      <c r="Y175" s="41">
        <f>SUMIF(VPE!$B:$B,'México'!$C$175,VPE!Y:Y)</f>
        <v>0</v>
      </c>
      <c r="Z175" s="41">
        <f>SUMIF(VPE!$B:$B,'México'!$C$175,VPE!Z:Z)</f>
        <v>0</v>
      </c>
      <c r="AA175" s="336">
        <f>SUMIF(VPE!$B:$B,'México'!$C$175,VPE!AA:AA)</f>
        <v>0</v>
      </c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</row>
    <row r="176" ht="12.75" customHeight="1">
      <c r="A176" s="40"/>
      <c r="B176" s="337" t="s">
        <v>609</v>
      </c>
      <c r="C176" s="40" t="s">
        <v>621</v>
      </c>
      <c r="D176" s="338">
        <f>SUMIF(VPE!$B:$B,'México'!$C$176,VPE!D:D)</f>
        <v>8000</v>
      </c>
      <c r="E176" s="41">
        <f>SUMIF(VPE!$B:$B,'México'!$C$176,VPE!E:E)</f>
        <v>0</v>
      </c>
      <c r="F176" s="41">
        <f>SUMIF(VPE!$B:$B,'México'!$C$176,VPE!F:F)</f>
        <v>8000</v>
      </c>
      <c r="G176" s="41">
        <f>SUMIF(VPE!$B:$B,'México'!$C$176,VPE!G:G)</f>
        <v>0</v>
      </c>
      <c r="H176" s="41">
        <f>SUMIF(VPE!$B:$B,'México'!$C$176,VPE!H:H)</f>
        <v>8000</v>
      </c>
      <c r="I176" s="41">
        <f>SUMIF(VPE!$B:$B,'México'!$C$176,VPE!I:I)</f>
        <v>8000</v>
      </c>
      <c r="J176" s="41">
        <f>SUMIF(VPE!$B:$B,'México'!$C$176,VPE!J:J)</f>
        <v>8000</v>
      </c>
      <c r="K176" s="41">
        <f>SUMIF(VPE!$B:$B,'México'!$C$176,VPE!K:K)</f>
        <v>8000</v>
      </c>
      <c r="L176" s="41">
        <f>SUMIF(VPE!$B:$B,'México'!$C$176,VPE!L:L)</f>
        <v>8000</v>
      </c>
      <c r="M176" s="41">
        <f>SUMIF(VPE!$B:$B,'México'!$C$176,VPE!M:M)</f>
        <v>8000</v>
      </c>
      <c r="N176" s="41">
        <f>SUMIF(VPE!$B:$B,'México'!$C$176,VPE!N:N)</f>
        <v>8000</v>
      </c>
      <c r="O176" s="41">
        <f>SUMIF(VPE!$B:$B,'México'!$C$176,VPE!O:O)</f>
        <v>8000</v>
      </c>
      <c r="P176" s="41">
        <f>SUMIF(VPE!$B:$B,'México'!$C$176,VPE!P:P)</f>
        <v>8000</v>
      </c>
      <c r="Q176" s="41">
        <f>SUMIF(VPE!$B:$B,'México'!$C$176,VPE!Q:Q)</f>
        <v>0</v>
      </c>
      <c r="R176" s="41">
        <f>SUMIF(VPE!$B:$B,'México'!$C$176,VPE!R:R)</f>
        <v>0</v>
      </c>
      <c r="S176" s="41">
        <f>SUMIF(VPE!$B:$B,'México'!$C$176,VPE!S:S)</f>
        <v>0</v>
      </c>
      <c r="T176" s="41">
        <f>SUMIF(VPE!$B:$B,'México'!$C$176,VPE!T:T)</f>
        <v>8000</v>
      </c>
      <c r="U176" s="41">
        <f>SUMIF(VPE!$B:$B,'México'!$C$176,VPE!U:U)</f>
        <v>8000</v>
      </c>
      <c r="V176" s="41">
        <f>SUMIF(VPE!$B:$B,'México'!$C$176,VPE!V:V)</f>
        <v>8000</v>
      </c>
      <c r="W176" s="41">
        <f>SUMIF(VPE!$B:$B,'México'!$C$176,VPE!W:W)</f>
        <v>8000</v>
      </c>
      <c r="X176" s="41">
        <f>SUMIF(VPE!$B:$B,'México'!$C$176,VPE!X:X)</f>
        <v>8000</v>
      </c>
      <c r="Y176" s="41">
        <f>SUMIF(VPE!$B:$B,'México'!$C$176,VPE!Y:Y)</f>
        <v>0</v>
      </c>
      <c r="Z176" s="41">
        <f>SUMIF(VPE!$B:$B,'México'!$C$176,VPE!Z:Z)</f>
        <v>0</v>
      </c>
      <c r="AA176" s="336">
        <f>SUMIF(VPE!$B:$B,'México'!$C$176,VPE!AA:AA)</f>
        <v>0</v>
      </c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</row>
    <row r="177" ht="12.75" customHeight="1">
      <c r="A177" s="40"/>
      <c r="B177" s="337" t="s">
        <v>609</v>
      </c>
      <c r="C177" s="40" t="s">
        <v>622</v>
      </c>
      <c r="D177" s="338">
        <f>SUMIF(VPE!$B:$B,'México'!$C$177,VPE!D:D)</f>
        <v>0</v>
      </c>
      <c r="E177" s="41">
        <f>SUMIF(VPE!$B:$B,'México'!$C$177,VPE!E:E)</f>
        <v>0</v>
      </c>
      <c r="F177" s="41">
        <f>SUMIF(VPE!$B:$B,'México'!$C$177,VPE!F:F)</f>
        <v>0</v>
      </c>
      <c r="G177" s="41">
        <f>SUMIF(VPE!$B:$B,'México'!$C$177,VPE!G:G)</f>
        <v>0</v>
      </c>
      <c r="H177" s="41">
        <f>SUMIF(VPE!$B:$B,'México'!$C$177,VPE!H:H)</f>
        <v>0</v>
      </c>
      <c r="I177" s="41">
        <f>SUMIF(VPE!$B:$B,'México'!$C$177,VPE!I:I)</f>
        <v>0</v>
      </c>
      <c r="J177" s="41">
        <f>SUMIF(VPE!$B:$B,'México'!$C$177,VPE!J:J)</f>
        <v>0</v>
      </c>
      <c r="K177" s="41">
        <f>SUMIF(VPE!$B:$B,'México'!$C$177,VPE!K:K)</f>
        <v>0</v>
      </c>
      <c r="L177" s="41">
        <f>SUMIF(VPE!$B:$B,'México'!$C$177,VPE!L:L)</f>
        <v>0</v>
      </c>
      <c r="M177" s="41">
        <f>SUMIF(VPE!$B:$B,'México'!$C$177,VPE!M:M)</f>
        <v>0</v>
      </c>
      <c r="N177" s="41">
        <f>SUMIF(VPE!$B:$B,'México'!$C$177,VPE!N:N)</f>
        <v>0</v>
      </c>
      <c r="O177" s="41">
        <f>SUMIF(VPE!$B:$B,'México'!$C$177,VPE!O:O)</f>
        <v>0</v>
      </c>
      <c r="P177" s="41">
        <f>SUMIF(VPE!$B:$B,'México'!$C$177,VPE!P:P)</f>
        <v>0</v>
      </c>
      <c r="Q177" s="41">
        <f>SUMIF(VPE!$B:$B,'México'!$C$177,VPE!Q:Q)</f>
        <v>0</v>
      </c>
      <c r="R177" s="41">
        <f>SUMIF(VPE!$B:$B,'México'!$C$177,VPE!R:R)</f>
        <v>0</v>
      </c>
      <c r="S177" s="41">
        <f>SUMIF(VPE!$B:$B,'México'!$C$177,VPE!S:S)</f>
        <v>0</v>
      </c>
      <c r="T177" s="41">
        <f>SUMIF(VPE!$B:$B,'México'!$C$177,VPE!T:T)</f>
        <v>0</v>
      </c>
      <c r="U177" s="41">
        <f>SUMIF(VPE!$B:$B,'México'!$C$177,VPE!U:U)</f>
        <v>0</v>
      </c>
      <c r="V177" s="41">
        <f>SUMIF(VPE!$B:$B,'México'!$C$177,VPE!V:V)</f>
        <v>0</v>
      </c>
      <c r="W177" s="41">
        <f>SUMIF(VPE!$B:$B,'México'!$C$177,VPE!W:W)</f>
        <v>0</v>
      </c>
      <c r="X177" s="41">
        <f>SUMIF(VPE!$B:$B,'México'!$C$177,VPE!X:X)</f>
        <v>4200</v>
      </c>
      <c r="Y177" s="41">
        <f>SUMIF(VPE!$B:$B,'México'!$C$177,VPE!Y:Y)</f>
        <v>0</v>
      </c>
      <c r="Z177" s="41">
        <f>SUMIF(VPE!$B:$B,'México'!$C$177,VPE!Z:Z)</f>
        <v>0</v>
      </c>
      <c r="AA177" s="336">
        <f>SUMIF(VPE!$B:$B,'México'!$C$177,VPE!AA:AA)</f>
        <v>0</v>
      </c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</row>
    <row r="178" ht="12.75" customHeight="1">
      <c r="A178" s="40"/>
      <c r="B178" s="337" t="s">
        <v>609</v>
      </c>
      <c r="C178" s="40" t="s">
        <v>625</v>
      </c>
      <c r="D178" s="338">
        <f>SUMIF(VPE!$B:$B,'México'!$C$178,VPE!D:D)</f>
        <v>800</v>
      </c>
      <c r="E178" s="41">
        <f>SUMIF(VPE!$B:$B,'México'!$C$178,VPE!E:E)</f>
        <v>0</v>
      </c>
      <c r="F178" s="41">
        <f>SUMIF(VPE!$B:$B,'México'!$C$178,VPE!F:F)</f>
        <v>800</v>
      </c>
      <c r="G178" s="41">
        <f>SUMIF(VPE!$B:$B,'México'!$C$178,VPE!G:G)</f>
        <v>0</v>
      </c>
      <c r="H178" s="41">
        <f>SUMIF(VPE!$B:$B,'México'!$C$178,VPE!H:H)</f>
        <v>800</v>
      </c>
      <c r="I178" s="41">
        <f>SUMIF(VPE!$B:$B,'México'!$C$178,VPE!I:I)</f>
        <v>0</v>
      </c>
      <c r="J178" s="41">
        <f>SUMIF(VPE!$B:$B,'México'!$C$178,VPE!J:J)</f>
        <v>800</v>
      </c>
      <c r="K178" s="41">
        <f>SUMIF(VPE!$B:$B,'México'!$C$178,VPE!K:K)</f>
        <v>0</v>
      </c>
      <c r="L178" s="41">
        <f>SUMIF(VPE!$B:$B,'México'!$C$178,VPE!L:L)</f>
        <v>800</v>
      </c>
      <c r="M178" s="41">
        <f>SUMIF(VPE!$B:$B,'México'!$C$178,VPE!M:M)</f>
        <v>0</v>
      </c>
      <c r="N178" s="41">
        <f>SUMIF(VPE!$B:$B,'México'!$C$178,VPE!N:N)</f>
        <v>800</v>
      </c>
      <c r="O178" s="41">
        <f>SUMIF(VPE!$B:$B,'México'!$C$178,VPE!O:O)</f>
        <v>0</v>
      </c>
      <c r="P178" s="41">
        <f>SUMIF(VPE!$B:$B,'México'!$C$178,VPE!P:P)</f>
        <v>800</v>
      </c>
      <c r="Q178" s="41">
        <f>SUMIF(VPE!$B:$B,'México'!$C$178,VPE!Q:Q)</f>
        <v>0</v>
      </c>
      <c r="R178" s="41">
        <f>SUMIF(VPE!$B:$B,'México'!$C$178,VPE!R:R)</f>
        <v>800</v>
      </c>
      <c r="S178" s="41">
        <f>SUMIF(VPE!$B:$B,'México'!$C$178,VPE!S:S)</f>
        <v>0</v>
      </c>
      <c r="T178" s="41">
        <f>SUMIF(VPE!$B:$B,'México'!$C$178,VPE!T:T)</f>
        <v>800</v>
      </c>
      <c r="U178" s="41">
        <f>SUMIF(VPE!$B:$B,'México'!$C$178,VPE!U:U)</f>
        <v>0</v>
      </c>
      <c r="V178" s="41">
        <f>SUMIF(VPE!$B:$B,'México'!$C$178,VPE!V:V)</f>
        <v>800</v>
      </c>
      <c r="W178" s="41">
        <f>SUMIF(VPE!$B:$B,'México'!$C$178,VPE!W:W)</f>
        <v>0</v>
      </c>
      <c r="X178" s="41">
        <f>SUMIF(VPE!$B:$B,'México'!$C$178,VPE!X:X)</f>
        <v>800</v>
      </c>
      <c r="Y178" s="41">
        <f>SUMIF(VPE!$B:$B,'México'!$C$178,VPE!Y:Y)</f>
        <v>0</v>
      </c>
      <c r="Z178" s="41">
        <f>SUMIF(VPE!$B:$B,'México'!$C$178,VPE!Z:Z)</f>
        <v>800</v>
      </c>
      <c r="AA178" s="336">
        <f>SUMIF(VPE!$B:$B,'México'!$C$178,VPE!AA:AA)</f>
        <v>0</v>
      </c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</row>
    <row r="179" ht="12.75" customHeight="1">
      <c r="A179" s="40"/>
      <c r="B179" s="337" t="s">
        <v>609</v>
      </c>
      <c r="C179" s="40" t="s">
        <v>626</v>
      </c>
      <c r="D179" s="338">
        <f>SUMIF(VPE!$B:$B,'México'!$C$179,VPE!D:D)</f>
        <v>2700</v>
      </c>
      <c r="E179" s="41">
        <f>SUMIF(VPE!$B:$B,'México'!$C$179,VPE!E:E)</f>
        <v>0</v>
      </c>
      <c r="F179" s="41">
        <f>SUMIF(VPE!$B:$B,'México'!$C$179,VPE!F:F)</f>
        <v>2700</v>
      </c>
      <c r="G179" s="41">
        <f>SUMIF(VPE!$B:$B,'México'!$C$179,VPE!G:G)</f>
        <v>0</v>
      </c>
      <c r="H179" s="41">
        <f>SUMIF(VPE!$B:$B,'México'!$C$179,VPE!H:H)</f>
        <v>2700</v>
      </c>
      <c r="I179" s="41">
        <f>SUMIF(VPE!$B:$B,'México'!$C$179,VPE!I:I)</f>
        <v>0</v>
      </c>
      <c r="J179" s="41">
        <f>SUMIF(VPE!$B:$B,'México'!$C$179,VPE!J:J)</f>
        <v>2700</v>
      </c>
      <c r="K179" s="41">
        <f>SUMIF(VPE!$B:$B,'México'!$C$179,VPE!K:K)</f>
        <v>0</v>
      </c>
      <c r="L179" s="41">
        <f>SUMIF(VPE!$B:$B,'México'!$C$179,VPE!L:L)</f>
        <v>2700</v>
      </c>
      <c r="M179" s="41">
        <f>SUMIF(VPE!$B:$B,'México'!$C$179,VPE!M:M)</f>
        <v>0</v>
      </c>
      <c r="N179" s="41">
        <f>SUMIF(VPE!$B:$B,'México'!$C$179,VPE!N:N)</f>
        <v>2700</v>
      </c>
      <c r="O179" s="41">
        <f>SUMIF(VPE!$B:$B,'México'!$C$179,VPE!O:O)</f>
        <v>0</v>
      </c>
      <c r="P179" s="41">
        <f>SUMIF(VPE!$B:$B,'México'!$C$179,VPE!P:P)</f>
        <v>2700</v>
      </c>
      <c r="Q179" s="41">
        <f>SUMIF(VPE!$B:$B,'México'!$C$179,VPE!Q:Q)</f>
        <v>0</v>
      </c>
      <c r="R179" s="41">
        <f>SUMIF(VPE!$B:$B,'México'!$C$179,VPE!R:R)</f>
        <v>2700</v>
      </c>
      <c r="S179" s="41">
        <f>SUMIF(VPE!$B:$B,'México'!$C$179,VPE!S:S)</f>
        <v>0</v>
      </c>
      <c r="T179" s="41">
        <f>SUMIF(VPE!$B:$B,'México'!$C$179,VPE!T:T)</f>
        <v>2700</v>
      </c>
      <c r="U179" s="41">
        <f>SUMIF(VPE!$B:$B,'México'!$C$179,VPE!U:U)</f>
        <v>0</v>
      </c>
      <c r="V179" s="41">
        <f>SUMIF(VPE!$B:$B,'México'!$C$179,VPE!V:V)</f>
        <v>2700</v>
      </c>
      <c r="W179" s="41">
        <f>SUMIF(VPE!$B:$B,'México'!$C$179,VPE!W:W)</f>
        <v>0</v>
      </c>
      <c r="X179" s="41">
        <f>SUMIF(VPE!$B:$B,'México'!$C$179,VPE!X:X)</f>
        <v>2700</v>
      </c>
      <c r="Y179" s="41">
        <f>SUMIF(VPE!$B:$B,'México'!$C$179,VPE!Y:Y)</f>
        <v>0</v>
      </c>
      <c r="Z179" s="41">
        <f>SUMIF(VPE!$B:$B,'México'!$C$179,VPE!Z:Z)</f>
        <v>2700</v>
      </c>
      <c r="AA179" s="336">
        <f>SUMIF(VPE!$B:$B,'México'!$C$179,VPE!AA:AA)</f>
        <v>0</v>
      </c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</row>
    <row r="180" ht="12.75" customHeight="1">
      <c r="A180" s="40"/>
      <c r="B180" s="337" t="s">
        <v>609</v>
      </c>
      <c r="C180" s="40" t="s">
        <v>627</v>
      </c>
      <c r="D180" s="338">
        <f>SUMIF(VPE!$B:$B,'México'!$C$180,VPE!D:D)</f>
        <v>0</v>
      </c>
      <c r="E180" s="41">
        <f>SUMIF(VPE!$B:$B,'México'!$C$180,VPE!E:E)</f>
        <v>0</v>
      </c>
      <c r="F180" s="41">
        <f>SUMIF(VPE!$B:$B,'México'!$C$180,VPE!F:F)</f>
        <v>0</v>
      </c>
      <c r="G180" s="41">
        <f>SUMIF(VPE!$B:$B,'México'!$C$180,VPE!G:G)</f>
        <v>0</v>
      </c>
      <c r="H180" s="41">
        <f>SUMIF(VPE!$B:$B,'México'!$C$180,VPE!H:H)</f>
        <v>2757.59</v>
      </c>
      <c r="I180" s="41">
        <f>SUMIF(VPE!$B:$B,'México'!$C$180,VPE!I:I)</f>
        <v>0</v>
      </c>
      <c r="J180" s="41">
        <f>SUMIF(VPE!$B:$B,'México'!$C$180,VPE!J:J)</f>
        <v>724.6584</v>
      </c>
      <c r="K180" s="41">
        <f>SUMIF(VPE!$B:$B,'México'!$C$180,VPE!K:K)</f>
        <v>0</v>
      </c>
      <c r="L180" s="41">
        <f>SUMIF(VPE!$B:$B,'México'!$C$180,VPE!L:L)</f>
        <v>497.1294</v>
      </c>
      <c r="M180" s="41">
        <f>SUMIF(VPE!$B:$B,'México'!$C$180,VPE!M:M)</f>
        <v>0</v>
      </c>
      <c r="N180" s="41">
        <f>SUMIF(VPE!$B:$B,'México'!$C$180,VPE!N:N)</f>
        <v>759.755</v>
      </c>
      <c r="O180" s="41">
        <f>SUMIF(VPE!$B:$B,'México'!$C$180,VPE!O:O)</f>
        <v>0</v>
      </c>
      <c r="P180" s="41">
        <f>SUMIF(VPE!$B:$B,'México'!$C$180,VPE!P:P)</f>
        <v>0</v>
      </c>
      <c r="Q180" s="41">
        <f>SUMIF(VPE!$B:$B,'México'!$C$180,VPE!Q:Q)</f>
        <v>0</v>
      </c>
      <c r="R180" s="41">
        <f>SUMIF(VPE!$B:$B,'México'!$C$180,VPE!R:R)</f>
        <v>744.5864</v>
      </c>
      <c r="S180" s="41">
        <f>SUMIF(VPE!$B:$B,'México'!$C$180,VPE!S:S)</f>
        <v>0</v>
      </c>
      <c r="T180" s="41">
        <f>SUMIF(VPE!$B:$B,'México'!$C$180,VPE!T:T)</f>
        <v>1743.1594</v>
      </c>
      <c r="U180" s="41">
        <f>SUMIF(VPE!$B:$B,'México'!$C$180,VPE!U:U)</f>
        <v>0</v>
      </c>
      <c r="V180" s="41">
        <f>SUMIF(VPE!$B:$B,'México'!$C$180,VPE!V:V)</f>
        <v>1678.3404</v>
      </c>
      <c r="W180" s="41">
        <f>SUMIF(VPE!$B:$B,'México'!$C$180,VPE!W:W)</f>
        <v>0</v>
      </c>
      <c r="X180" s="41">
        <f>SUMIF(VPE!$B:$B,'México'!$C$180,VPE!X:X)</f>
        <v>1678.3404</v>
      </c>
      <c r="Y180" s="41">
        <f>SUMIF(VPE!$B:$B,'México'!$C$180,VPE!Y:Y)</f>
        <v>0</v>
      </c>
      <c r="Z180" s="41">
        <f>SUMIF(VPE!$B:$B,'México'!$C$180,VPE!Z:Z)</f>
        <v>1678.2556</v>
      </c>
      <c r="AA180" s="336">
        <f>SUMIF(VPE!$B:$B,'México'!$C$180,VPE!AA:AA)</f>
        <v>0</v>
      </c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</row>
    <row r="181" ht="12.75" customHeight="1">
      <c r="A181" s="40"/>
      <c r="B181" s="337" t="s">
        <v>609</v>
      </c>
      <c r="C181" s="40" t="s">
        <v>628</v>
      </c>
      <c r="D181" s="338">
        <f>SUMIF(VPE!$B:$B,'México'!$C$181,VPE!D:D)</f>
        <v>0</v>
      </c>
      <c r="E181" s="41">
        <f>SUMIF(VPE!$B:$B,'México'!$C$181,VPE!E:E)</f>
        <v>0</v>
      </c>
      <c r="F181" s="41">
        <f>SUMIF(VPE!$B:$B,'México'!$C$181,VPE!F:F)</f>
        <v>0</v>
      </c>
      <c r="G181" s="41">
        <f>SUMIF(VPE!$B:$B,'México'!$C$181,VPE!G:G)</f>
        <v>0</v>
      </c>
      <c r="H181" s="41">
        <f>SUMIF(VPE!$B:$B,'México'!$C$181,VPE!H:H)</f>
        <v>311.64</v>
      </c>
      <c r="I181" s="41">
        <f>SUMIF(VPE!$B:$B,'México'!$C$181,VPE!I:I)</f>
        <v>0</v>
      </c>
      <c r="J181" s="41">
        <f>SUMIF(VPE!$B:$B,'México'!$C$181,VPE!J:J)</f>
        <v>0</v>
      </c>
      <c r="K181" s="41">
        <f>SUMIF(VPE!$B:$B,'México'!$C$181,VPE!K:K)</f>
        <v>0</v>
      </c>
      <c r="L181" s="41">
        <f>SUMIF(VPE!$B:$B,'México'!$C$181,VPE!L:L)</f>
        <v>0</v>
      </c>
      <c r="M181" s="41">
        <f>SUMIF(VPE!$B:$B,'México'!$C$181,VPE!M:M)</f>
        <v>0</v>
      </c>
      <c r="N181" s="41">
        <f>SUMIF(VPE!$B:$B,'México'!$C$181,VPE!N:N)</f>
        <v>312</v>
      </c>
      <c r="O181" s="41">
        <f>SUMIF(VPE!$B:$B,'México'!$C$181,VPE!O:O)</f>
        <v>0</v>
      </c>
      <c r="P181" s="41">
        <f>SUMIF(VPE!$B:$B,'México'!$C$181,VPE!P:P)</f>
        <v>456.0226</v>
      </c>
      <c r="Q181" s="41">
        <f>SUMIF(VPE!$B:$B,'México'!$C$181,VPE!Q:Q)</f>
        <v>0</v>
      </c>
      <c r="R181" s="41">
        <f>SUMIF(VPE!$B:$B,'México'!$C$181,VPE!R:R)</f>
        <v>0</v>
      </c>
      <c r="S181" s="41">
        <f>SUMIF(VPE!$B:$B,'México'!$C$181,VPE!S:S)</f>
        <v>0</v>
      </c>
      <c r="T181" s="41">
        <f>SUMIF(VPE!$B:$B,'México'!$C$181,VPE!T:T)</f>
        <v>228.4512</v>
      </c>
      <c r="U181" s="41">
        <f>SUMIF(VPE!$B:$B,'México'!$C$181,VPE!U:U)</f>
        <v>0</v>
      </c>
      <c r="V181" s="41">
        <f>SUMIF(VPE!$B:$B,'México'!$C$181,VPE!V:V)</f>
        <v>441.6702</v>
      </c>
      <c r="W181" s="41">
        <f>SUMIF(VPE!$B:$B,'México'!$C$181,VPE!W:W)</f>
        <v>0</v>
      </c>
      <c r="X181" s="41">
        <f>SUMIF(VPE!$B:$B,'México'!$C$181,VPE!X:X)</f>
        <v>441.6702</v>
      </c>
      <c r="Y181" s="41">
        <f>SUMIF(VPE!$B:$B,'México'!$C$181,VPE!Y:Y)</f>
        <v>0</v>
      </c>
      <c r="Z181" s="41">
        <f>SUMIF(VPE!$B:$B,'México'!$C$181,VPE!Z:Z)</f>
        <v>441.6278</v>
      </c>
      <c r="AA181" s="336">
        <f>SUMIF(VPE!$B:$B,'México'!$C$181,VPE!AA:AA)</f>
        <v>0</v>
      </c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</row>
    <row r="182" ht="12.75" customHeight="1">
      <c r="A182" s="40"/>
      <c r="B182" s="337" t="s">
        <v>609</v>
      </c>
      <c r="C182" s="40" t="s">
        <v>629</v>
      </c>
      <c r="D182" s="338">
        <f>SUMIF(VPE!$B:$B,'México'!$C$182,VPE!D:D)</f>
        <v>0</v>
      </c>
      <c r="E182" s="41">
        <f>SUMIF(VPE!$B:$B,'México'!$C$182,VPE!E:E)</f>
        <v>0</v>
      </c>
      <c r="F182" s="41">
        <f>SUMIF(VPE!$B:$B,'México'!$C$182,VPE!F:F)</f>
        <v>0</v>
      </c>
      <c r="G182" s="41">
        <f>SUMIF(VPE!$B:$B,'México'!$C$182,VPE!G:G)</f>
        <v>0</v>
      </c>
      <c r="H182" s="41">
        <f>SUMIF(VPE!$B:$B,'México'!$C$182,VPE!H:H)</f>
        <v>0</v>
      </c>
      <c r="I182" s="41">
        <f>SUMIF(VPE!$B:$B,'México'!$C$182,VPE!I:I)</f>
        <v>0</v>
      </c>
      <c r="J182" s="41">
        <f>SUMIF(VPE!$B:$B,'México'!$C$182,VPE!J:J)</f>
        <v>0</v>
      </c>
      <c r="K182" s="41">
        <f>SUMIF(VPE!$B:$B,'México'!$C$182,VPE!K:K)</f>
        <v>0</v>
      </c>
      <c r="L182" s="41">
        <f>SUMIF(VPE!$B:$B,'México'!$C$182,VPE!L:L)</f>
        <v>1406.4398</v>
      </c>
      <c r="M182" s="41">
        <f>SUMIF(VPE!$B:$B,'México'!$C$182,VPE!M:M)</f>
        <v>0</v>
      </c>
      <c r="N182" s="41">
        <f>SUMIF(VPE!$B:$B,'México'!$C$182,VPE!N:N)</f>
        <v>0</v>
      </c>
      <c r="O182" s="41">
        <f>SUMIF(VPE!$B:$B,'México'!$C$182,VPE!O:O)</f>
        <v>0</v>
      </c>
      <c r="P182" s="41">
        <f>SUMIF(VPE!$B:$B,'México'!$C$182,VPE!P:P)</f>
        <v>0</v>
      </c>
      <c r="Q182" s="41">
        <f>SUMIF(VPE!$B:$B,'México'!$C$182,VPE!Q:Q)</f>
        <v>0</v>
      </c>
      <c r="R182" s="41">
        <f>SUMIF(VPE!$B:$B,'México'!$C$182,VPE!R:R)</f>
        <v>0</v>
      </c>
      <c r="S182" s="41">
        <f>SUMIF(VPE!$B:$B,'México'!$C$182,VPE!S:S)</f>
        <v>0</v>
      </c>
      <c r="T182" s="41">
        <f>SUMIF(VPE!$B:$B,'México'!$C$182,VPE!T:T)</f>
        <v>0</v>
      </c>
      <c r="U182" s="41">
        <f>SUMIF(VPE!$B:$B,'México'!$C$182,VPE!U:U)</f>
        <v>0</v>
      </c>
      <c r="V182" s="41">
        <f>SUMIF(VPE!$B:$B,'México'!$C$182,VPE!V:V)</f>
        <v>0</v>
      </c>
      <c r="W182" s="41">
        <f>SUMIF(VPE!$B:$B,'México'!$C$182,VPE!W:W)</f>
        <v>0</v>
      </c>
      <c r="X182" s="41">
        <f>SUMIF(VPE!$B:$B,'México'!$C$182,VPE!X:X)</f>
        <v>0</v>
      </c>
      <c r="Y182" s="41">
        <f>SUMIF(VPE!$B:$B,'México'!$C$182,VPE!Y:Y)</f>
        <v>0</v>
      </c>
      <c r="Z182" s="41">
        <f>SUMIF(VPE!$B:$B,'México'!$C$182,VPE!Z:Z)</f>
        <v>0</v>
      </c>
      <c r="AA182" s="336">
        <f>SUMIF(VPE!$B:$B,'México'!$C$182,VPE!AA:AA)</f>
        <v>0</v>
      </c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</row>
    <row r="183" ht="12.75" customHeight="1">
      <c r="A183" s="40"/>
      <c r="B183" s="337" t="s">
        <v>609</v>
      </c>
      <c r="C183" s="40" t="s">
        <v>630</v>
      </c>
      <c r="D183" s="338">
        <f>SUMIF(VPE!$B:$B,'México'!$C$183,VPE!D:D)</f>
        <v>2803.7</v>
      </c>
      <c r="E183" s="41">
        <f>SUMIF(VPE!$B:$B,'México'!$C$183,VPE!E:E)</f>
        <v>0</v>
      </c>
      <c r="F183" s="41">
        <f>SUMIF(VPE!$B:$B,'México'!$C$183,VPE!F:F)</f>
        <v>24232.4374</v>
      </c>
      <c r="G183" s="41">
        <f>SUMIF(VPE!$B:$B,'México'!$C$183,VPE!G:G)</f>
        <v>0</v>
      </c>
      <c r="H183" s="41">
        <f>SUMIF(VPE!$B:$B,'México'!$C$183,VPE!H:H)</f>
        <v>5010.832</v>
      </c>
      <c r="I183" s="41">
        <f>SUMIF(VPE!$B:$B,'México'!$C$183,VPE!I:I)</f>
        <v>0</v>
      </c>
      <c r="J183" s="41">
        <f>SUMIF(VPE!$B:$B,'México'!$C$183,VPE!J:J)</f>
        <v>4580.7264</v>
      </c>
      <c r="K183" s="41">
        <f>SUMIF(VPE!$B:$B,'México'!$C$183,VPE!K:K)</f>
        <v>0</v>
      </c>
      <c r="L183" s="41">
        <f>SUMIF(VPE!$B:$B,'México'!$C$183,VPE!L:L)</f>
        <v>5251.2824</v>
      </c>
      <c r="M183" s="41">
        <f>SUMIF(VPE!$B:$B,'México'!$C$183,VPE!M:M)</f>
        <v>0</v>
      </c>
      <c r="N183" s="41">
        <f>SUMIF(VPE!$B:$B,'México'!$C$183,VPE!N:N)</f>
        <v>1176.1866</v>
      </c>
      <c r="O183" s="41">
        <f>SUMIF(VPE!$B:$B,'México'!$C$183,VPE!O:O)</f>
        <v>0</v>
      </c>
      <c r="P183" s="41">
        <f>SUMIF(VPE!$B:$B,'México'!$C$183,VPE!P:P)</f>
        <v>5608.1632</v>
      </c>
      <c r="Q183" s="41">
        <f>SUMIF(VPE!$B:$B,'México'!$C$183,VPE!Q:Q)</f>
        <v>0</v>
      </c>
      <c r="R183" s="41">
        <f>SUMIF(VPE!$B:$B,'México'!$C$183,VPE!R:R)</f>
        <v>11785.9068</v>
      </c>
      <c r="S183" s="41">
        <f>SUMIF(VPE!$B:$B,'México'!$C$183,VPE!S:S)</f>
        <v>0</v>
      </c>
      <c r="T183" s="41">
        <f>SUMIF(VPE!$B:$B,'México'!$C$183,VPE!T:T)</f>
        <v>6583.4374</v>
      </c>
      <c r="U183" s="41">
        <f>SUMIF(VPE!$B:$B,'México'!$C$183,VPE!U:U)</f>
        <v>0</v>
      </c>
      <c r="V183" s="41">
        <f>SUMIF(VPE!$B:$B,'México'!$C$183,VPE!V:V)</f>
        <v>5830</v>
      </c>
      <c r="W183" s="41">
        <f>SUMIF(VPE!$B:$B,'México'!$C$183,VPE!W:W)</f>
        <v>0</v>
      </c>
      <c r="X183" s="41">
        <f>SUMIF(VPE!$B:$B,'México'!$C$183,VPE!X:X)</f>
        <v>5830</v>
      </c>
      <c r="Y183" s="41">
        <f>SUMIF(VPE!$B:$B,'México'!$C$183,VPE!Y:Y)</f>
        <v>0</v>
      </c>
      <c r="Z183" s="41">
        <f>SUMIF(VPE!$B:$B,'México'!$C$183,VPE!Z:Z)</f>
        <v>5830</v>
      </c>
      <c r="AA183" s="336">
        <f>SUMIF(VPE!$B:$B,'México'!$C$183,VPE!AA:AA)</f>
        <v>0</v>
      </c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</row>
    <row r="184" ht="12.75" customHeight="1">
      <c r="A184" s="40"/>
      <c r="B184" s="337" t="s">
        <v>609</v>
      </c>
      <c r="C184" s="40" t="s">
        <v>632</v>
      </c>
      <c r="D184" s="338">
        <f>SUMIF(VPE!$B:$B,'México'!$C$184,VPE!D:D)</f>
        <v>4285</v>
      </c>
      <c r="E184" s="41">
        <f>SUMIF(VPE!$B:$B,'México'!$C$184,VPE!E:E)</f>
        <v>0</v>
      </c>
      <c r="F184" s="41">
        <f>SUMIF(VPE!$B:$B,'México'!$C$184,VPE!F:F)</f>
        <v>4285</v>
      </c>
      <c r="G184" s="41">
        <f>SUMIF(VPE!$B:$B,'México'!$C$184,VPE!G:G)</f>
        <v>0</v>
      </c>
      <c r="H184" s="41">
        <f>SUMIF(VPE!$B:$B,'México'!$C$184,VPE!H:H)</f>
        <v>4285.05</v>
      </c>
      <c r="I184" s="41">
        <f>SUMIF(VPE!$B:$B,'México'!$C$184,VPE!I:I)</f>
        <v>0</v>
      </c>
      <c r="J184" s="41">
        <f>SUMIF(VPE!$B:$B,'México'!$C$184,VPE!J:J)</f>
        <v>4285.05</v>
      </c>
      <c r="K184" s="41">
        <f>SUMIF(VPE!$B:$B,'México'!$C$184,VPE!K:K)</f>
        <v>0</v>
      </c>
      <c r="L184" s="41">
        <f>SUMIF(VPE!$B:$B,'México'!$C$184,VPE!L:L)</f>
        <v>4285.05</v>
      </c>
      <c r="M184" s="41">
        <f>SUMIF(VPE!$B:$B,'México'!$C$184,VPE!M:M)</f>
        <v>0</v>
      </c>
      <c r="N184" s="41">
        <f>SUMIF(VPE!$B:$B,'México'!$C$184,VPE!N:N)</f>
        <v>4285.05</v>
      </c>
      <c r="O184" s="41">
        <f>SUMIF(VPE!$B:$B,'México'!$C$184,VPE!O:O)</f>
        <v>0</v>
      </c>
      <c r="P184" s="41">
        <f>SUMIF(VPE!$B:$B,'México'!$C$184,VPE!P:P)</f>
        <v>4285.05</v>
      </c>
      <c r="Q184" s="41">
        <f>SUMIF(VPE!$B:$B,'México'!$C$184,VPE!Q:Q)</f>
        <v>0</v>
      </c>
      <c r="R184" s="41">
        <f>SUMIF(VPE!$B:$B,'México'!$C$184,VPE!R:R)</f>
        <v>4285.05</v>
      </c>
      <c r="S184" s="41">
        <f>SUMIF(VPE!$B:$B,'México'!$C$184,VPE!S:S)</f>
        <v>0</v>
      </c>
      <c r="T184" s="41">
        <f>SUMIF(VPE!$B:$B,'México'!$C$184,VPE!T:T)</f>
        <v>4285.05</v>
      </c>
      <c r="U184" s="41">
        <f>SUMIF(VPE!$B:$B,'México'!$C$184,VPE!U:U)</f>
        <v>4285.05</v>
      </c>
      <c r="V184" s="41">
        <f>SUMIF(VPE!$B:$B,'México'!$C$184,VPE!V:V)</f>
        <v>4285.05</v>
      </c>
      <c r="W184" s="41">
        <f>SUMIF(VPE!$B:$B,'México'!$C$184,VPE!W:W)</f>
        <v>4285.05</v>
      </c>
      <c r="X184" s="41">
        <f>SUMIF(VPE!$B:$B,'México'!$C$184,VPE!X:X)</f>
        <v>4285.05</v>
      </c>
      <c r="Y184" s="41">
        <f>SUMIF(VPE!$B:$B,'México'!$C$184,VPE!Y:Y)</f>
        <v>4285.05</v>
      </c>
      <c r="Z184" s="41">
        <f>SUMIF(VPE!$B:$B,'México'!$C$184,VPE!Z:Z)</f>
        <v>4285.05</v>
      </c>
      <c r="AA184" s="336">
        <f>SUMIF(VPE!$B:$B,'México'!$C$184,VPE!AA:AA)</f>
        <v>0</v>
      </c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</row>
    <row r="185" ht="12.75" customHeight="1">
      <c r="A185" s="40"/>
      <c r="B185" s="337" t="s">
        <v>609</v>
      </c>
      <c r="C185" s="40" t="s">
        <v>633</v>
      </c>
      <c r="D185" s="338">
        <f>SUMIF(VPE!$B:$B,'México'!$C$185,VPE!D:D)</f>
        <v>10203</v>
      </c>
      <c r="E185" s="41">
        <f>SUMIF(VPE!$B:$B,'México'!$C$185,VPE!E:E)</f>
        <v>0</v>
      </c>
      <c r="F185" s="41">
        <f>SUMIF(VPE!$B:$B,'México'!$C$185,VPE!F:F)</f>
        <v>1082</v>
      </c>
      <c r="G185" s="41">
        <f>SUMIF(VPE!$B:$B,'México'!$C$185,VPE!G:G)</f>
        <v>0</v>
      </c>
      <c r="H185" s="41">
        <f>SUMIF(VPE!$B:$B,'México'!$C$185,VPE!H:H)</f>
        <v>1082</v>
      </c>
      <c r="I185" s="41">
        <f>SUMIF(VPE!$B:$B,'México'!$C$185,VPE!I:I)</f>
        <v>1082</v>
      </c>
      <c r="J185" s="41">
        <f>SUMIF(VPE!$B:$B,'México'!$C$185,VPE!J:J)</f>
        <v>1082</v>
      </c>
      <c r="K185" s="41">
        <f>SUMIF(VPE!$B:$B,'México'!$C$185,VPE!K:K)</f>
        <v>0</v>
      </c>
      <c r="L185" s="41">
        <f>SUMIF(VPE!$B:$B,'México'!$C$185,VPE!L:L)</f>
        <v>13976</v>
      </c>
      <c r="M185" s="41">
        <f>SUMIF(VPE!$B:$B,'México'!$C$185,VPE!M:M)</f>
        <v>0</v>
      </c>
      <c r="N185" s="41">
        <f>SUMIF(VPE!$B:$B,'México'!$C$185,VPE!N:N)</f>
        <v>1082</v>
      </c>
      <c r="O185" s="41">
        <f>SUMIF(VPE!$B:$B,'México'!$C$185,VPE!O:O)</f>
        <v>1082</v>
      </c>
      <c r="P185" s="41">
        <f>SUMIF(VPE!$B:$B,'México'!$C$185,VPE!P:P)</f>
        <v>1082</v>
      </c>
      <c r="Q185" s="41">
        <f>SUMIF(VPE!$B:$B,'México'!$C$185,VPE!Q:Q)</f>
        <v>1082</v>
      </c>
      <c r="R185" s="41">
        <f>SUMIF(VPE!$B:$B,'México'!$C$185,VPE!R:R)</f>
        <v>1082</v>
      </c>
      <c r="S185" s="41">
        <f>SUMIF(VPE!$B:$B,'México'!$C$185,VPE!S:S)</f>
        <v>1082</v>
      </c>
      <c r="T185" s="41">
        <f>SUMIF(VPE!$B:$B,'México'!$C$185,VPE!T:T)</f>
        <v>1082</v>
      </c>
      <c r="U185" s="41">
        <f>SUMIF(VPE!$B:$B,'México'!$C$185,VPE!U:U)</f>
        <v>1082</v>
      </c>
      <c r="V185" s="41">
        <f>SUMIF(VPE!$B:$B,'México'!$C$185,VPE!V:V)</f>
        <v>1082</v>
      </c>
      <c r="W185" s="41">
        <f>SUMIF(VPE!$B:$B,'México'!$C$185,VPE!W:W)</f>
        <v>1082</v>
      </c>
      <c r="X185" s="41">
        <f>SUMIF(VPE!$B:$B,'México'!$C$185,VPE!X:X)</f>
        <v>1082</v>
      </c>
      <c r="Y185" s="41">
        <f>SUMIF(VPE!$B:$B,'México'!$C$185,VPE!Y:Y)</f>
        <v>1082</v>
      </c>
      <c r="Z185" s="41">
        <f>SUMIF(VPE!$B:$B,'México'!$C$185,VPE!Z:Z)</f>
        <v>1082</v>
      </c>
      <c r="AA185" s="336">
        <f>SUMIF(VPE!$B:$B,'México'!$C$185,VPE!AA:AA)</f>
        <v>0</v>
      </c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</row>
    <row r="186" ht="12.75" customHeight="1">
      <c r="A186" s="40"/>
      <c r="B186" s="337" t="s">
        <v>609</v>
      </c>
      <c r="C186" s="40" t="s">
        <v>635</v>
      </c>
      <c r="D186" s="338">
        <f>SUMIF(VPE!$B:$B,'México'!$C$186,VPE!D:D)</f>
        <v>0</v>
      </c>
      <c r="E186" s="41">
        <f>SUMIF(VPE!$B:$B,'México'!$C$186,VPE!E:E)</f>
        <v>0</v>
      </c>
      <c r="F186" s="41">
        <f>SUMIF(VPE!$B:$B,'México'!$C$186,VPE!F:F)</f>
        <v>0</v>
      </c>
      <c r="G186" s="41">
        <f>SUMIF(VPE!$B:$B,'México'!$C$186,VPE!G:G)</f>
        <v>0</v>
      </c>
      <c r="H186" s="41">
        <f>SUMIF(VPE!$B:$B,'México'!$C$186,VPE!H:H)</f>
        <v>0</v>
      </c>
      <c r="I186" s="41">
        <f>SUMIF(VPE!$B:$B,'México'!$C$186,VPE!I:I)</f>
        <v>0</v>
      </c>
      <c r="J186" s="41">
        <f>SUMIF(VPE!$B:$B,'México'!$C$186,VPE!J:J)</f>
        <v>0</v>
      </c>
      <c r="K186" s="41">
        <f>SUMIF(VPE!$B:$B,'México'!$C$186,VPE!K:K)</f>
        <v>0</v>
      </c>
      <c r="L186" s="41">
        <f>SUMIF(VPE!$B:$B,'México'!$C$186,VPE!L:L)</f>
        <v>0</v>
      </c>
      <c r="M186" s="41">
        <f>SUMIF(VPE!$B:$B,'México'!$C$186,VPE!M:M)</f>
        <v>0</v>
      </c>
      <c r="N186" s="41">
        <f>SUMIF(VPE!$B:$B,'México'!$C$186,VPE!N:N)</f>
        <v>0</v>
      </c>
      <c r="O186" s="41">
        <f>SUMIF(VPE!$B:$B,'México'!$C$186,VPE!O:O)</f>
        <v>0</v>
      </c>
      <c r="P186" s="41">
        <f>SUMIF(VPE!$B:$B,'México'!$C$186,VPE!P:P)</f>
        <v>0</v>
      </c>
      <c r="Q186" s="41">
        <f>SUMIF(VPE!$B:$B,'México'!$C$186,VPE!Q:Q)</f>
        <v>0</v>
      </c>
      <c r="R186" s="41">
        <f>SUMIF(VPE!$B:$B,'México'!$C$186,VPE!R:R)</f>
        <v>0</v>
      </c>
      <c r="S186" s="41">
        <f>SUMIF(VPE!$B:$B,'México'!$C$186,VPE!S:S)</f>
        <v>0</v>
      </c>
      <c r="T186" s="41">
        <f>SUMIF(VPE!$B:$B,'México'!$C$186,VPE!T:T)</f>
        <v>0</v>
      </c>
      <c r="U186" s="41">
        <f>SUMIF(VPE!$B:$B,'México'!$C$186,VPE!U:U)</f>
        <v>0</v>
      </c>
      <c r="V186" s="41">
        <f>SUMIF(VPE!$B:$B,'México'!$C$186,VPE!V:V)</f>
        <v>0</v>
      </c>
      <c r="W186" s="41">
        <f>SUMIF(VPE!$B:$B,'México'!$C$186,VPE!W:W)</f>
        <v>0</v>
      </c>
      <c r="X186" s="41">
        <f>SUMIF(VPE!$B:$B,'México'!$C$186,VPE!X:X)</f>
        <v>0</v>
      </c>
      <c r="Y186" s="41">
        <f>SUMIF(VPE!$B:$B,'México'!$C$186,VPE!Y:Y)</f>
        <v>0</v>
      </c>
      <c r="Z186" s="41">
        <f>SUMIF(VPE!$B:$B,'México'!$C$186,VPE!Z:Z)</f>
        <v>0</v>
      </c>
      <c r="AA186" s="336">
        <f>SUMIF(VPE!$B:$B,'México'!$C$186,VPE!AA:AA)</f>
        <v>0</v>
      </c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</row>
    <row r="187" ht="12.75" customHeight="1">
      <c r="A187" s="40"/>
      <c r="B187" s="337" t="s">
        <v>609</v>
      </c>
      <c r="C187" s="40" t="s">
        <v>637</v>
      </c>
      <c r="D187" s="338">
        <f>SUMIF(VPE!$B:$B,'México'!$C$187,VPE!D:D)</f>
        <v>0</v>
      </c>
      <c r="E187" s="41">
        <f>SUMIF(VPE!$B:$B,'México'!$C$187,VPE!E:E)</f>
        <v>0</v>
      </c>
      <c r="F187" s="41">
        <f>SUMIF(VPE!$B:$B,'México'!$C$187,VPE!F:F)</f>
        <v>0</v>
      </c>
      <c r="G187" s="41">
        <f>SUMIF(VPE!$B:$B,'México'!$C$187,VPE!G:G)</f>
        <v>0</v>
      </c>
      <c r="H187" s="41">
        <f>SUMIF(VPE!$B:$B,'México'!$C$187,VPE!H:H)</f>
        <v>0</v>
      </c>
      <c r="I187" s="41">
        <f>SUMIF(VPE!$B:$B,'México'!$C$187,VPE!I:I)</f>
        <v>0</v>
      </c>
      <c r="J187" s="41">
        <f>SUMIF(VPE!$B:$B,'México'!$C$187,VPE!J:J)</f>
        <v>0</v>
      </c>
      <c r="K187" s="41">
        <f>SUMIF(VPE!$B:$B,'México'!$C$187,VPE!K:K)</f>
        <v>0</v>
      </c>
      <c r="L187" s="41">
        <f>SUMIF(VPE!$B:$B,'México'!$C$187,VPE!L:L)</f>
        <v>0</v>
      </c>
      <c r="M187" s="41">
        <f>SUMIF(VPE!$B:$B,'México'!$C$187,VPE!M:M)</f>
        <v>0</v>
      </c>
      <c r="N187" s="41">
        <f>SUMIF(VPE!$B:$B,'México'!$C$187,VPE!N:N)</f>
        <v>0</v>
      </c>
      <c r="O187" s="41">
        <f>SUMIF(VPE!$B:$B,'México'!$C$187,VPE!O:O)</f>
        <v>0</v>
      </c>
      <c r="P187" s="41">
        <f>SUMIF(VPE!$B:$B,'México'!$C$187,VPE!P:P)</f>
        <v>0</v>
      </c>
      <c r="Q187" s="41">
        <f>SUMIF(VPE!$B:$B,'México'!$C$187,VPE!Q:Q)</f>
        <v>0</v>
      </c>
      <c r="R187" s="41">
        <f>SUMIF(VPE!$B:$B,'México'!$C$187,VPE!R:R)</f>
        <v>0</v>
      </c>
      <c r="S187" s="41">
        <f>SUMIF(VPE!$B:$B,'México'!$C$187,VPE!S:S)</f>
        <v>0</v>
      </c>
      <c r="T187" s="41">
        <f>SUMIF(VPE!$B:$B,'México'!$C$187,VPE!T:T)</f>
        <v>0</v>
      </c>
      <c r="U187" s="41">
        <f>SUMIF(VPE!$B:$B,'México'!$C$187,VPE!U:U)</f>
        <v>0</v>
      </c>
      <c r="V187" s="41">
        <f>SUMIF(VPE!$B:$B,'México'!$C$187,VPE!V:V)</f>
        <v>0</v>
      </c>
      <c r="W187" s="41">
        <f>SUMIF(VPE!$B:$B,'México'!$C$187,VPE!W:W)</f>
        <v>0</v>
      </c>
      <c r="X187" s="41">
        <f>SUMIF(VPE!$B:$B,'México'!$C$187,VPE!X:X)</f>
        <v>0</v>
      </c>
      <c r="Y187" s="41">
        <f>SUMIF(VPE!$B:$B,'México'!$C$187,VPE!Y:Y)</f>
        <v>0</v>
      </c>
      <c r="Z187" s="41">
        <f>SUMIF(VPE!$B:$B,'México'!$C$187,VPE!Z:Z)</f>
        <v>0</v>
      </c>
      <c r="AA187" s="336">
        <f>SUMIF(VPE!$B:$B,'México'!$C$187,VPE!AA:AA)</f>
        <v>0</v>
      </c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</row>
    <row r="188" ht="12.75" customHeight="1">
      <c r="A188" s="40"/>
      <c r="B188" s="337" t="s">
        <v>609</v>
      </c>
      <c r="C188" s="40" t="s">
        <v>639</v>
      </c>
      <c r="D188" s="338">
        <f>SUMIF(VPE!$B:$B,'México'!$C$188,VPE!D:D)</f>
        <v>1201</v>
      </c>
      <c r="E188" s="41">
        <f>SUMIF(VPE!$B:$B,'México'!$C$188,VPE!E:E)</f>
        <v>0</v>
      </c>
      <c r="F188" s="41">
        <f>SUMIF(VPE!$B:$B,'México'!$C$188,VPE!F:F)</f>
        <v>1201</v>
      </c>
      <c r="G188" s="41">
        <f>SUMIF(VPE!$B:$B,'México'!$C$188,VPE!G:G)</f>
        <v>1201</v>
      </c>
      <c r="H188" s="41">
        <f>SUMIF(VPE!$B:$B,'México'!$C$188,VPE!H:H)</f>
        <v>1201</v>
      </c>
      <c r="I188" s="41">
        <f>SUMIF(VPE!$B:$B,'México'!$C$188,VPE!I:I)</f>
        <v>1201</v>
      </c>
      <c r="J188" s="41">
        <f>SUMIF(VPE!$B:$B,'México'!$C$188,VPE!J:J)</f>
        <v>1201</v>
      </c>
      <c r="K188" s="41">
        <f>SUMIF(VPE!$B:$B,'México'!$C$188,VPE!K:K)</f>
        <v>1201</v>
      </c>
      <c r="L188" s="41">
        <f>SUMIF(VPE!$B:$B,'México'!$C$188,VPE!L:L)</f>
        <v>1201</v>
      </c>
      <c r="M188" s="41">
        <f>SUMIF(VPE!$B:$B,'México'!$C$188,VPE!M:M)</f>
        <v>1201</v>
      </c>
      <c r="N188" s="41">
        <f>SUMIF(VPE!$B:$B,'México'!$C$188,VPE!N:N)</f>
        <v>1201</v>
      </c>
      <c r="O188" s="41">
        <f>SUMIF(VPE!$B:$B,'México'!$C$188,VPE!O:O)</f>
        <v>1201</v>
      </c>
      <c r="P188" s="41">
        <f>SUMIF(VPE!$B:$B,'México'!$C$188,VPE!P:P)</f>
        <v>1201</v>
      </c>
      <c r="Q188" s="41">
        <f>SUMIF(VPE!$B:$B,'México'!$C$188,VPE!Q:Q)</f>
        <v>1201</v>
      </c>
      <c r="R188" s="41">
        <f>SUMIF(VPE!$B:$B,'México'!$C$188,VPE!R:R)</f>
        <v>1201</v>
      </c>
      <c r="S188" s="41">
        <f>SUMIF(VPE!$B:$B,'México'!$C$188,VPE!S:S)</f>
        <v>1201</v>
      </c>
      <c r="T188" s="41">
        <f>SUMIF(VPE!$B:$B,'México'!$C$188,VPE!T:T)</f>
        <v>1201</v>
      </c>
      <c r="U188" s="41">
        <f>SUMIF(VPE!$B:$B,'México'!$C$188,VPE!U:U)</f>
        <v>1201</v>
      </c>
      <c r="V188" s="41">
        <f>SUMIF(VPE!$B:$B,'México'!$C$188,VPE!V:V)</f>
        <v>1201</v>
      </c>
      <c r="W188" s="41">
        <f>SUMIF(VPE!$B:$B,'México'!$C$188,VPE!W:W)</f>
        <v>1201</v>
      </c>
      <c r="X188" s="41">
        <f>SUMIF(VPE!$B:$B,'México'!$C$188,VPE!X:X)</f>
        <v>1201</v>
      </c>
      <c r="Y188" s="41">
        <f>SUMIF(VPE!$B:$B,'México'!$C$188,VPE!Y:Y)</f>
        <v>1201</v>
      </c>
      <c r="Z188" s="41">
        <f>SUMIF(VPE!$B:$B,'México'!$C$188,VPE!Z:Z)</f>
        <v>1201</v>
      </c>
      <c r="AA188" s="336">
        <f>SUMIF(VPE!$B:$B,'México'!$C$188,VPE!AA:AA)</f>
        <v>0</v>
      </c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</row>
    <row r="189" ht="12.75" customHeight="1">
      <c r="A189" s="40"/>
      <c r="B189" s="337" t="s">
        <v>609</v>
      </c>
      <c r="C189" s="40" t="s">
        <v>641</v>
      </c>
      <c r="D189" s="338">
        <f>SUMIF(VPE!$B:$B,'México'!$C$189,VPE!D:D)</f>
        <v>0</v>
      </c>
      <c r="E189" s="41">
        <f>SUMIF(VPE!$B:$B,'México'!$C$189,VPE!E:E)</f>
        <v>0</v>
      </c>
      <c r="F189" s="41">
        <f>SUMIF(VPE!$B:$B,'México'!$C$189,VPE!F:F)</f>
        <v>0</v>
      </c>
      <c r="G189" s="41">
        <f>SUMIF(VPE!$B:$B,'México'!$C$189,VPE!G:G)</f>
        <v>0</v>
      </c>
      <c r="H189" s="41">
        <f>SUMIF(VPE!$B:$B,'México'!$C$189,VPE!H:H)</f>
        <v>62802.7634</v>
      </c>
      <c r="I189" s="41">
        <f>SUMIF(VPE!$B:$B,'México'!$C$189,VPE!I:I)</f>
        <v>0</v>
      </c>
      <c r="J189" s="41">
        <f>SUMIF(VPE!$B:$B,'México'!$C$189,VPE!J:J)</f>
        <v>128621.8098</v>
      </c>
      <c r="K189" s="41">
        <f>SUMIF(VPE!$B:$B,'México'!$C$189,VPE!K:K)</f>
        <v>0</v>
      </c>
      <c r="L189" s="41">
        <f>SUMIF(VPE!$B:$B,'México'!$C$189,VPE!L:L)</f>
        <v>68200.2092</v>
      </c>
      <c r="M189" s="41">
        <f>SUMIF(VPE!$B:$B,'México'!$C$189,VPE!M:M)</f>
        <v>0</v>
      </c>
      <c r="N189" s="41">
        <f>SUMIF(VPE!$B:$B,'México'!$C$189,VPE!N:N)</f>
        <v>39080.8962</v>
      </c>
      <c r="O189" s="41">
        <f>SUMIF(VPE!$B:$B,'México'!$C$189,VPE!O:O)</f>
        <v>0</v>
      </c>
      <c r="P189" s="41">
        <f>SUMIF(VPE!$B:$B,'México'!$C$189,VPE!P:P)</f>
        <v>0</v>
      </c>
      <c r="Q189" s="41">
        <f>SUMIF(VPE!$B:$B,'México'!$C$189,VPE!Q:Q)</f>
        <v>0</v>
      </c>
      <c r="R189" s="41">
        <f>SUMIF(VPE!$B:$B,'México'!$C$189,VPE!R:R)</f>
        <v>28324</v>
      </c>
      <c r="S189" s="41">
        <f>SUMIF(VPE!$B:$B,'México'!$C$189,VPE!S:S)</f>
        <v>0</v>
      </c>
      <c r="T189" s="41">
        <f>SUMIF(VPE!$B:$B,'México'!$C$189,VPE!T:T)</f>
        <v>0</v>
      </c>
      <c r="U189" s="41">
        <f>SUMIF(VPE!$B:$B,'México'!$C$189,VPE!U:U)</f>
        <v>0</v>
      </c>
      <c r="V189" s="41">
        <f>SUMIF(VPE!$B:$B,'México'!$C$189,VPE!V:V)</f>
        <v>54766.6702</v>
      </c>
      <c r="W189" s="41">
        <f>SUMIF(VPE!$B:$B,'México'!$C$189,VPE!W:W)</f>
        <v>0</v>
      </c>
      <c r="X189" s="41">
        <f>SUMIF(VPE!$B:$B,'México'!$C$189,VPE!X:X)</f>
        <v>22639</v>
      </c>
      <c r="Y189" s="41">
        <f>SUMIF(VPE!$B:$B,'México'!$C$189,VPE!Y:Y)</f>
        <v>0</v>
      </c>
      <c r="Z189" s="41">
        <f>SUMIF(VPE!$B:$B,'México'!$C$189,VPE!Z:Z)</f>
        <v>0</v>
      </c>
      <c r="AA189" s="336">
        <f>SUMIF(VPE!$B:$B,'México'!$C$189,VPE!AA:AA)</f>
        <v>0</v>
      </c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</row>
    <row r="190" ht="12.75" customHeight="1">
      <c r="A190" s="40"/>
      <c r="B190" s="337" t="s">
        <v>609</v>
      </c>
      <c r="C190" s="40" t="s">
        <v>643</v>
      </c>
      <c r="D190" s="338">
        <f>SUMIF(VPE!$B:$B,'México'!$C$190,VPE!D:D)</f>
        <v>0</v>
      </c>
      <c r="E190" s="41">
        <f>SUMIF(VPE!$B:$B,'México'!$C$190,VPE!E:E)</f>
        <v>0</v>
      </c>
      <c r="F190" s="41">
        <f>SUMIF(VPE!$B:$B,'México'!$C$190,VPE!F:F)</f>
        <v>0</v>
      </c>
      <c r="G190" s="41">
        <f>SUMIF(VPE!$B:$B,'México'!$C$190,VPE!G:G)</f>
        <v>0</v>
      </c>
      <c r="H190" s="41">
        <f>SUMIF(VPE!$B:$B,'México'!$C$190,VPE!H:H)</f>
        <v>0</v>
      </c>
      <c r="I190" s="41">
        <f>SUMIF(VPE!$B:$B,'México'!$C$190,VPE!I:I)</f>
        <v>0</v>
      </c>
      <c r="J190" s="41">
        <f>SUMIF(VPE!$B:$B,'México'!$C$190,VPE!J:J)</f>
        <v>0</v>
      </c>
      <c r="K190" s="41">
        <f>SUMIF(VPE!$B:$B,'México'!$C$190,VPE!K:K)</f>
        <v>0</v>
      </c>
      <c r="L190" s="41">
        <f>SUMIF(VPE!$B:$B,'México'!$C$190,VPE!L:L)</f>
        <v>15900</v>
      </c>
      <c r="M190" s="41">
        <f>SUMIF(VPE!$B:$B,'México'!$C$190,VPE!M:M)</f>
        <v>0</v>
      </c>
      <c r="N190" s="41">
        <f>SUMIF(VPE!$B:$B,'México'!$C$190,VPE!N:N)</f>
        <v>0</v>
      </c>
      <c r="O190" s="41">
        <f>SUMIF(VPE!$B:$B,'México'!$C$190,VPE!O:O)</f>
        <v>0</v>
      </c>
      <c r="P190" s="41">
        <f>SUMIF(VPE!$B:$B,'México'!$C$190,VPE!P:P)</f>
        <v>0</v>
      </c>
      <c r="Q190" s="41">
        <f>SUMIF(VPE!$B:$B,'México'!$C$190,VPE!Q:Q)</f>
        <v>0</v>
      </c>
      <c r="R190" s="41">
        <f>SUMIF(VPE!$B:$B,'México'!$C$190,VPE!R:R)</f>
        <v>0</v>
      </c>
      <c r="S190" s="41">
        <f>SUMIF(VPE!$B:$B,'México'!$C$190,VPE!S:S)</f>
        <v>0</v>
      </c>
      <c r="T190" s="41">
        <f>SUMIF(VPE!$B:$B,'México'!$C$190,VPE!T:T)</f>
        <v>0</v>
      </c>
      <c r="U190" s="41">
        <f>SUMIF(VPE!$B:$B,'México'!$C$190,VPE!U:U)</f>
        <v>0</v>
      </c>
      <c r="V190" s="41">
        <f>SUMIF(VPE!$B:$B,'México'!$C$190,VPE!V:V)</f>
        <v>0</v>
      </c>
      <c r="W190" s="41">
        <f>SUMIF(VPE!$B:$B,'México'!$C$190,VPE!W:W)</f>
        <v>0</v>
      </c>
      <c r="X190" s="41">
        <f>SUMIF(VPE!$B:$B,'México'!$C$190,VPE!X:X)</f>
        <v>0</v>
      </c>
      <c r="Y190" s="41">
        <f>SUMIF(VPE!$B:$B,'México'!$C$190,VPE!Y:Y)</f>
        <v>0</v>
      </c>
      <c r="Z190" s="41">
        <f>SUMIF(VPE!$B:$B,'México'!$C$190,VPE!Z:Z)</f>
        <v>0</v>
      </c>
      <c r="AA190" s="336">
        <f>SUMIF(VPE!$B:$B,'México'!$C$190,VPE!AA:AA)</f>
        <v>0</v>
      </c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</row>
    <row r="191" ht="12.75" customHeight="1">
      <c r="A191" s="40"/>
      <c r="B191" s="337" t="s">
        <v>609</v>
      </c>
      <c r="C191" s="40" t="s">
        <v>645</v>
      </c>
      <c r="D191" s="338">
        <f>SUMIF(VPE!$B:$B,'México'!$C$191,VPE!D:D)</f>
        <v>0</v>
      </c>
      <c r="E191" s="41">
        <f>SUMIF(VPE!$B:$B,'México'!$C$191,VPE!E:E)</f>
        <v>0</v>
      </c>
      <c r="F191" s="41">
        <f>SUMIF(VPE!$B:$B,'México'!$C$191,VPE!F:F)</f>
        <v>0</v>
      </c>
      <c r="G191" s="41">
        <f>SUMIF(VPE!$B:$B,'México'!$C$191,VPE!G:G)</f>
        <v>0</v>
      </c>
      <c r="H191" s="41">
        <f>SUMIF(VPE!$B:$B,'México'!$C$191,VPE!H:H)</f>
        <v>25000</v>
      </c>
      <c r="I191" s="41">
        <f>SUMIF(VPE!$B:$B,'México'!$C$191,VPE!I:I)</f>
        <v>0</v>
      </c>
      <c r="J191" s="41">
        <f>SUMIF(VPE!$B:$B,'México'!$C$191,VPE!J:J)</f>
        <v>25000</v>
      </c>
      <c r="K191" s="41">
        <f>SUMIF(VPE!$B:$B,'México'!$C$191,VPE!K:K)</f>
        <v>0</v>
      </c>
      <c r="L191" s="41">
        <f>SUMIF(VPE!$B:$B,'México'!$C$191,VPE!L:L)</f>
        <v>25000</v>
      </c>
      <c r="M191" s="41">
        <f>SUMIF(VPE!$B:$B,'México'!$C$191,VPE!M:M)</f>
        <v>0</v>
      </c>
      <c r="N191" s="41">
        <f>SUMIF(VPE!$B:$B,'México'!$C$191,VPE!N:N)</f>
        <v>25000</v>
      </c>
      <c r="O191" s="41">
        <f>SUMIF(VPE!$B:$B,'México'!$C$191,VPE!O:O)</f>
        <v>0</v>
      </c>
      <c r="P191" s="41">
        <f>SUMIF(VPE!$B:$B,'México'!$C$191,VPE!P:P)</f>
        <v>25000</v>
      </c>
      <c r="Q191" s="41">
        <f>SUMIF(VPE!$B:$B,'México'!$C$191,VPE!Q:Q)</f>
        <v>0</v>
      </c>
      <c r="R191" s="41">
        <f>SUMIF(VPE!$B:$B,'México'!$C$191,VPE!R:R)</f>
        <v>25000</v>
      </c>
      <c r="S191" s="41">
        <f>SUMIF(VPE!$B:$B,'México'!$C$191,VPE!S:S)</f>
        <v>0</v>
      </c>
      <c r="T191" s="41">
        <f>SUMIF(VPE!$B:$B,'México'!$C$191,VPE!T:T)</f>
        <v>25000</v>
      </c>
      <c r="U191" s="41">
        <f>SUMIF(VPE!$B:$B,'México'!$C$191,VPE!U:U)</f>
        <v>0</v>
      </c>
      <c r="V191" s="41">
        <f>SUMIF(VPE!$B:$B,'México'!$C$191,VPE!V:V)</f>
        <v>25000</v>
      </c>
      <c r="W191" s="41">
        <f>SUMIF(VPE!$B:$B,'México'!$C$191,VPE!W:W)</f>
        <v>0</v>
      </c>
      <c r="X191" s="41">
        <f>SUMIF(VPE!$B:$B,'México'!$C$191,VPE!X:X)</f>
        <v>25000</v>
      </c>
      <c r="Y191" s="41">
        <f>SUMIF(VPE!$B:$B,'México'!$C$191,VPE!Y:Y)</f>
        <v>0</v>
      </c>
      <c r="Z191" s="41">
        <f>SUMIF(VPE!$B:$B,'México'!$C$191,VPE!Z:Z)</f>
        <v>25000</v>
      </c>
      <c r="AA191" s="336">
        <f>SUMIF(VPE!$B:$B,'México'!$C$191,VPE!AA:AA)</f>
        <v>0</v>
      </c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</row>
    <row r="192" ht="12.75" customHeight="1">
      <c r="A192" s="40"/>
      <c r="B192" s="337" t="s">
        <v>609</v>
      </c>
      <c r="C192" s="40" t="s">
        <v>647</v>
      </c>
      <c r="D192" s="338">
        <f>SUMIF(VPE!$B:$B,'México'!$C$192,VPE!D:D)</f>
        <v>0</v>
      </c>
      <c r="E192" s="41">
        <f>SUMIF(VPE!$B:$B,'México'!$C$192,VPE!E:E)</f>
        <v>0</v>
      </c>
      <c r="F192" s="41">
        <f>SUMIF(VPE!$B:$B,'México'!$C$192,VPE!F:F)</f>
        <v>0</v>
      </c>
      <c r="G192" s="41">
        <f>SUMIF(VPE!$B:$B,'México'!$C$192,VPE!G:G)</f>
        <v>0</v>
      </c>
      <c r="H192" s="41">
        <f>SUMIF(VPE!$B:$B,'México'!$C$192,VPE!H:H)</f>
        <v>0</v>
      </c>
      <c r="I192" s="41">
        <f>SUMIF(VPE!$B:$B,'México'!$C$192,VPE!I:I)</f>
        <v>0</v>
      </c>
      <c r="J192" s="41">
        <f>SUMIF(VPE!$B:$B,'México'!$C$192,VPE!J:J)</f>
        <v>0</v>
      </c>
      <c r="K192" s="41">
        <f>SUMIF(VPE!$B:$B,'México'!$C$192,VPE!K:K)</f>
        <v>0</v>
      </c>
      <c r="L192" s="41">
        <f>SUMIF(VPE!$B:$B,'México'!$C$192,VPE!L:L)</f>
        <v>0</v>
      </c>
      <c r="M192" s="41">
        <f>SUMIF(VPE!$B:$B,'México'!$C$192,VPE!M:M)</f>
        <v>0</v>
      </c>
      <c r="N192" s="41">
        <f>SUMIF(VPE!$B:$B,'México'!$C$192,VPE!N:N)</f>
        <v>0</v>
      </c>
      <c r="O192" s="41">
        <f>SUMIF(VPE!$B:$B,'México'!$C$192,VPE!O:O)</f>
        <v>0</v>
      </c>
      <c r="P192" s="41">
        <f>SUMIF(VPE!$B:$B,'México'!$C$192,VPE!P:P)</f>
        <v>0</v>
      </c>
      <c r="Q192" s="41">
        <f>SUMIF(VPE!$B:$B,'México'!$C$192,VPE!Q:Q)</f>
        <v>0</v>
      </c>
      <c r="R192" s="41">
        <f>SUMIF(VPE!$B:$B,'México'!$C$192,VPE!R:R)</f>
        <v>0</v>
      </c>
      <c r="S192" s="41">
        <f>SUMIF(VPE!$B:$B,'México'!$C$192,VPE!S:S)</f>
        <v>0</v>
      </c>
      <c r="T192" s="41">
        <f>SUMIF(VPE!$B:$B,'México'!$C$192,VPE!T:T)</f>
        <v>0</v>
      </c>
      <c r="U192" s="41">
        <f>SUMIF(VPE!$B:$B,'México'!$C$192,VPE!U:U)</f>
        <v>0</v>
      </c>
      <c r="V192" s="41">
        <f>SUMIF(VPE!$B:$B,'México'!$C$192,VPE!V:V)</f>
        <v>0</v>
      </c>
      <c r="W192" s="41">
        <f>SUMIF(VPE!$B:$B,'México'!$C$192,VPE!W:W)</f>
        <v>0</v>
      </c>
      <c r="X192" s="41">
        <f>SUMIF(VPE!$B:$B,'México'!$C$192,VPE!X:X)</f>
        <v>0</v>
      </c>
      <c r="Y192" s="41">
        <f>SUMIF(VPE!$B:$B,'México'!$C$192,VPE!Y:Y)</f>
        <v>0</v>
      </c>
      <c r="Z192" s="41">
        <f>SUMIF(VPE!$B:$B,'México'!$C$192,VPE!Z:Z)</f>
        <v>0</v>
      </c>
      <c r="AA192" s="336">
        <f>SUMIF(VPE!$B:$B,'México'!$C$192,VPE!AA:AA)</f>
        <v>0</v>
      </c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</row>
    <row r="193" ht="12.75" customHeight="1">
      <c r="A193" s="40"/>
      <c r="B193" s="337" t="s">
        <v>609</v>
      </c>
      <c r="C193" s="40" t="s">
        <v>649</v>
      </c>
      <c r="D193" s="338">
        <f>SUMIF(VPE!$B:$B,'México'!$C$193,VPE!D:D)</f>
        <v>0</v>
      </c>
      <c r="E193" s="41">
        <f>SUMIF(VPE!$B:$B,'México'!$C$193,VPE!E:E)</f>
        <v>0</v>
      </c>
      <c r="F193" s="41">
        <f>SUMIF(VPE!$B:$B,'México'!$C$193,VPE!F:F)</f>
        <v>0</v>
      </c>
      <c r="G193" s="41">
        <f>SUMIF(VPE!$B:$B,'México'!$C$193,VPE!G:G)</f>
        <v>0</v>
      </c>
      <c r="H193" s="41">
        <f>SUMIF(VPE!$B:$B,'México'!$C$193,VPE!H:H)</f>
        <v>0</v>
      </c>
      <c r="I193" s="41">
        <f>SUMIF(VPE!$B:$B,'México'!$C$193,VPE!I:I)</f>
        <v>0</v>
      </c>
      <c r="J193" s="41">
        <f>SUMIF(VPE!$B:$B,'México'!$C$193,VPE!J:J)</f>
        <v>0</v>
      </c>
      <c r="K193" s="41">
        <f>SUMIF(VPE!$B:$B,'México'!$C$193,VPE!K:K)</f>
        <v>0</v>
      </c>
      <c r="L193" s="41">
        <f>SUMIF(VPE!$B:$B,'México'!$C$193,VPE!L:L)</f>
        <v>0</v>
      </c>
      <c r="M193" s="41">
        <f>SUMIF(VPE!$B:$B,'México'!$C$193,VPE!M:M)</f>
        <v>0</v>
      </c>
      <c r="N193" s="41">
        <f>SUMIF(VPE!$B:$B,'México'!$C$193,VPE!N:N)</f>
        <v>0</v>
      </c>
      <c r="O193" s="41">
        <f>SUMIF(VPE!$B:$B,'México'!$C$193,VPE!O:O)</f>
        <v>0</v>
      </c>
      <c r="P193" s="41">
        <f>SUMIF(VPE!$B:$B,'México'!$C$193,VPE!P:P)</f>
        <v>0</v>
      </c>
      <c r="Q193" s="41">
        <f>SUMIF(VPE!$B:$B,'México'!$C$193,VPE!Q:Q)</f>
        <v>0</v>
      </c>
      <c r="R193" s="41">
        <f>SUMIF(VPE!$B:$B,'México'!$C$193,VPE!R:R)</f>
        <v>0</v>
      </c>
      <c r="S193" s="41">
        <f>SUMIF(VPE!$B:$B,'México'!$C$193,VPE!S:S)</f>
        <v>0</v>
      </c>
      <c r="T193" s="41">
        <f>SUMIF(VPE!$B:$B,'México'!$C$193,VPE!T:T)</f>
        <v>0</v>
      </c>
      <c r="U193" s="41">
        <f>SUMIF(VPE!$B:$B,'México'!$C$193,VPE!U:U)</f>
        <v>0</v>
      </c>
      <c r="V193" s="41">
        <f>SUMIF(VPE!$B:$B,'México'!$C$193,VPE!V:V)</f>
        <v>0</v>
      </c>
      <c r="W193" s="41">
        <f>SUMIF(VPE!$B:$B,'México'!$C$193,VPE!W:W)</f>
        <v>0</v>
      </c>
      <c r="X193" s="41">
        <f>SUMIF(VPE!$B:$B,'México'!$C$193,VPE!X:X)</f>
        <v>0</v>
      </c>
      <c r="Y193" s="41">
        <f>SUMIF(VPE!$B:$B,'México'!$C$193,VPE!Y:Y)</f>
        <v>0</v>
      </c>
      <c r="Z193" s="41">
        <f>SUMIF(VPE!$B:$B,'México'!$C$193,VPE!Z:Z)</f>
        <v>0</v>
      </c>
      <c r="AA193" s="336">
        <f>SUMIF(VPE!$B:$B,'México'!$C$193,VPE!AA:AA)</f>
        <v>0</v>
      </c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</row>
    <row r="194" ht="12.75" customHeight="1">
      <c r="A194" s="40"/>
      <c r="B194" s="339" t="s">
        <v>609</v>
      </c>
      <c r="C194" s="340" t="s">
        <v>650</v>
      </c>
      <c r="D194" s="341">
        <f>SUMIF(VPE!$B:$B,'México'!$C$194,VPE!D:D)</f>
        <v>850</v>
      </c>
      <c r="E194" s="314">
        <f>SUMIF(VPE!$B:$B,'México'!$C$194,VPE!E:E)</f>
        <v>0</v>
      </c>
      <c r="F194" s="314">
        <f>SUMIF(VPE!$B:$B,'México'!$C$194,VPE!F:F)</f>
        <v>850</v>
      </c>
      <c r="G194" s="314">
        <f>SUMIF(VPE!$B:$B,'México'!$C$194,VPE!G:G)</f>
        <v>0</v>
      </c>
      <c r="H194" s="314">
        <f>SUMIF(VPE!$B:$B,'México'!$C$194,VPE!H:H)</f>
        <v>850</v>
      </c>
      <c r="I194" s="314">
        <f>SUMIF(VPE!$B:$B,'México'!$C$194,VPE!I:I)</f>
        <v>0</v>
      </c>
      <c r="J194" s="314">
        <f>SUMIF(VPE!$B:$B,'México'!$C$194,VPE!J:J)</f>
        <v>850</v>
      </c>
      <c r="K194" s="314">
        <f>SUMIF(VPE!$B:$B,'México'!$C$194,VPE!K:K)</f>
        <v>0</v>
      </c>
      <c r="L194" s="314">
        <f>SUMIF(VPE!$B:$B,'México'!$C$194,VPE!L:L)</f>
        <v>850</v>
      </c>
      <c r="M194" s="314">
        <f>SUMIF(VPE!$B:$B,'México'!$C$194,VPE!M:M)</f>
        <v>0</v>
      </c>
      <c r="N194" s="314">
        <f>SUMIF(VPE!$B:$B,'México'!$C$194,VPE!N:N)</f>
        <v>850</v>
      </c>
      <c r="O194" s="314">
        <f>SUMIF(VPE!$B:$B,'México'!$C$194,VPE!O:O)</f>
        <v>0</v>
      </c>
      <c r="P194" s="314">
        <f>SUMIF(VPE!$B:$B,'México'!$C$194,VPE!P:P)</f>
        <v>850</v>
      </c>
      <c r="Q194" s="314">
        <f>SUMIF(VPE!$B:$B,'México'!$C$194,VPE!Q:Q)</f>
        <v>0</v>
      </c>
      <c r="R194" s="314">
        <f>SUMIF(VPE!$B:$B,'México'!$C$194,VPE!R:R)</f>
        <v>850</v>
      </c>
      <c r="S194" s="314">
        <f>SUMIF(VPE!$B:$B,'México'!$C$194,VPE!S:S)</f>
        <v>0</v>
      </c>
      <c r="T194" s="314">
        <f>SUMIF(VPE!$B:$B,'México'!$C$194,VPE!T:T)</f>
        <v>850</v>
      </c>
      <c r="U194" s="314">
        <f>SUMIF(VPE!$B:$B,'México'!$C$194,VPE!U:U)</f>
        <v>0</v>
      </c>
      <c r="V194" s="314">
        <f>SUMIF(VPE!$B:$B,'México'!$C$194,VPE!V:V)</f>
        <v>850</v>
      </c>
      <c r="W194" s="314">
        <f>SUMIF(VPE!$B:$B,'México'!$C$194,VPE!W:W)</f>
        <v>0</v>
      </c>
      <c r="X194" s="314">
        <f>SUMIF(VPE!$B:$B,'México'!$C$194,VPE!X:X)</f>
        <v>850</v>
      </c>
      <c r="Y194" s="314">
        <f>SUMIF(VPE!$B:$B,'México'!$C$194,VPE!Y:Y)</f>
        <v>0</v>
      </c>
      <c r="Z194" s="314">
        <f>SUMIF(VPE!$B:$B,'México'!$C$194,VPE!Z:Z)</f>
        <v>850</v>
      </c>
      <c r="AA194" s="342">
        <f>SUMIF(VPE!$B:$B,'México'!$C$194,VPE!AA:AA)</f>
        <v>0</v>
      </c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</row>
    <row r="195" ht="12.75" customHeight="1">
      <c r="A195" s="40"/>
      <c r="B195" s="332" t="s">
        <v>743</v>
      </c>
      <c r="C195" s="333" t="s">
        <v>151</v>
      </c>
      <c r="D195" s="334">
        <f>SUMIF('Gastos Generales'!$B:$B,'México'!$C$195,'Gastos Generales'!D:D)</f>
        <v>0</v>
      </c>
      <c r="E195" s="41">
        <f>SUMIF('Gastos Generales'!$B:$B,'México'!$C$195,'Gastos Generales'!E:E)</f>
        <v>0</v>
      </c>
      <c r="F195" s="41">
        <f>SUMIF('Gastos Generales'!$B:$B,'México'!$C$195,'Gastos Generales'!F:F)</f>
        <v>0</v>
      </c>
      <c r="G195" s="41">
        <f>SUMIF('Gastos Generales'!$B:$B,'México'!$C$195,'Gastos Generales'!G:G)</f>
        <v>0</v>
      </c>
      <c r="H195" s="41">
        <f>SUMIF('Gastos Generales'!$B:$B,'México'!$C$195,'Gastos Generales'!H:H)</f>
        <v>0</v>
      </c>
      <c r="I195" s="41">
        <f>SUMIF('Gastos Generales'!$B:$B,'México'!$C$195,'Gastos Generales'!I:I)</f>
        <v>0</v>
      </c>
      <c r="J195" s="41">
        <f>SUMIF('Gastos Generales'!$B:$B,'México'!$C$195,'Gastos Generales'!J:J)</f>
        <v>0</v>
      </c>
      <c r="K195" s="41">
        <f>SUMIF('Gastos Generales'!$B:$B,'México'!$C$195,'Gastos Generales'!K:K)</f>
        <v>0</v>
      </c>
      <c r="L195" s="41">
        <f>SUMIF('Gastos Generales'!$B:$B,'México'!$C$195,'Gastos Generales'!L:L)</f>
        <v>0</v>
      </c>
      <c r="M195" s="41">
        <f>SUMIF('Gastos Generales'!$B:$B,'México'!$C$195,'Gastos Generales'!M:M)</f>
        <v>0</v>
      </c>
      <c r="N195" s="41">
        <f>SUMIF('Gastos Generales'!$B:$B,'México'!$C$195,'Gastos Generales'!N:N)</f>
        <v>0</v>
      </c>
      <c r="O195" s="41">
        <f>SUMIF('Gastos Generales'!$B:$B,'México'!$C$195,'Gastos Generales'!O:O)</f>
        <v>0</v>
      </c>
      <c r="P195" s="41">
        <f>SUMIF('Gastos Generales'!$B:$B,'México'!$C$195,'Gastos Generales'!P:P)</f>
        <v>0</v>
      </c>
      <c r="Q195" s="41">
        <f>SUMIF('Gastos Generales'!$B:$B,'México'!$C$195,'Gastos Generales'!Q:Q)</f>
        <v>0</v>
      </c>
      <c r="R195" s="41">
        <f>SUMIF('Gastos Generales'!$B:$B,'México'!$C$195,'Gastos Generales'!R:R)</f>
        <v>0</v>
      </c>
      <c r="S195" s="41">
        <f>SUMIF('Gastos Generales'!$B:$B,'México'!$C$195,'Gastos Generales'!S:S)</f>
        <v>0</v>
      </c>
      <c r="T195" s="41">
        <f>SUMIF('Gastos Generales'!$B:$B,'México'!$C$195,'Gastos Generales'!T:T)</f>
        <v>0</v>
      </c>
      <c r="U195" s="41">
        <f>SUMIF('Gastos Generales'!$B:$B,'México'!$C$195,'Gastos Generales'!U:U)</f>
        <v>0</v>
      </c>
      <c r="V195" s="41">
        <f>SUMIF('Gastos Generales'!$B:$B,'México'!$C$195,'Gastos Generales'!V:V)</f>
        <v>0</v>
      </c>
      <c r="W195" s="41">
        <f>SUMIF('Gastos Generales'!$B:$B,'México'!$C$195,'Gastos Generales'!W:W)</f>
        <v>0</v>
      </c>
      <c r="X195" s="41">
        <f>SUMIF('Gastos Generales'!$B:$B,'México'!$C$195,'Gastos Generales'!X:X)</f>
        <v>0</v>
      </c>
      <c r="Y195" s="41">
        <f>SUMIF('Gastos Generales'!$B:$B,'México'!$C$195,'Gastos Generales'!Y:Y)</f>
        <v>0</v>
      </c>
      <c r="Z195" s="41">
        <f>SUMIF('Gastos Generales'!$B:$B,'México'!$C$195,'Gastos Generales'!Z:Z)</f>
        <v>0</v>
      </c>
      <c r="AA195" s="336">
        <f>SUMIF('Gastos Generales'!$B:$B,'México'!$C$195,'Gastos Generales'!AA:AA)</f>
        <v>0</v>
      </c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</row>
    <row r="196" ht="12.75" customHeight="1">
      <c r="A196" s="40"/>
      <c r="B196" s="337" t="s">
        <v>743</v>
      </c>
      <c r="C196" s="40" t="s">
        <v>155</v>
      </c>
      <c r="D196" s="338">
        <f>SUMIF('Gastos Generales'!$B:$B,'México'!$C$196,'Gastos Generales'!D:D)</f>
        <v>0</v>
      </c>
      <c r="E196" s="41">
        <f>SUMIF('Gastos Generales'!$B:$B,'México'!$C$196,'Gastos Generales'!E:E)</f>
        <v>0</v>
      </c>
      <c r="F196" s="41">
        <f>SUMIF('Gastos Generales'!$B:$B,'México'!$C$196,'Gastos Generales'!F:F)</f>
        <v>0</v>
      </c>
      <c r="G196" s="41">
        <f>SUMIF('Gastos Generales'!$B:$B,'México'!$C$196,'Gastos Generales'!G:G)</f>
        <v>0</v>
      </c>
      <c r="H196" s="41">
        <f>SUMIF('Gastos Generales'!$B:$B,'México'!$C$196,'Gastos Generales'!H:H)</f>
        <v>0</v>
      </c>
      <c r="I196" s="41">
        <f>SUMIF('Gastos Generales'!$B:$B,'México'!$C$196,'Gastos Generales'!I:I)</f>
        <v>0</v>
      </c>
      <c r="J196" s="41">
        <f>SUMIF('Gastos Generales'!$B:$B,'México'!$C$196,'Gastos Generales'!J:J)</f>
        <v>0</v>
      </c>
      <c r="K196" s="41">
        <f>SUMIF('Gastos Generales'!$B:$B,'México'!$C$196,'Gastos Generales'!K:K)</f>
        <v>0</v>
      </c>
      <c r="L196" s="41">
        <f>SUMIF('Gastos Generales'!$B:$B,'México'!$C$196,'Gastos Generales'!L:L)</f>
        <v>0</v>
      </c>
      <c r="M196" s="41">
        <f>SUMIF('Gastos Generales'!$B:$B,'México'!$C$196,'Gastos Generales'!M:M)</f>
        <v>0</v>
      </c>
      <c r="N196" s="41">
        <f>SUMIF('Gastos Generales'!$B:$B,'México'!$C$196,'Gastos Generales'!N:N)</f>
        <v>0</v>
      </c>
      <c r="O196" s="41">
        <f>SUMIF('Gastos Generales'!$B:$B,'México'!$C$196,'Gastos Generales'!O:O)</f>
        <v>0</v>
      </c>
      <c r="P196" s="41">
        <f>SUMIF('Gastos Generales'!$B:$B,'México'!$C$196,'Gastos Generales'!P:P)</f>
        <v>0</v>
      </c>
      <c r="Q196" s="41">
        <f>SUMIF('Gastos Generales'!$B:$B,'México'!$C$196,'Gastos Generales'!Q:Q)</f>
        <v>0</v>
      </c>
      <c r="R196" s="41">
        <f>SUMIF('Gastos Generales'!$B:$B,'México'!$C$196,'Gastos Generales'!R:R)</f>
        <v>0</v>
      </c>
      <c r="S196" s="41">
        <f>SUMIF('Gastos Generales'!$B:$B,'México'!$C$196,'Gastos Generales'!S:S)</f>
        <v>0</v>
      </c>
      <c r="T196" s="41">
        <f>SUMIF('Gastos Generales'!$B:$B,'México'!$C$196,'Gastos Generales'!T:T)</f>
        <v>0</v>
      </c>
      <c r="U196" s="41">
        <f>SUMIF('Gastos Generales'!$B:$B,'México'!$C$196,'Gastos Generales'!U:U)</f>
        <v>0</v>
      </c>
      <c r="V196" s="41">
        <f>SUMIF('Gastos Generales'!$B:$B,'México'!$C$196,'Gastos Generales'!V:V)</f>
        <v>0</v>
      </c>
      <c r="W196" s="41">
        <f>SUMIF('Gastos Generales'!$B:$B,'México'!$C$196,'Gastos Generales'!W:W)</f>
        <v>0</v>
      </c>
      <c r="X196" s="41">
        <f>SUMIF('Gastos Generales'!$B:$B,'México'!$C$196,'Gastos Generales'!X:X)</f>
        <v>0</v>
      </c>
      <c r="Y196" s="41">
        <f>SUMIF('Gastos Generales'!$B:$B,'México'!$C$196,'Gastos Generales'!Y:Y)</f>
        <v>0</v>
      </c>
      <c r="Z196" s="41">
        <f>SUMIF('Gastos Generales'!$B:$B,'México'!$C$196,'Gastos Generales'!Z:Z)</f>
        <v>0</v>
      </c>
      <c r="AA196" s="336">
        <f>SUMIF('Gastos Generales'!$B:$B,'México'!$C$196,'Gastos Generales'!AA:AA)</f>
        <v>0</v>
      </c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</row>
    <row r="197" ht="12.75" customHeight="1">
      <c r="A197" s="40"/>
      <c r="B197" s="337" t="s">
        <v>743</v>
      </c>
      <c r="C197" s="40" t="s">
        <v>656</v>
      </c>
      <c r="D197" s="338">
        <f>SUMIF('Gastos Generales'!$B:$B,'México'!$C$197,'Gastos Generales'!D:D)</f>
        <v>0</v>
      </c>
      <c r="E197" s="41">
        <f>SUMIF('Gastos Generales'!$B:$B,'México'!$C$197,'Gastos Generales'!E:E)</f>
        <v>0</v>
      </c>
      <c r="F197" s="41">
        <f>SUMIF('Gastos Generales'!$B:$B,'México'!$C$197,'Gastos Generales'!F:F)</f>
        <v>0</v>
      </c>
      <c r="G197" s="41">
        <f>SUMIF('Gastos Generales'!$B:$B,'México'!$C$197,'Gastos Generales'!G:G)</f>
        <v>0</v>
      </c>
      <c r="H197" s="41">
        <f>SUMIF('Gastos Generales'!$B:$B,'México'!$C$197,'Gastos Generales'!H:H)</f>
        <v>0</v>
      </c>
      <c r="I197" s="41">
        <f>SUMIF('Gastos Generales'!$B:$B,'México'!$C$197,'Gastos Generales'!I:I)</f>
        <v>0</v>
      </c>
      <c r="J197" s="41">
        <f>SUMIF('Gastos Generales'!$B:$B,'México'!$C$197,'Gastos Generales'!J:J)</f>
        <v>0</v>
      </c>
      <c r="K197" s="41">
        <f>SUMIF('Gastos Generales'!$B:$B,'México'!$C$197,'Gastos Generales'!K:K)</f>
        <v>0</v>
      </c>
      <c r="L197" s="41">
        <f>SUMIF('Gastos Generales'!$B:$B,'México'!$C$197,'Gastos Generales'!L:L)</f>
        <v>0</v>
      </c>
      <c r="M197" s="41">
        <f>SUMIF('Gastos Generales'!$B:$B,'México'!$C$197,'Gastos Generales'!M:M)</f>
        <v>0</v>
      </c>
      <c r="N197" s="41">
        <f>SUMIF('Gastos Generales'!$B:$B,'México'!$C$197,'Gastos Generales'!N:N)</f>
        <v>0</v>
      </c>
      <c r="O197" s="41">
        <f>SUMIF('Gastos Generales'!$B:$B,'México'!$C$197,'Gastos Generales'!O:O)</f>
        <v>0</v>
      </c>
      <c r="P197" s="41">
        <f>SUMIF('Gastos Generales'!$B:$B,'México'!$C$197,'Gastos Generales'!P:P)</f>
        <v>0</v>
      </c>
      <c r="Q197" s="41">
        <f>SUMIF('Gastos Generales'!$B:$B,'México'!$C$197,'Gastos Generales'!Q:Q)</f>
        <v>0</v>
      </c>
      <c r="R197" s="41">
        <f>SUMIF('Gastos Generales'!$B:$B,'México'!$C$197,'Gastos Generales'!R:R)</f>
        <v>0</v>
      </c>
      <c r="S197" s="41">
        <f>SUMIF('Gastos Generales'!$B:$B,'México'!$C$197,'Gastos Generales'!S:S)</f>
        <v>0</v>
      </c>
      <c r="T197" s="41">
        <f>SUMIF('Gastos Generales'!$B:$B,'México'!$C$197,'Gastos Generales'!T:T)</f>
        <v>0</v>
      </c>
      <c r="U197" s="41">
        <f>SUMIF('Gastos Generales'!$B:$B,'México'!$C$197,'Gastos Generales'!U:U)</f>
        <v>0</v>
      </c>
      <c r="V197" s="41">
        <f>SUMIF('Gastos Generales'!$B:$B,'México'!$C$197,'Gastos Generales'!V:V)</f>
        <v>0</v>
      </c>
      <c r="W197" s="41">
        <f>SUMIF('Gastos Generales'!$B:$B,'México'!$C$197,'Gastos Generales'!W:W)</f>
        <v>0</v>
      </c>
      <c r="X197" s="41">
        <f>SUMIF('Gastos Generales'!$B:$B,'México'!$C$197,'Gastos Generales'!X:X)</f>
        <v>0</v>
      </c>
      <c r="Y197" s="41">
        <f>SUMIF('Gastos Generales'!$B:$B,'México'!$C$197,'Gastos Generales'!Y:Y)</f>
        <v>0</v>
      </c>
      <c r="Z197" s="41">
        <f>SUMIF('Gastos Generales'!$B:$B,'México'!$C$197,'Gastos Generales'!Z:Z)</f>
        <v>0</v>
      </c>
      <c r="AA197" s="336">
        <f>SUMIF('Gastos Generales'!$B:$B,'México'!$C$197,'Gastos Generales'!AA:AA)</f>
        <v>0</v>
      </c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</row>
    <row r="198" ht="12.75" customHeight="1">
      <c r="A198" s="40"/>
      <c r="B198" s="337" t="s">
        <v>743</v>
      </c>
      <c r="C198" s="40" t="s">
        <v>658</v>
      </c>
      <c r="D198" s="338">
        <f>SUMIF('Gastos Generales'!$B:$B,'México'!$C$198,'Gastos Generales'!D:D)</f>
        <v>0</v>
      </c>
      <c r="E198" s="41">
        <f>SUMIF('Gastos Generales'!$B:$B,'México'!$C$198,'Gastos Generales'!E:E)</f>
        <v>0</v>
      </c>
      <c r="F198" s="41">
        <f>SUMIF('Gastos Generales'!$B:$B,'México'!$C$198,'Gastos Generales'!F:F)</f>
        <v>0</v>
      </c>
      <c r="G198" s="41">
        <f>SUMIF('Gastos Generales'!$B:$B,'México'!$C$198,'Gastos Generales'!G:G)</f>
        <v>0</v>
      </c>
      <c r="H198" s="41">
        <f>SUMIF('Gastos Generales'!$B:$B,'México'!$C$198,'Gastos Generales'!H:H)</f>
        <v>0</v>
      </c>
      <c r="I198" s="41">
        <f>SUMIF('Gastos Generales'!$B:$B,'México'!$C$198,'Gastos Generales'!I:I)</f>
        <v>0</v>
      </c>
      <c r="J198" s="41">
        <f>SUMIF('Gastos Generales'!$B:$B,'México'!$C$198,'Gastos Generales'!J:J)</f>
        <v>0</v>
      </c>
      <c r="K198" s="41">
        <f>SUMIF('Gastos Generales'!$B:$B,'México'!$C$198,'Gastos Generales'!K:K)</f>
        <v>0</v>
      </c>
      <c r="L198" s="41">
        <f>SUMIF('Gastos Generales'!$B:$B,'México'!$C$198,'Gastos Generales'!L:L)</f>
        <v>0</v>
      </c>
      <c r="M198" s="41">
        <f>SUMIF('Gastos Generales'!$B:$B,'México'!$C$198,'Gastos Generales'!M:M)</f>
        <v>0</v>
      </c>
      <c r="N198" s="41">
        <f>SUMIF('Gastos Generales'!$B:$B,'México'!$C$198,'Gastos Generales'!N:N)</f>
        <v>0</v>
      </c>
      <c r="O198" s="41">
        <f>SUMIF('Gastos Generales'!$B:$B,'México'!$C$198,'Gastos Generales'!O:O)</f>
        <v>0</v>
      </c>
      <c r="P198" s="41">
        <f>SUMIF('Gastos Generales'!$B:$B,'México'!$C$198,'Gastos Generales'!P:P)</f>
        <v>0</v>
      </c>
      <c r="Q198" s="41">
        <f>SUMIF('Gastos Generales'!$B:$B,'México'!$C$198,'Gastos Generales'!Q:Q)</f>
        <v>0</v>
      </c>
      <c r="R198" s="41">
        <f>SUMIF('Gastos Generales'!$B:$B,'México'!$C$198,'Gastos Generales'!R:R)</f>
        <v>0</v>
      </c>
      <c r="S198" s="41">
        <f>SUMIF('Gastos Generales'!$B:$B,'México'!$C$198,'Gastos Generales'!S:S)</f>
        <v>0</v>
      </c>
      <c r="T198" s="41">
        <f>SUMIF('Gastos Generales'!$B:$B,'México'!$C$198,'Gastos Generales'!T:T)</f>
        <v>0</v>
      </c>
      <c r="U198" s="41">
        <f>SUMIF('Gastos Generales'!$B:$B,'México'!$C$198,'Gastos Generales'!U:U)</f>
        <v>0</v>
      </c>
      <c r="V198" s="41">
        <f>SUMIF('Gastos Generales'!$B:$B,'México'!$C$198,'Gastos Generales'!V:V)</f>
        <v>0</v>
      </c>
      <c r="W198" s="41">
        <f>SUMIF('Gastos Generales'!$B:$B,'México'!$C$198,'Gastos Generales'!W:W)</f>
        <v>0</v>
      </c>
      <c r="X198" s="41">
        <f>SUMIF('Gastos Generales'!$B:$B,'México'!$C$198,'Gastos Generales'!X:X)</f>
        <v>0</v>
      </c>
      <c r="Y198" s="41">
        <f>SUMIF('Gastos Generales'!$B:$B,'México'!$C$198,'Gastos Generales'!Y:Y)</f>
        <v>0</v>
      </c>
      <c r="Z198" s="41">
        <f>SUMIF('Gastos Generales'!$B:$B,'México'!$C$198,'Gastos Generales'!Z:Z)</f>
        <v>0</v>
      </c>
      <c r="AA198" s="336">
        <f>SUMIF('Gastos Generales'!$B:$B,'México'!$C$198,'Gastos Generales'!AA:AA)</f>
        <v>0</v>
      </c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</row>
    <row r="199" ht="12.75" customHeight="1">
      <c r="A199" s="40"/>
      <c r="B199" s="337" t="s">
        <v>743</v>
      </c>
      <c r="C199" s="40" t="s">
        <v>660</v>
      </c>
      <c r="D199" s="338">
        <f>SUMIF('Gastos Generales'!$B:$B,'México'!$C$199,'Gastos Generales'!D:D)</f>
        <v>0</v>
      </c>
      <c r="E199" s="41">
        <f>SUMIF('Gastos Generales'!$B:$B,'México'!$C$199,'Gastos Generales'!E:E)</f>
        <v>0</v>
      </c>
      <c r="F199" s="41">
        <f>SUMIF('Gastos Generales'!$B:$B,'México'!$C$199,'Gastos Generales'!F:F)</f>
        <v>0</v>
      </c>
      <c r="G199" s="41">
        <f>SUMIF('Gastos Generales'!$B:$B,'México'!$C$199,'Gastos Generales'!G:G)</f>
        <v>0</v>
      </c>
      <c r="H199" s="41">
        <f>SUMIF('Gastos Generales'!$B:$B,'México'!$C$199,'Gastos Generales'!H:H)</f>
        <v>0</v>
      </c>
      <c r="I199" s="41">
        <f>SUMIF('Gastos Generales'!$B:$B,'México'!$C$199,'Gastos Generales'!I:I)</f>
        <v>0</v>
      </c>
      <c r="J199" s="41">
        <f>SUMIF('Gastos Generales'!$B:$B,'México'!$C$199,'Gastos Generales'!J:J)</f>
        <v>0</v>
      </c>
      <c r="K199" s="41">
        <f>SUMIF('Gastos Generales'!$B:$B,'México'!$C$199,'Gastos Generales'!K:K)</f>
        <v>0</v>
      </c>
      <c r="L199" s="41">
        <f>SUMIF('Gastos Generales'!$B:$B,'México'!$C$199,'Gastos Generales'!L:L)</f>
        <v>0</v>
      </c>
      <c r="M199" s="41">
        <f>SUMIF('Gastos Generales'!$B:$B,'México'!$C$199,'Gastos Generales'!M:M)</f>
        <v>0</v>
      </c>
      <c r="N199" s="41">
        <f>SUMIF('Gastos Generales'!$B:$B,'México'!$C$199,'Gastos Generales'!N:N)</f>
        <v>0</v>
      </c>
      <c r="O199" s="41">
        <f>SUMIF('Gastos Generales'!$B:$B,'México'!$C$199,'Gastos Generales'!O:O)</f>
        <v>0</v>
      </c>
      <c r="P199" s="41">
        <f>SUMIF('Gastos Generales'!$B:$B,'México'!$C$199,'Gastos Generales'!P:P)</f>
        <v>0</v>
      </c>
      <c r="Q199" s="41">
        <f>SUMIF('Gastos Generales'!$B:$B,'México'!$C$199,'Gastos Generales'!Q:Q)</f>
        <v>0</v>
      </c>
      <c r="R199" s="41">
        <f>SUMIF('Gastos Generales'!$B:$B,'México'!$C$199,'Gastos Generales'!R:R)</f>
        <v>0</v>
      </c>
      <c r="S199" s="41">
        <f>SUMIF('Gastos Generales'!$B:$B,'México'!$C$199,'Gastos Generales'!S:S)</f>
        <v>0</v>
      </c>
      <c r="T199" s="41">
        <f>SUMIF('Gastos Generales'!$B:$B,'México'!$C$199,'Gastos Generales'!T:T)</f>
        <v>0</v>
      </c>
      <c r="U199" s="41">
        <f>SUMIF('Gastos Generales'!$B:$B,'México'!$C$199,'Gastos Generales'!U:U)</f>
        <v>0</v>
      </c>
      <c r="V199" s="41">
        <f>SUMIF('Gastos Generales'!$B:$B,'México'!$C$199,'Gastos Generales'!V:V)</f>
        <v>0</v>
      </c>
      <c r="W199" s="41">
        <f>SUMIF('Gastos Generales'!$B:$B,'México'!$C$199,'Gastos Generales'!W:W)</f>
        <v>0</v>
      </c>
      <c r="X199" s="41">
        <f>SUMIF('Gastos Generales'!$B:$B,'México'!$C$199,'Gastos Generales'!X:X)</f>
        <v>0</v>
      </c>
      <c r="Y199" s="41">
        <f>SUMIF('Gastos Generales'!$B:$B,'México'!$C$199,'Gastos Generales'!Y:Y)</f>
        <v>0</v>
      </c>
      <c r="Z199" s="41">
        <f>SUMIF('Gastos Generales'!$B:$B,'México'!$C$199,'Gastos Generales'!Z:Z)</f>
        <v>0</v>
      </c>
      <c r="AA199" s="336">
        <f>SUMIF('Gastos Generales'!$B:$B,'México'!$C$199,'Gastos Generales'!AA:AA)</f>
        <v>0</v>
      </c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</row>
    <row r="200" ht="12.75" customHeight="1">
      <c r="A200" s="40"/>
      <c r="B200" s="337" t="s">
        <v>743</v>
      </c>
      <c r="C200" s="40" t="s">
        <v>153</v>
      </c>
      <c r="D200" s="338">
        <f>SUMIF('Gastos Generales'!$B:$B,'México'!$C$200,'Gastos Generales'!D:D)</f>
        <v>0</v>
      </c>
      <c r="E200" s="41">
        <f>SUMIF('Gastos Generales'!$B:$B,'México'!$C$200,'Gastos Generales'!E:E)</f>
        <v>0</v>
      </c>
      <c r="F200" s="41">
        <f>SUMIF('Gastos Generales'!$B:$B,'México'!$C$200,'Gastos Generales'!F:F)</f>
        <v>0</v>
      </c>
      <c r="G200" s="41">
        <f>SUMIF('Gastos Generales'!$B:$B,'México'!$C$200,'Gastos Generales'!G:G)</f>
        <v>0</v>
      </c>
      <c r="H200" s="41">
        <f>SUMIF('Gastos Generales'!$B:$B,'México'!$C$200,'Gastos Generales'!H:H)</f>
        <v>0</v>
      </c>
      <c r="I200" s="41">
        <f>SUMIF('Gastos Generales'!$B:$B,'México'!$C$200,'Gastos Generales'!I:I)</f>
        <v>0</v>
      </c>
      <c r="J200" s="41">
        <f>SUMIF('Gastos Generales'!$B:$B,'México'!$C$200,'Gastos Generales'!J:J)</f>
        <v>0</v>
      </c>
      <c r="K200" s="41">
        <f>SUMIF('Gastos Generales'!$B:$B,'México'!$C$200,'Gastos Generales'!K:K)</f>
        <v>0</v>
      </c>
      <c r="L200" s="41">
        <f>SUMIF('Gastos Generales'!$B:$B,'México'!$C$200,'Gastos Generales'!L:L)</f>
        <v>0</v>
      </c>
      <c r="M200" s="41">
        <f>SUMIF('Gastos Generales'!$B:$B,'México'!$C$200,'Gastos Generales'!M:M)</f>
        <v>0</v>
      </c>
      <c r="N200" s="41">
        <f>SUMIF('Gastos Generales'!$B:$B,'México'!$C$200,'Gastos Generales'!N:N)</f>
        <v>0</v>
      </c>
      <c r="O200" s="41">
        <f>SUMIF('Gastos Generales'!$B:$B,'México'!$C$200,'Gastos Generales'!O:O)</f>
        <v>0</v>
      </c>
      <c r="P200" s="41">
        <f>SUMIF('Gastos Generales'!$B:$B,'México'!$C$200,'Gastos Generales'!P:P)</f>
        <v>0</v>
      </c>
      <c r="Q200" s="41">
        <f>SUMIF('Gastos Generales'!$B:$B,'México'!$C$200,'Gastos Generales'!Q:Q)</f>
        <v>0</v>
      </c>
      <c r="R200" s="41">
        <f>SUMIF('Gastos Generales'!$B:$B,'México'!$C$200,'Gastos Generales'!R:R)</f>
        <v>0</v>
      </c>
      <c r="S200" s="41">
        <f>SUMIF('Gastos Generales'!$B:$B,'México'!$C$200,'Gastos Generales'!S:S)</f>
        <v>0</v>
      </c>
      <c r="T200" s="41">
        <f>SUMIF('Gastos Generales'!$B:$B,'México'!$C$200,'Gastos Generales'!T:T)</f>
        <v>0</v>
      </c>
      <c r="U200" s="41">
        <f>SUMIF('Gastos Generales'!$B:$B,'México'!$C$200,'Gastos Generales'!U:U)</f>
        <v>0</v>
      </c>
      <c r="V200" s="41">
        <f>SUMIF('Gastos Generales'!$B:$B,'México'!$C$200,'Gastos Generales'!V:V)</f>
        <v>0</v>
      </c>
      <c r="W200" s="41">
        <f>SUMIF('Gastos Generales'!$B:$B,'México'!$C$200,'Gastos Generales'!W:W)</f>
        <v>0</v>
      </c>
      <c r="X200" s="41">
        <f>SUMIF('Gastos Generales'!$B:$B,'México'!$C$200,'Gastos Generales'!X:X)</f>
        <v>0</v>
      </c>
      <c r="Y200" s="41">
        <f>SUMIF('Gastos Generales'!$B:$B,'México'!$C$200,'Gastos Generales'!Y:Y)</f>
        <v>0</v>
      </c>
      <c r="Z200" s="41">
        <f>SUMIF('Gastos Generales'!$B:$B,'México'!$C$200,'Gastos Generales'!Z:Z)</f>
        <v>0</v>
      </c>
      <c r="AA200" s="336">
        <f>SUMIF('Gastos Generales'!$B:$B,'México'!$C$200,'Gastos Generales'!AA:AA)</f>
        <v>0</v>
      </c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</row>
    <row r="201" ht="12.75" customHeight="1">
      <c r="A201" s="40"/>
      <c r="B201" s="337" t="s">
        <v>743</v>
      </c>
      <c r="C201" s="40" t="s">
        <v>664</v>
      </c>
      <c r="D201" s="338">
        <f>SUMIF('Gastos Generales'!$B:$B,'México'!$C$201,'Gastos Generales'!D:D)</f>
        <v>0</v>
      </c>
      <c r="E201" s="41">
        <f>SUMIF('Gastos Generales'!$B:$B,'México'!$C$201,'Gastos Generales'!E:E)</f>
        <v>0</v>
      </c>
      <c r="F201" s="41">
        <f>SUMIF('Gastos Generales'!$B:$B,'México'!$C$201,'Gastos Generales'!F:F)</f>
        <v>0</v>
      </c>
      <c r="G201" s="41">
        <f>SUMIF('Gastos Generales'!$B:$B,'México'!$C$201,'Gastos Generales'!G:G)</f>
        <v>0</v>
      </c>
      <c r="H201" s="41">
        <f>SUMIF('Gastos Generales'!$B:$B,'México'!$C$201,'Gastos Generales'!H:H)</f>
        <v>0</v>
      </c>
      <c r="I201" s="41">
        <f>SUMIF('Gastos Generales'!$B:$B,'México'!$C$201,'Gastos Generales'!I:I)</f>
        <v>0</v>
      </c>
      <c r="J201" s="41">
        <f>SUMIF('Gastos Generales'!$B:$B,'México'!$C$201,'Gastos Generales'!J:J)</f>
        <v>0</v>
      </c>
      <c r="K201" s="41">
        <f>SUMIF('Gastos Generales'!$B:$B,'México'!$C$201,'Gastos Generales'!K:K)</f>
        <v>0</v>
      </c>
      <c r="L201" s="41">
        <f>SUMIF('Gastos Generales'!$B:$B,'México'!$C$201,'Gastos Generales'!L:L)</f>
        <v>0</v>
      </c>
      <c r="M201" s="41">
        <f>SUMIF('Gastos Generales'!$B:$B,'México'!$C$201,'Gastos Generales'!M:M)</f>
        <v>0</v>
      </c>
      <c r="N201" s="41">
        <f>SUMIF('Gastos Generales'!$B:$B,'México'!$C$201,'Gastos Generales'!N:N)</f>
        <v>0</v>
      </c>
      <c r="O201" s="41">
        <f>SUMIF('Gastos Generales'!$B:$B,'México'!$C$201,'Gastos Generales'!O:O)</f>
        <v>0</v>
      </c>
      <c r="P201" s="41">
        <f>SUMIF('Gastos Generales'!$B:$B,'México'!$C$201,'Gastos Generales'!P:P)</f>
        <v>0</v>
      </c>
      <c r="Q201" s="41">
        <f>SUMIF('Gastos Generales'!$B:$B,'México'!$C$201,'Gastos Generales'!Q:Q)</f>
        <v>0</v>
      </c>
      <c r="R201" s="41">
        <f>SUMIF('Gastos Generales'!$B:$B,'México'!$C$201,'Gastos Generales'!R:R)</f>
        <v>0</v>
      </c>
      <c r="S201" s="41">
        <f>SUMIF('Gastos Generales'!$B:$B,'México'!$C$201,'Gastos Generales'!S:S)</f>
        <v>0</v>
      </c>
      <c r="T201" s="41">
        <f>SUMIF('Gastos Generales'!$B:$B,'México'!$C$201,'Gastos Generales'!T:T)</f>
        <v>0</v>
      </c>
      <c r="U201" s="41">
        <f>SUMIF('Gastos Generales'!$B:$B,'México'!$C$201,'Gastos Generales'!U:U)</f>
        <v>0</v>
      </c>
      <c r="V201" s="41">
        <f>SUMIF('Gastos Generales'!$B:$B,'México'!$C$201,'Gastos Generales'!V:V)</f>
        <v>0</v>
      </c>
      <c r="W201" s="41">
        <f>SUMIF('Gastos Generales'!$B:$B,'México'!$C$201,'Gastos Generales'!W:W)</f>
        <v>0</v>
      </c>
      <c r="X201" s="41">
        <f>SUMIF('Gastos Generales'!$B:$B,'México'!$C$201,'Gastos Generales'!X:X)</f>
        <v>0</v>
      </c>
      <c r="Y201" s="41">
        <f>SUMIF('Gastos Generales'!$B:$B,'México'!$C$201,'Gastos Generales'!Y:Y)</f>
        <v>0</v>
      </c>
      <c r="Z201" s="41">
        <f>SUMIF('Gastos Generales'!$B:$B,'México'!$C$201,'Gastos Generales'!Z:Z)</f>
        <v>0</v>
      </c>
      <c r="AA201" s="336">
        <f>SUMIF('Gastos Generales'!$B:$B,'México'!$C$201,'Gastos Generales'!AA:AA)</f>
        <v>0</v>
      </c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</row>
    <row r="202" ht="12.75" customHeight="1">
      <c r="A202" s="40"/>
      <c r="B202" s="337" t="s">
        <v>743</v>
      </c>
      <c r="C202" s="40" t="s">
        <v>666</v>
      </c>
      <c r="D202" s="338">
        <f>SUMIF('Gastos Generales'!$B:$B,'México'!$C$202,'Gastos Generales'!D:D)</f>
        <v>56629.1008</v>
      </c>
      <c r="E202" s="41">
        <f>SUMIF('Gastos Generales'!$B:$B,'México'!$C$202,'Gastos Generales'!E:E)</f>
        <v>0</v>
      </c>
      <c r="F202" s="41">
        <f>SUMIF('Gastos Generales'!$B:$B,'México'!$C$202,'Gastos Generales'!F:F)</f>
        <v>72771.1518</v>
      </c>
      <c r="G202" s="41">
        <f>SUMIF('Gastos Generales'!$B:$B,'México'!$C$202,'Gastos Generales'!G:G)</f>
        <v>0</v>
      </c>
      <c r="H202" s="41">
        <f>SUMIF('Gastos Generales'!$B:$B,'México'!$C$202,'Gastos Generales'!H:H)</f>
        <v>31707.4938</v>
      </c>
      <c r="I202" s="41">
        <f>SUMIF('Gastos Generales'!$B:$B,'México'!$C$202,'Gastos Generales'!I:I)</f>
        <v>0</v>
      </c>
      <c r="J202" s="41">
        <f>SUMIF('Gastos Generales'!$B:$B,'México'!$C$202,'Gastos Generales'!J:J)</f>
        <v>30496.253</v>
      </c>
      <c r="K202" s="41">
        <f>SUMIF('Gastos Generales'!$B:$B,'México'!$C$202,'Gastos Generales'!K:K)</f>
        <v>0</v>
      </c>
      <c r="L202" s="41">
        <f>SUMIF('Gastos Generales'!$B:$B,'México'!$C$202,'Gastos Generales'!L:L)</f>
        <v>30799.6674</v>
      </c>
      <c r="M202" s="41">
        <f>SUMIF('Gastos Generales'!$B:$B,'México'!$C$202,'Gastos Generales'!M:M)</f>
        <v>0</v>
      </c>
      <c r="N202" s="41">
        <f>SUMIF('Gastos Generales'!$B:$B,'México'!$C$202,'Gastos Generales'!N:N)</f>
        <v>36104.6388</v>
      </c>
      <c r="O202" s="41">
        <f>SUMIF('Gastos Generales'!$B:$B,'México'!$C$202,'Gastos Generales'!O:O)</f>
        <v>0</v>
      </c>
      <c r="P202" s="41">
        <f>SUMIF('Gastos Generales'!$B:$B,'México'!$C$202,'Gastos Generales'!P:P)</f>
        <v>25819.851</v>
      </c>
      <c r="Q202" s="41">
        <f>SUMIF('Gastos Generales'!$B:$B,'México'!$C$202,'Gastos Generales'!Q:Q)</f>
        <v>0</v>
      </c>
      <c r="R202" s="41">
        <f>SUMIF('Gastos Generales'!$B:$B,'México'!$C$202,'Gastos Generales'!R:R)</f>
        <v>31009.3354</v>
      </c>
      <c r="S202" s="41">
        <f>SUMIF('Gastos Generales'!$B:$B,'México'!$C$202,'Gastos Generales'!S:S)</f>
        <v>0</v>
      </c>
      <c r="T202" s="41">
        <f>SUMIF('Gastos Generales'!$B:$B,'México'!$C$202,'Gastos Generales'!T:T)</f>
        <v>23320.6254</v>
      </c>
      <c r="U202" s="41">
        <f>SUMIF('Gastos Generales'!$B:$B,'México'!$C$202,'Gastos Generales'!U:U)</f>
        <v>0</v>
      </c>
      <c r="V202" s="41">
        <f>SUMIF('Gastos Generales'!$B:$B,'México'!$C$202,'Gastos Generales'!V:V)</f>
        <v>35506.82</v>
      </c>
      <c r="W202" s="41">
        <f>SUMIF('Gastos Generales'!$B:$B,'México'!$C$202,'Gastos Generales'!W:W)</f>
        <v>0</v>
      </c>
      <c r="X202" s="41">
        <f>SUMIF('Gastos Generales'!$B:$B,'México'!$C$202,'Gastos Generales'!X:X)</f>
        <v>35506.82</v>
      </c>
      <c r="Y202" s="41">
        <f>SUMIF('Gastos Generales'!$B:$B,'México'!$C$202,'Gastos Generales'!Y:Y)</f>
        <v>0</v>
      </c>
      <c r="Z202" s="41">
        <f>SUMIF('Gastos Generales'!$B:$B,'México'!$C$202,'Gastos Generales'!Z:Z)</f>
        <v>35506.82</v>
      </c>
      <c r="AA202" s="336">
        <f>SUMIF('Gastos Generales'!$B:$B,'México'!$C$202,'Gastos Generales'!AA:AA)</f>
        <v>0</v>
      </c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</row>
    <row r="203" ht="12.75" customHeight="1">
      <c r="A203" s="40"/>
      <c r="B203" s="337" t="s">
        <v>743</v>
      </c>
      <c r="C203" s="40" t="s">
        <v>671</v>
      </c>
      <c r="D203" s="338">
        <f>SUMIF('Gastos Generales'!$B:$B,'México'!$C$203,'Gastos Generales'!D:D)</f>
        <v>1591.06</v>
      </c>
      <c r="E203" s="41">
        <f>SUMIF('Gastos Generales'!$B:$B,'México'!$C$203,'Gastos Generales'!E:E)</f>
        <v>0</v>
      </c>
      <c r="F203" s="41">
        <f>SUMIF('Gastos Generales'!$B:$B,'México'!$C$203,'Gastos Generales'!F:F)</f>
        <v>1592.014</v>
      </c>
      <c r="G203" s="41">
        <f>SUMIF('Gastos Generales'!$B:$B,'México'!$C$203,'Gastos Generales'!G:G)</f>
        <v>0</v>
      </c>
      <c r="H203" s="41">
        <f>SUMIF('Gastos Generales'!$B:$B,'México'!$C$203,'Gastos Generales'!H:H)</f>
        <v>1592.0246</v>
      </c>
      <c r="I203" s="41">
        <f>SUMIF('Gastos Generales'!$B:$B,'México'!$C$203,'Gastos Generales'!I:I)</f>
        <v>0</v>
      </c>
      <c r="J203" s="41">
        <f>SUMIF('Gastos Generales'!$B:$B,'México'!$C$203,'Gastos Generales'!J:J)</f>
        <v>1655.8472</v>
      </c>
      <c r="K203" s="41">
        <f>SUMIF('Gastos Generales'!$B:$B,'México'!$C$203,'Gastos Generales'!K:K)</f>
        <v>0</v>
      </c>
      <c r="L203" s="41">
        <f>SUMIF('Gastos Generales'!$B:$B,'México'!$C$203,'Gastos Generales'!L:L)</f>
        <v>1761.0204</v>
      </c>
      <c r="M203" s="41">
        <f>SUMIF('Gastos Generales'!$B:$B,'México'!$C$203,'Gastos Generales'!M:M)</f>
        <v>0</v>
      </c>
      <c r="N203" s="41">
        <f>SUMIF('Gastos Generales'!$B:$B,'México'!$C$203,'Gastos Generales'!N:N)</f>
        <v>1656.8966</v>
      </c>
      <c r="O203" s="41">
        <f>SUMIF('Gastos Generales'!$B:$B,'México'!$C$203,'Gastos Generales'!O:O)</f>
        <v>0</v>
      </c>
      <c r="P203" s="41">
        <f>SUMIF('Gastos Generales'!$B:$B,'México'!$C$203,'Gastos Generales'!P:P)</f>
        <v>1684.3188</v>
      </c>
      <c r="Q203" s="41">
        <f>SUMIF('Gastos Generales'!$B:$B,'México'!$C$203,'Gastos Generales'!Q:Q)</f>
        <v>0</v>
      </c>
      <c r="R203" s="41">
        <f>SUMIF('Gastos Generales'!$B:$B,'México'!$C$203,'Gastos Generales'!R:R)</f>
        <v>1684.3188</v>
      </c>
      <c r="S203" s="41">
        <f>SUMIF('Gastos Generales'!$B:$B,'México'!$C$203,'Gastos Generales'!S:S)</f>
        <v>0</v>
      </c>
      <c r="T203" s="41">
        <f>SUMIF('Gastos Generales'!$B:$B,'México'!$C$203,'Gastos Generales'!T:T)</f>
        <v>1684.3188</v>
      </c>
      <c r="U203" s="41">
        <f>SUMIF('Gastos Generales'!$B:$B,'México'!$C$203,'Gastos Generales'!U:U)</f>
        <v>0</v>
      </c>
      <c r="V203" s="41">
        <f>SUMIF('Gastos Generales'!$B:$B,'México'!$C$203,'Gastos Generales'!V:V)</f>
        <v>1685.56059</v>
      </c>
      <c r="W203" s="41">
        <f>SUMIF('Gastos Generales'!$B:$B,'México'!$C$203,'Gastos Generales'!W:W)</f>
        <v>0</v>
      </c>
      <c r="X203" s="41">
        <f>SUMIF('Gastos Generales'!$B:$B,'México'!$C$203,'Gastos Generales'!X:X)</f>
        <v>1685.56059</v>
      </c>
      <c r="Y203" s="41">
        <f>SUMIF('Gastos Generales'!$B:$B,'México'!$C$203,'Gastos Generales'!Y:Y)</f>
        <v>0</v>
      </c>
      <c r="Z203" s="41">
        <f>SUMIF('Gastos Generales'!$B:$B,'México'!$C$203,'Gastos Generales'!Z:Z)</f>
        <v>1685.56059</v>
      </c>
      <c r="AA203" s="336">
        <f>SUMIF('Gastos Generales'!$B:$B,'México'!$C$203,'Gastos Generales'!AA:AA)</f>
        <v>0</v>
      </c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</row>
    <row r="204" ht="12.75" customHeight="1">
      <c r="A204" s="40"/>
      <c r="B204" s="337" t="s">
        <v>743</v>
      </c>
      <c r="C204" s="40" t="s">
        <v>673</v>
      </c>
      <c r="D204" s="338">
        <f>SUMIF('Gastos Generales'!$B:$B,'México'!$C$204,'Gastos Generales'!D:D)</f>
        <v>696</v>
      </c>
      <c r="E204" s="41">
        <f>SUMIF('Gastos Generales'!$B:$B,'México'!$C$204,'Gastos Generales'!E:E)</f>
        <v>0</v>
      </c>
      <c r="F204" s="41">
        <f>SUMIF('Gastos Generales'!$B:$B,'México'!$C$204,'Gastos Generales'!F:F)</f>
        <v>696</v>
      </c>
      <c r="G204" s="41">
        <f>SUMIF('Gastos Generales'!$B:$B,'México'!$C$204,'Gastos Generales'!G:G)</f>
        <v>1299.4328</v>
      </c>
      <c r="H204" s="41">
        <f>SUMIF('Gastos Generales'!$B:$B,'México'!$C$204,'Gastos Generales'!H:H)</f>
        <v>696</v>
      </c>
      <c r="I204" s="41">
        <f>SUMIF('Gastos Generales'!$B:$B,'México'!$C$204,'Gastos Generales'!I:I)</f>
        <v>696</v>
      </c>
      <c r="J204" s="41">
        <f>SUMIF('Gastos Generales'!$B:$B,'México'!$C$204,'Gastos Generales'!J:J)</f>
        <v>696</v>
      </c>
      <c r="K204" s="41">
        <f>SUMIF('Gastos Generales'!$B:$B,'México'!$C$204,'Gastos Generales'!K:K)</f>
        <v>1299.4328</v>
      </c>
      <c r="L204" s="41">
        <f>SUMIF('Gastos Generales'!$B:$B,'México'!$C$204,'Gastos Generales'!L:L)</f>
        <v>1299.4328</v>
      </c>
      <c r="M204" s="41">
        <f>SUMIF('Gastos Generales'!$B:$B,'México'!$C$204,'Gastos Generales'!M:M)</f>
        <v>1299.4328</v>
      </c>
      <c r="N204" s="41">
        <f>SUMIF('Gastos Generales'!$B:$B,'México'!$C$204,'Gastos Generales'!N:N)</f>
        <v>1299.4328</v>
      </c>
      <c r="O204" s="41">
        <f>SUMIF('Gastos Generales'!$B:$B,'México'!$C$204,'Gastos Generales'!O:O)</f>
        <v>1299.4328</v>
      </c>
      <c r="P204" s="41">
        <f>SUMIF('Gastos Generales'!$B:$B,'México'!$C$204,'Gastos Generales'!P:P)</f>
        <v>1299.4328</v>
      </c>
      <c r="Q204" s="41">
        <f>SUMIF('Gastos Generales'!$B:$B,'México'!$C$204,'Gastos Generales'!Q:Q)</f>
        <v>1299.4328</v>
      </c>
      <c r="R204" s="41">
        <f>SUMIF('Gastos Generales'!$B:$B,'México'!$C$204,'Gastos Generales'!R:R)</f>
        <v>1299.4328</v>
      </c>
      <c r="S204" s="41">
        <f>SUMIF('Gastos Generales'!$B:$B,'México'!$C$204,'Gastos Generales'!S:S)</f>
        <v>1299.4328</v>
      </c>
      <c r="T204" s="41">
        <f>SUMIF('Gastos Generales'!$B:$B,'México'!$C$204,'Gastos Generales'!T:T)</f>
        <v>1299.4328</v>
      </c>
      <c r="U204" s="41">
        <f>SUMIF('Gastos Generales'!$B:$B,'México'!$C$204,'Gastos Generales'!U:U)</f>
        <v>1299.4328</v>
      </c>
      <c r="V204" s="41">
        <f>SUMIF('Gastos Generales'!$B:$B,'México'!$C$204,'Gastos Generales'!V:V)</f>
        <v>1299.4328</v>
      </c>
      <c r="W204" s="41">
        <f>SUMIF('Gastos Generales'!$B:$B,'México'!$C$204,'Gastos Generales'!W:W)</f>
        <v>1299.4328</v>
      </c>
      <c r="X204" s="41">
        <f>SUMIF('Gastos Generales'!$B:$B,'México'!$C$204,'Gastos Generales'!X:X)</f>
        <v>1299.4328</v>
      </c>
      <c r="Y204" s="41">
        <f>SUMIF('Gastos Generales'!$B:$B,'México'!$C$204,'Gastos Generales'!Y:Y)</f>
        <v>1299.4328</v>
      </c>
      <c r="Z204" s="41">
        <f>SUMIF('Gastos Generales'!$B:$B,'México'!$C$204,'Gastos Generales'!Z:Z)</f>
        <v>1299.4328</v>
      </c>
      <c r="AA204" s="336">
        <f>SUMIF('Gastos Generales'!$B:$B,'México'!$C$204,'Gastos Generales'!AA:AA)</f>
        <v>0</v>
      </c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</row>
    <row r="205" ht="12.75" customHeight="1">
      <c r="A205" s="40"/>
      <c r="B205" s="337" t="s">
        <v>743</v>
      </c>
      <c r="C205" s="40" t="s">
        <v>676</v>
      </c>
      <c r="D205" s="338">
        <f>SUMIF('Gastos Generales'!$B:$B,'México'!$C$205,'Gastos Generales'!D:D)</f>
        <v>12370.2742</v>
      </c>
      <c r="E205" s="41">
        <f>SUMIF('Gastos Generales'!$B:$B,'México'!$C$205,'Gastos Generales'!E:E)</f>
        <v>0</v>
      </c>
      <c r="F205" s="41">
        <f>SUMIF('Gastos Generales'!$B:$B,'México'!$C$205,'Gastos Generales'!F:F)</f>
        <v>16450.7654</v>
      </c>
      <c r="G205" s="41">
        <f>SUMIF('Gastos Generales'!$B:$B,'México'!$C$205,'Gastos Generales'!G:G)</f>
        <v>0</v>
      </c>
      <c r="H205" s="41">
        <f>SUMIF('Gastos Generales'!$B:$B,'México'!$C$205,'Gastos Generales'!H:H)</f>
        <v>16357.0614</v>
      </c>
      <c r="I205" s="41">
        <f>SUMIF('Gastos Generales'!$B:$B,'México'!$C$205,'Gastos Generales'!I:I)</f>
        <v>0</v>
      </c>
      <c r="J205" s="41">
        <f>SUMIF('Gastos Generales'!$B:$B,'México'!$C$205,'Gastos Generales'!J:J)</f>
        <v>16278.8546</v>
      </c>
      <c r="K205" s="41">
        <f>SUMIF('Gastos Generales'!$B:$B,'México'!$C$205,'Gastos Generales'!K:K)</f>
        <v>0</v>
      </c>
      <c r="L205" s="41">
        <f>SUMIF('Gastos Generales'!$B:$B,'México'!$C$205,'Gastos Generales'!L:L)</f>
        <v>17324.3114</v>
      </c>
      <c r="M205" s="41">
        <f>SUMIF('Gastos Generales'!$B:$B,'México'!$C$205,'Gastos Generales'!M:M)</f>
        <v>0</v>
      </c>
      <c r="N205" s="41">
        <f>SUMIF('Gastos Generales'!$B:$B,'México'!$C$205,'Gastos Generales'!N:N)</f>
        <v>17365.8528</v>
      </c>
      <c r="O205" s="41">
        <f>SUMIF('Gastos Generales'!$B:$B,'México'!$C$205,'Gastos Generales'!O:O)</f>
        <v>0</v>
      </c>
      <c r="P205" s="41">
        <f>SUMIF('Gastos Generales'!$B:$B,'México'!$C$205,'Gastos Generales'!P:P)</f>
        <v>15827.7822</v>
      </c>
      <c r="Q205" s="41">
        <f>SUMIF('Gastos Generales'!$B:$B,'México'!$C$205,'Gastos Generales'!Q:Q)</f>
        <v>0</v>
      </c>
      <c r="R205" s="41">
        <f>SUMIF('Gastos Generales'!$B:$B,'México'!$C$205,'Gastos Generales'!R:R)</f>
        <v>17135.4724</v>
      </c>
      <c r="S205" s="41">
        <f>SUMIF('Gastos Generales'!$B:$B,'México'!$C$205,'Gastos Generales'!S:S)</f>
        <v>0</v>
      </c>
      <c r="T205" s="41">
        <f>SUMIF('Gastos Generales'!$B:$B,'México'!$C$205,'Gastos Generales'!T:T)</f>
        <v>19206.882</v>
      </c>
      <c r="U205" s="41">
        <f>SUMIF('Gastos Generales'!$B:$B,'México'!$C$205,'Gastos Generales'!U:U)</f>
        <v>0</v>
      </c>
      <c r="V205" s="41">
        <f>SUMIF('Gastos Generales'!$B:$B,'México'!$C$205,'Gastos Generales'!V:V)</f>
        <v>16451.2</v>
      </c>
      <c r="W205" s="41">
        <f>SUMIF('Gastos Generales'!$B:$B,'México'!$C$205,'Gastos Generales'!W:W)</f>
        <v>0</v>
      </c>
      <c r="X205" s="41">
        <f>SUMIF('Gastos Generales'!$B:$B,'México'!$C$205,'Gastos Generales'!X:X)</f>
        <v>16451.2</v>
      </c>
      <c r="Y205" s="41">
        <f>SUMIF('Gastos Generales'!$B:$B,'México'!$C$205,'Gastos Generales'!Y:Y)</f>
        <v>0</v>
      </c>
      <c r="Z205" s="41">
        <f>SUMIF('Gastos Generales'!$B:$B,'México'!$C$205,'Gastos Generales'!Z:Z)</f>
        <v>16451.2</v>
      </c>
      <c r="AA205" s="336">
        <f>SUMIF('Gastos Generales'!$B:$B,'México'!$C$205,'Gastos Generales'!AA:AA)</f>
        <v>0</v>
      </c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</row>
    <row r="206" ht="12.75" customHeight="1">
      <c r="A206" s="40"/>
      <c r="B206" s="337" t="s">
        <v>743</v>
      </c>
      <c r="C206" s="40" t="s">
        <v>677</v>
      </c>
      <c r="D206" s="338">
        <f>SUMIF('Gastos Generales'!$B:$B,'México'!$C$206,'Gastos Generales'!D:D)</f>
        <v>0</v>
      </c>
      <c r="E206" s="41">
        <f>SUMIF('Gastos Generales'!$B:$B,'México'!$C$206,'Gastos Generales'!E:E)</f>
        <v>0</v>
      </c>
      <c r="F206" s="41">
        <f>SUMIF('Gastos Generales'!$B:$B,'México'!$C$206,'Gastos Generales'!F:F)</f>
        <v>4040</v>
      </c>
      <c r="G206" s="41">
        <f>SUMIF('Gastos Generales'!$B:$B,'México'!$C$206,'Gastos Generales'!G:G)</f>
        <v>0</v>
      </c>
      <c r="H206" s="41">
        <f>SUMIF('Gastos Generales'!$B:$B,'México'!$C$206,'Gastos Generales'!H:H)</f>
        <v>0</v>
      </c>
      <c r="I206" s="41">
        <f>SUMIF('Gastos Generales'!$B:$B,'México'!$C$206,'Gastos Generales'!I:I)</f>
        <v>0</v>
      </c>
      <c r="J206" s="41">
        <f>SUMIF('Gastos Generales'!$B:$B,'México'!$C$206,'Gastos Generales'!J:J)</f>
        <v>4040</v>
      </c>
      <c r="K206" s="41">
        <f>SUMIF('Gastos Generales'!$B:$B,'México'!$C$206,'Gastos Generales'!K:K)</f>
        <v>0</v>
      </c>
      <c r="L206" s="41">
        <f>SUMIF('Gastos Generales'!$B:$B,'México'!$C$206,'Gastos Generales'!L:L)</f>
        <v>0</v>
      </c>
      <c r="M206" s="41">
        <f>SUMIF('Gastos Generales'!$B:$B,'México'!$C$206,'Gastos Generales'!M:M)</f>
        <v>0</v>
      </c>
      <c r="N206" s="41">
        <f>SUMIF('Gastos Generales'!$B:$B,'México'!$C$206,'Gastos Generales'!N:N)</f>
        <v>4040</v>
      </c>
      <c r="O206" s="41">
        <f>SUMIF('Gastos Generales'!$B:$B,'México'!$C$206,'Gastos Generales'!O:O)</f>
        <v>0</v>
      </c>
      <c r="P206" s="41">
        <f>SUMIF('Gastos Generales'!$B:$B,'México'!$C$206,'Gastos Generales'!P:P)</f>
        <v>0</v>
      </c>
      <c r="Q206" s="41">
        <f>SUMIF('Gastos Generales'!$B:$B,'México'!$C$206,'Gastos Generales'!Q:Q)</f>
        <v>0</v>
      </c>
      <c r="R206" s="41">
        <f>SUMIF('Gastos Generales'!$B:$B,'México'!$C$206,'Gastos Generales'!R:R)</f>
        <v>4040</v>
      </c>
      <c r="S206" s="41">
        <f>SUMIF('Gastos Generales'!$B:$B,'México'!$C$206,'Gastos Generales'!S:S)</f>
        <v>0</v>
      </c>
      <c r="T206" s="41">
        <f>SUMIF('Gastos Generales'!$B:$B,'México'!$C$206,'Gastos Generales'!T:T)</f>
        <v>0</v>
      </c>
      <c r="U206" s="41">
        <f>SUMIF('Gastos Generales'!$B:$B,'México'!$C$206,'Gastos Generales'!U:U)</f>
        <v>0</v>
      </c>
      <c r="V206" s="41">
        <f>SUMIF('Gastos Generales'!$B:$B,'México'!$C$206,'Gastos Generales'!V:V)</f>
        <v>4040</v>
      </c>
      <c r="W206" s="41">
        <f>SUMIF('Gastos Generales'!$B:$B,'México'!$C$206,'Gastos Generales'!W:W)</f>
        <v>0</v>
      </c>
      <c r="X206" s="41">
        <f>SUMIF('Gastos Generales'!$B:$B,'México'!$C$206,'Gastos Generales'!X:X)</f>
        <v>0</v>
      </c>
      <c r="Y206" s="41">
        <f>SUMIF('Gastos Generales'!$B:$B,'México'!$C$206,'Gastos Generales'!Y:Y)</f>
        <v>0</v>
      </c>
      <c r="Z206" s="41">
        <f>SUMIF('Gastos Generales'!$B:$B,'México'!$C$206,'Gastos Generales'!Z:Z)</f>
        <v>4112.8</v>
      </c>
      <c r="AA206" s="336">
        <f>SUMIF('Gastos Generales'!$B:$B,'México'!$C$206,'Gastos Generales'!AA:AA)</f>
        <v>0</v>
      </c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</row>
    <row r="207" ht="12.75" customHeight="1">
      <c r="A207" s="40"/>
      <c r="B207" s="337" t="s">
        <v>743</v>
      </c>
      <c r="C207" s="40" t="s">
        <v>678</v>
      </c>
      <c r="D207" s="338">
        <f>SUMIF('Gastos Generales'!$B:$B,'México'!$C$207,'Gastos Generales'!D:D)</f>
        <v>4099</v>
      </c>
      <c r="E207" s="41">
        <f>SUMIF('Gastos Generales'!$B:$B,'México'!$C$207,'Gastos Generales'!E:E)</f>
        <v>0</v>
      </c>
      <c r="F207" s="41">
        <f>SUMIF('Gastos Generales'!$B:$B,'México'!$C$207,'Gastos Generales'!F:F)</f>
        <v>0</v>
      </c>
      <c r="G207" s="41">
        <f>SUMIF('Gastos Generales'!$B:$B,'México'!$C$207,'Gastos Generales'!G:G)</f>
        <v>0</v>
      </c>
      <c r="H207" s="41">
        <f>SUMIF('Gastos Generales'!$B:$B,'México'!$C$207,'Gastos Generales'!H:H)</f>
        <v>4099</v>
      </c>
      <c r="I207" s="41">
        <f>SUMIF('Gastos Generales'!$B:$B,'México'!$C$207,'Gastos Generales'!I:I)</f>
        <v>0</v>
      </c>
      <c r="J207" s="41">
        <f>SUMIF('Gastos Generales'!$B:$B,'México'!$C$207,'Gastos Generales'!J:J)</f>
        <v>0</v>
      </c>
      <c r="K207" s="41">
        <f>SUMIF('Gastos Generales'!$B:$B,'México'!$C$207,'Gastos Generales'!K:K)</f>
        <v>0</v>
      </c>
      <c r="L207" s="41">
        <f>SUMIF('Gastos Generales'!$B:$B,'México'!$C$207,'Gastos Generales'!L:L)</f>
        <v>4099</v>
      </c>
      <c r="M207" s="41">
        <f>SUMIF('Gastos Generales'!$B:$B,'México'!$C$207,'Gastos Generales'!M:M)</f>
        <v>0</v>
      </c>
      <c r="N207" s="41">
        <f>SUMIF('Gastos Generales'!$B:$B,'México'!$C$207,'Gastos Generales'!N:N)</f>
        <v>0</v>
      </c>
      <c r="O207" s="41">
        <f>SUMIF('Gastos Generales'!$B:$B,'México'!$C$207,'Gastos Generales'!O:O)</f>
        <v>0</v>
      </c>
      <c r="P207" s="41">
        <f>SUMIF('Gastos Generales'!$B:$B,'México'!$C$207,'Gastos Generales'!P:P)</f>
        <v>4099</v>
      </c>
      <c r="Q207" s="41">
        <f>SUMIF('Gastos Generales'!$B:$B,'México'!$C$207,'Gastos Generales'!Q:Q)</f>
        <v>0</v>
      </c>
      <c r="R207" s="41">
        <f>SUMIF('Gastos Generales'!$B:$B,'México'!$C$207,'Gastos Generales'!R:R)</f>
        <v>0</v>
      </c>
      <c r="S207" s="41">
        <f>SUMIF('Gastos Generales'!$B:$B,'México'!$C$207,'Gastos Generales'!S:S)</f>
        <v>0</v>
      </c>
      <c r="T207" s="41">
        <f>SUMIF('Gastos Generales'!$B:$B,'México'!$C$207,'Gastos Generales'!T:T)</f>
        <v>4099</v>
      </c>
      <c r="U207" s="41">
        <f>SUMIF('Gastos Generales'!$B:$B,'México'!$C$207,'Gastos Generales'!U:U)</f>
        <v>0</v>
      </c>
      <c r="V207" s="41">
        <f>SUMIF('Gastos Generales'!$B:$B,'México'!$C$207,'Gastos Generales'!V:V)</f>
        <v>0</v>
      </c>
      <c r="W207" s="41">
        <f>SUMIF('Gastos Generales'!$B:$B,'México'!$C$207,'Gastos Generales'!W:W)</f>
        <v>0</v>
      </c>
      <c r="X207" s="41">
        <f>SUMIF('Gastos Generales'!$B:$B,'México'!$C$207,'Gastos Generales'!X:X)</f>
        <v>4099</v>
      </c>
      <c r="Y207" s="41">
        <f>SUMIF('Gastos Generales'!$B:$B,'México'!$C$207,'Gastos Generales'!Y:Y)</f>
        <v>0</v>
      </c>
      <c r="Z207" s="41">
        <f>SUMIF('Gastos Generales'!$B:$B,'México'!$C$207,'Gastos Generales'!Z:Z)</f>
        <v>0</v>
      </c>
      <c r="AA207" s="336">
        <f>SUMIF('Gastos Generales'!$B:$B,'México'!$C$207,'Gastos Generales'!AA:AA)</f>
        <v>0</v>
      </c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</row>
    <row r="208" ht="12.75" customHeight="1">
      <c r="A208" s="40"/>
      <c r="B208" s="337" t="s">
        <v>743</v>
      </c>
      <c r="C208" s="40" t="s">
        <v>680</v>
      </c>
      <c r="D208" s="338">
        <f>SUMIF('Gastos Generales'!$B:$B,'México'!$C$208,'Gastos Generales'!D:D)</f>
        <v>2619.0268</v>
      </c>
      <c r="E208" s="41">
        <f>SUMIF('Gastos Generales'!$B:$B,'México'!$C$208,'Gastos Generales'!E:E)</f>
        <v>0</v>
      </c>
      <c r="F208" s="41">
        <f>SUMIF('Gastos Generales'!$B:$B,'México'!$C$208,'Gastos Generales'!F:F)</f>
        <v>4191.1552</v>
      </c>
      <c r="G208" s="41">
        <f>SUMIF('Gastos Generales'!$B:$B,'México'!$C$208,'Gastos Generales'!G:G)</f>
        <v>0</v>
      </c>
      <c r="H208" s="41">
        <f>SUMIF('Gastos Generales'!$B:$B,'México'!$C$208,'Gastos Generales'!H:H)</f>
        <v>4181.6152</v>
      </c>
      <c r="I208" s="41">
        <f>SUMIF('Gastos Generales'!$B:$B,'México'!$C$208,'Gastos Generales'!I:I)</f>
        <v>0</v>
      </c>
      <c r="J208" s="41">
        <f>SUMIF('Gastos Generales'!$B:$B,'México'!$C$208,'Gastos Generales'!J:J)</f>
        <v>2591.6152</v>
      </c>
      <c r="K208" s="41">
        <f>SUMIF('Gastos Generales'!$B:$B,'México'!$C$208,'Gastos Generales'!K:K)</f>
        <v>0</v>
      </c>
      <c r="L208" s="41">
        <f>SUMIF('Gastos Generales'!$B:$B,'México'!$C$208,'Gastos Generales'!L:L)</f>
        <v>2591.6152</v>
      </c>
      <c r="M208" s="41">
        <f>SUMIF('Gastos Generales'!$B:$B,'México'!$C$208,'Gastos Generales'!M:M)</f>
        <v>0</v>
      </c>
      <c r="N208" s="41">
        <f>SUMIF('Gastos Generales'!$B:$B,'México'!$C$208,'Gastos Generales'!N:N)</f>
        <v>1021.0874</v>
      </c>
      <c r="O208" s="41">
        <f>SUMIF('Gastos Generales'!$B:$B,'México'!$C$208,'Gastos Generales'!O:O)</f>
        <v>0</v>
      </c>
      <c r="P208" s="41">
        <f>SUMIF('Gastos Generales'!$B:$B,'México'!$C$208,'Gastos Generales'!P:P)</f>
        <v>21624</v>
      </c>
      <c r="Q208" s="41">
        <f>SUMIF('Gastos Generales'!$B:$B,'México'!$C$208,'Gastos Generales'!Q:Q)</f>
        <v>0</v>
      </c>
      <c r="R208" s="41">
        <f>SUMIF('Gastos Generales'!$B:$B,'México'!$C$208,'Gastos Generales'!R:R)</f>
        <v>11195.8896</v>
      </c>
      <c r="S208" s="41">
        <f>SUMIF('Gastos Generales'!$B:$B,'México'!$C$208,'Gastos Generales'!S:S)</f>
        <v>0</v>
      </c>
      <c r="T208" s="41">
        <f>SUMIF('Gastos Generales'!$B:$B,'México'!$C$208,'Gastos Generales'!T:T)</f>
        <v>4817.6152</v>
      </c>
      <c r="U208" s="41">
        <f>SUMIF('Gastos Generales'!$B:$B,'México'!$C$208,'Gastos Generales'!U:U)</f>
        <v>0</v>
      </c>
      <c r="V208" s="41">
        <f>SUMIF('Gastos Generales'!$B:$B,'México'!$C$208,'Gastos Generales'!V:V)</f>
        <v>15989.04</v>
      </c>
      <c r="W208" s="41">
        <f>SUMIF('Gastos Generales'!$B:$B,'México'!$C$208,'Gastos Generales'!W:W)</f>
        <v>0</v>
      </c>
      <c r="X208" s="41">
        <f>SUMIF('Gastos Generales'!$B:$B,'México'!$C$208,'Gastos Generales'!X:X)</f>
        <v>15989.04</v>
      </c>
      <c r="Y208" s="41">
        <f>SUMIF('Gastos Generales'!$B:$B,'México'!$C$208,'Gastos Generales'!Y:Y)</f>
        <v>0</v>
      </c>
      <c r="Z208" s="41">
        <f>SUMIF('Gastos Generales'!$B:$B,'México'!$C$208,'Gastos Generales'!Z:Z)</f>
        <v>15989.04</v>
      </c>
      <c r="AA208" s="336">
        <f>SUMIF('Gastos Generales'!$B:$B,'México'!$C$208,'Gastos Generales'!AA:AA)</f>
        <v>0</v>
      </c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</row>
    <row r="209" ht="12.75" customHeight="1">
      <c r="A209" s="40"/>
      <c r="B209" s="337" t="s">
        <v>743</v>
      </c>
      <c r="C209" s="40" t="s">
        <v>682</v>
      </c>
      <c r="D209" s="338">
        <f>SUMIF('Gastos Generales'!$B:$B,'México'!$C$209,'Gastos Generales'!D:D)</f>
        <v>54983.9596</v>
      </c>
      <c r="E209" s="41">
        <f>SUMIF('Gastos Generales'!$B:$B,'México'!$C$209,'Gastos Generales'!E:E)</f>
        <v>0</v>
      </c>
      <c r="F209" s="41">
        <f>SUMIF('Gastos Generales'!$B:$B,'México'!$C$209,'Gastos Generales'!F:F)</f>
        <v>7844</v>
      </c>
      <c r="G209" s="41">
        <f>SUMIF('Gastos Generales'!$B:$B,'México'!$C$209,'Gastos Generales'!G:G)</f>
        <v>0</v>
      </c>
      <c r="H209" s="41">
        <f>SUMIF('Gastos Generales'!$B:$B,'México'!$C$209,'Gastos Generales'!H:H)</f>
        <v>44247.0182</v>
      </c>
      <c r="I209" s="41">
        <f>SUMIF('Gastos Generales'!$B:$B,'México'!$C$209,'Gastos Generales'!I:I)</f>
        <v>0</v>
      </c>
      <c r="J209" s="41">
        <f>SUMIF('Gastos Generales'!$B:$B,'México'!$C$209,'Gastos Generales'!J:J)</f>
        <v>26986.54</v>
      </c>
      <c r="K209" s="41">
        <f>SUMIF('Gastos Generales'!$B:$B,'México'!$C$209,'Gastos Generales'!K:K)</f>
        <v>0</v>
      </c>
      <c r="L209" s="41">
        <f>SUMIF('Gastos Generales'!$B:$B,'México'!$C$209,'Gastos Generales'!L:L)</f>
        <v>24898.34</v>
      </c>
      <c r="M209" s="41">
        <f>SUMIF('Gastos Generales'!$B:$B,'México'!$C$209,'Gastos Generales'!M:M)</f>
        <v>0</v>
      </c>
      <c r="N209" s="41">
        <f>SUMIF('Gastos Generales'!$B:$B,'México'!$C$209,'Gastos Generales'!N:N)</f>
        <v>76680.1986</v>
      </c>
      <c r="O209" s="41">
        <f>SUMIF('Gastos Generales'!$B:$B,'México'!$C$209,'Gastos Generales'!O:O)</f>
        <v>0</v>
      </c>
      <c r="P209" s="41">
        <f>SUMIF('Gastos Generales'!$B:$B,'México'!$C$209,'Gastos Generales'!P:P)</f>
        <v>2544</v>
      </c>
      <c r="Q209" s="41">
        <f>SUMIF('Gastos Generales'!$B:$B,'México'!$C$209,'Gastos Generales'!Q:Q)</f>
        <v>0</v>
      </c>
      <c r="R209" s="41">
        <f>SUMIF('Gastos Generales'!$B:$B,'México'!$C$209,'Gastos Generales'!R:R)</f>
        <v>98207.94</v>
      </c>
      <c r="S209" s="41">
        <f>SUMIF('Gastos Generales'!$B:$B,'México'!$C$209,'Gastos Generales'!S:S)</f>
        <v>0</v>
      </c>
      <c r="T209" s="41">
        <f>SUMIF('Gastos Generales'!$B:$B,'México'!$C$209,'Gastos Generales'!T:T)</f>
        <v>13471.54</v>
      </c>
      <c r="U209" s="41">
        <f>SUMIF('Gastos Generales'!$B:$B,'México'!$C$209,'Gastos Generales'!U:U)</f>
        <v>0</v>
      </c>
      <c r="V209" s="41">
        <f>SUMIF('Gastos Generales'!$B:$B,'México'!$C$209,'Gastos Generales'!V:V)</f>
        <v>19256.6596</v>
      </c>
      <c r="W209" s="41">
        <f>SUMIF('Gastos Generales'!$B:$B,'México'!$C$209,'Gastos Generales'!W:W)</f>
        <v>0</v>
      </c>
      <c r="X209" s="41">
        <f>SUMIF('Gastos Generales'!$B:$B,'México'!$C$209,'Gastos Generales'!X:X)</f>
        <v>19256.6596</v>
      </c>
      <c r="Y209" s="41">
        <f>SUMIF('Gastos Generales'!$B:$B,'México'!$C$209,'Gastos Generales'!Y:Y)</f>
        <v>0</v>
      </c>
      <c r="Z209" s="41">
        <f>SUMIF('Gastos Generales'!$B:$B,'México'!$C$209,'Gastos Generales'!Z:Z)</f>
        <v>19256.7444</v>
      </c>
      <c r="AA209" s="336">
        <f>SUMIF('Gastos Generales'!$B:$B,'México'!$C$209,'Gastos Generales'!AA:AA)</f>
        <v>0</v>
      </c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</row>
    <row r="210" ht="12.75" customHeight="1">
      <c r="A210" s="40"/>
      <c r="B210" s="337" t="s">
        <v>743</v>
      </c>
      <c r="C210" s="40" t="s">
        <v>684</v>
      </c>
      <c r="D210" s="338">
        <f>SUMIF('Gastos Generales'!$B:$B,'México'!$C$210,'Gastos Generales'!D:D)</f>
        <v>88691.8112</v>
      </c>
      <c r="E210" s="41">
        <f>SUMIF('Gastos Generales'!$B:$B,'México'!$C$210,'Gastos Generales'!E:E)</f>
        <v>0</v>
      </c>
      <c r="F210" s="41">
        <f>SUMIF('Gastos Generales'!$B:$B,'México'!$C$210,'Gastos Generales'!F:F)</f>
        <v>95502.2052</v>
      </c>
      <c r="G210" s="41">
        <f>SUMIF('Gastos Generales'!$B:$B,'México'!$C$210,'Gastos Generales'!G:G)</f>
        <v>0</v>
      </c>
      <c r="H210" s="41">
        <f>SUMIF('Gastos Generales'!$B:$B,'México'!$C$210,'Gastos Generales'!H:H)</f>
        <v>134034.8694</v>
      </c>
      <c r="I210" s="41">
        <f>SUMIF('Gastos Generales'!$B:$B,'México'!$C$210,'Gastos Generales'!I:I)</f>
        <v>0</v>
      </c>
      <c r="J210" s="41">
        <f>SUMIF('Gastos Generales'!$B:$B,'México'!$C$210,'Gastos Generales'!J:J)</f>
        <v>37745.4552</v>
      </c>
      <c r="K210" s="41">
        <f>SUMIF('Gastos Generales'!$B:$B,'México'!$C$210,'Gastos Generales'!K:K)</f>
        <v>0</v>
      </c>
      <c r="L210" s="41">
        <f>SUMIF('Gastos Generales'!$B:$B,'México'!$C$210,'Gastos Generales'!L:L)</f>
        <v>37745.4552</v>
      </c>
      <c r="M210" s="41">
        <f>SUMIF('Gastos Generales'!$B:$B,'México'!$C$210,'Gastos Generales'!M:M)</f>
        <v>0</v>
      </c>
      <c r="N210" s="41">
        <f>SUMIF('Gastos Generales'!$B:$B,'México'!$C$210,'Gastos Generales'!N:N)</f>
        <v>37745.4552</v>
      </c>
      <c r="O210" s="41">
        <f>SUMIF('Gastos Generales'!$B:$B,'México'!$C$210,'Gastos Generales'!O:O)</f>
        <v>0</v>
      </c>
      <c r="P210" s="41">
        <f>SUMIF('Gastos Generales'!$B:$B,'México'!$C$210,'Gastos Generales'!P:P)</f>
        <v>37745.4552</v>
      </c>
      <c r="Q210" s="41">
        <f>SUMIF('Gastos Generales'!$B:$B,'México'!$C$210,'Gastos Generales'!Q:Q)</f>
        <v>0</v>
      </c>
      <c r="R210" s="41">
        <f>SUMIF('Gastos Generales'!$B:$B,'México'!$C$210,'Gastos Generales'!R:R)</f>
        <v>94773.4552</v>
      </c>
      <c r="S210" s="41">
        <f>SUMIF('Gastos Generales'!$B:$B,'México'!$C$210,'Gastos Generales'!S:S)</f>
        <v>0</v>
      </c>
      <c r="T210" s="41">
        <f>SUMIF('Gastos Generales'!$B:$B,'México'!$C$210,'Gastos Generales'!T:T)</f>
        <v>37745.4552</v>
      </c>
      <c r="U210" s="41">
        <f>SUMIF('Gastos Generales'!$B:$B,'México'!$C$210,'Gastos Generales'!U:U)</f>
        <v>0</v>
      </c>
      <c r="V210" s="41">
        <f>SUMIF('Gastos Generales'!$B:$B,'México'!$C$210,'Gastos Generales'!V:V)</f>
        <v>54855</v>
      </c>
      <c r="W210" s="41">
        <f>SUMIF('Gastos Generales'!$B:$B,'México'!$C$210,'Gastos Generales'!W:W)</f>
        <v>0</v>
      </c>
      <c r="X210" s="41">
        <f>SUMIF('Gastos Generales'!$B:$B,'México'!$C$210,'Gastos Generales'!X:X)</f>
        <v>54855</v>
      </c>
      <c r="Y210" s="41">
        <f>SUMIF('Gastos Generales'!$B:$B,'México'!$C$210,'Gastos Generales'!Y:Y)</f>
        <v>0</v>
      </c>
      <c r="Z210" s="41">
        <f>SUMIF('Gastos Generales'!$B:$B,'México'!$C$210,'Gastos Generales'!Z:Z)</f>
        <v>54855</v>
      </c>
      <c r="AA210" s="336">
        <f>SUMIF('Gastos Generales'!$B:$B,'México'!$C$210,'Gastos Generales'!AA:AA)</f>
        <v>0</v>
      </c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</row>
    <row r="211" ht="12.75" customHeight="1">
      <c r="A211" s="40"/>
      <c r="B211" s="337" t="s">
        <v>743</v>
      </c>
      <c r="C211" s="40" t="s">
        <v>686</v>
      </c>
      <c r="D211" s="338">
        <f>SUMIF('Gastos Generales'!$B:$B,'México'!$C$211,'Gastos Generales'!D:D)</f>
        <v>32043.4502</v>
      </c>
      <c r="E211" s="41">
        <f>SUMIF('Gastos Generales'!$B:$B,'México'!$C$211,'Gastos Generales'!E:E)</f>
        <v>0</v>
      </c>
      <c r="F211" s="41">
        <f>SUMIF('Gastos Generales'!$B:$B,'México'!$C$211,'Gastos Generales'!F:F)</f>
        <v>32043.4502</v>
      </c>
      <c r="G211" s="41">
        <f>SUMIF('Gastos Generales'!$B:$B,'México'!$C$211,'Gastos Generales'!G:G)</f>
        <v>0</v>
      </c>
      <c r="H211" s="41">
        <f>SUMIF('Gastos Generales'!$B:$B,'México'!$C$211,'Gastos Generales'!H:H)</f>
        <v>32043.4502</v>
      </c>
      <c r="I211" s="41">
        <f>SUMIF('Gastos Generales'!$B:$B,'México'!$C$211,'Gastos Generales'!I:I)</f>
        <v>0</v>
      </c>
      <c r="J211" s="41">
        <f>SUMIF('Gastos Generales'!$B:$B,'México'!$C$211,'Gastos Generales'!J:J)</f>
        <v>32043.4502</v>
      </c>
      <c r="K211" s="41">
        <f>SUMIF('Gastos Generales'!$B:$B,'México'!$C$211,'Gastos Generales'!K:K)</f>
        <v>0</v>
      </c>
      <c r="L211" s="41">
        <f>SUMIF('Gastos Generales'!$B:$B,'México'!$C$211,'Gastos Generales'!L:L)</f>
        <v>32043.4502</v>
      </c>
      <c r="M211" s="41">
        <f>SUMIF('Gastos Generales'!$B:$B,'México'!$C$211,'Gastos Generales'!M:M)</f>
        <v>0</v>
      </c>
      <c r="N211" s="41">
        <f>SUMIF('Gastos Generales'!$B:$B,'México'!$C$211,'Gastos Generales'!N:N)</f>
        <v>32043.4502</v>
      </c>
      <c r="O211" s="41">
        <f>SUMIF('Gastos Generales'!$B:$B,'México'!$C$211,'Gastos Generales'!O:O)</f>
        <v>0</v>
      </c>
      <c r="P211" s="41">
        <f>SUMIF('Gastos Generales'!$B:$B,'México'!$C$211,'Gastos Generales'!P:P)</f>
        <v>32043.4502</v>
      </c>
      <c r="Q211" s="41">
        <f>SUMIF('Gastos Generales'!$B:$B,'México'!$C$211,'Gastos Generales'!Q:Q)</f>
        <v>0</v>
      </c>
      <c r="R211" s="41">
        <f>SUMIF('Gastos Generales'!$B:$B,'México'!$C$211,'Gastos Generales'!R:R)</f>
        <v>32043.4502</v>
      </c>
      <c r="S211" s="41">
        <f>SUMIF('Gastos Generales'!$B:$B,'México'!$C$211,'Gastos Generales'!S:S)</f>
        <v>0</v>
      </c>
      <c r="T211" s="41">
        <f>SUMIF('Gastos Generales'!$B:$B,'México'!$C$211,'Gastos Generales'!T:T)</f>
        <v>32043.4502</v>
      </c>
      <c r="U211" s="41">
        <f>SUMIF('Gastos Generales'!$B:$B,'México'!$C$211,'Gastos Generales'!U:U)</f>
        <v>0</v>
      </c>
      <c r="V211" s="41">
        <f>SUMIF('Gastos Generales'!$B:$B,'México'!$C$211,'Gastos Generales'!V:V)</f>
        <v>35333.3298</v>
      </c>
      <c r="W211" s="41">
        <f>SUMIF('Gastos Generales'!$B:$B,'México'!$C$211,'Gastos Generales'!W:W)</f>
        <v>0</v>
      </c>
      <c r="X211" s="41">
        <f>SUMIF('Gastos Generales'!$B:$B,'México'!$C$211,'Gastos Generales'!X:X)</f>
        <v>35333.3298</v>
      </c>
      <c r="Y211" s="41">
        <f>SUMIF('Gastos Generales'!$B:$B,'México'!$C$211,'Gastos Generales'!Y:Y)</f>
        <v>0</v>
      </c>
      <c r="Z211" s="41">
        <f>SUMIF('Gastos Generales'!$B:$B,'México'!$C$211,'Gastos Generales'!Z:Z)</f>
        <v>35333.3722</v>
      </c>
      <c r="AA211" s="336">
        <f>SUMIF('Gastos Generales'!$B:$B,'México'!$C$211,'Gastos Generales'!AA:AA)</f>
        <v>0</v>
      </c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</row>
    <row r="212" ht="12.75" customHeight="1">
      <c r="A212" s="40"/>
      <c r="B212" s="337" t="s">
        <v>743</v>
      </c>
      <c r="C212" s="40" t="s">
        <v>688</v>
      </c>
      <c r="D212" s="338">
        <f>SUMIF('Gastos Generales'!$B:$B,'México'!$C$212,'Gastos Generales'!D:D)</f>
        <v>2266.28</v>
      </c>
      <c r="E212" s="41">
        <f>SUMIF('Gastos Generales'!$B:$B,'México'!$C$212,'Gastos Generales'!E:E)</f>
        <v>0</v>
      </c>
      <c r="F212" s="41">
        <f>SUMIF('Gastos Generales'!$B:$B,'México'!$C$212,'Gastos Generales'!F:F)</f>
        <v>0</v>
      </c>
      <c r="G212" s="41">
        <f>SUMIF('Gastos Generales'!$B:$B,'México'!$C$212,'Gastos Generales'!G:G)</f>
        <v>0</v>
      </c>
      <c r="H212" s="41">
        <f>SUMIF('Gastos Generales'!$B:$B,'México'!$C$212,'Gastos Generales'!H:H)</f>
        <v>2020.3918</v>
      </c>
      <c r="I212" s="41">
        <f>SUMIF('Gastos Generales'!$B:$B,'México'!$C$212,'Gastos Generales'!I:I)</f>
        <v>0</v>
      </c>
      <c r="J212" s="41">
        <f>SUMIF('Gastos Generales'!$B:$B,'México'!$C$212,'Gastos Generales'!J:J)</f>
        <v>1892.6406</v>
      </c>
      <c r="K212" s="41">
        <f>SUMIF('Gastos Generales'!$B:$B,'México'!$C$212,'Gastos Generales'!K:K)</f>
        <v>0</v>
      </c>
      <c r="L212" s="41">
        <f>SUMIF('Gastos Generales'!$B:$B,'México'!$C$212,'Gastos Generales'!L:L)</f>
        <v>0</v>
      </c>
      <c r="M212" s="41">
        <f>SUMIF('Gastos Generales'!$B:$B,'México'!$C$212,'Gastos Generales'!M:M)</f>
        <v>0</v>
      </c>
      <c r="N212" s="41">
        <f>SUMIF('Gastos Generales'!$B:$B,'México'!$C$212,'Gastos Generales'!N:N)</f>
        <v>5748.062</v>
      </c>
      <c r="O212" s="41">
        <f>SUMIF('Gastos Generales'!$B:$B,'México'!$C$212,'Gastos Generales'!O:O)</f>
        <v>0</v>
      </c>
      <c r="P212" s="41">
        <f>SUMIF('Gastos Generales'!$B:$B,'México'!$C$212,'Gastos Generales'!P:P)</f>
        <v>291.5</v>
      </c>
      <c r="Q212" s="41">
        <f>SUMIF('Gastos Generales'!$B:$B,'México'!$C$212,'Gastos Generales'!Q:Q)</f>
        <v>0</v>
      </c>
      <c r="R212" s="41">
        <f>SUMIF('Gastos Generales'!$B:$B,'México'!$C$212,'Gastos Generales'!R:R)</f>
        <v>1390.7942</v>
      </c>
      <c r="S212" s="41">
        <f>SUMIF('Gastos Generales'!$B:$B,'México'!$C$212,'Gastos Generales'!S:S)</f>
        <v>0</v>
      </c>
      <c r="T212" s="41">
        <f>SUMIF('Gastos Generales'!$B:$B,'México'!$C$212,'Gastos Generales'!T:T)</f>
        <v>0</v>
      </c>
      <c r="U212" s="41">
        <f>SUMIF('Gastos Generales'!$B:$B,'México'!$C$212,'Gastos Generales'!U:U)</f>
        <v>0</v>
      </c>
      <c r="V212" s="41">
        <f>SUMIF('Gastos Generales'!$B:$B,'México'!$C$212,'Gastos Generales'!V:V)</f>
        <v>2650</v>
      </c>
      <c r="W212" s="41">
        <f>SUMIF('Gastos Generales'!$B:$B,'México'!$C$212,'Gastos Generales'!W:W)</f>
        <v>0</v>
      </c>
      <c r="X212" s="41">
        <f>SUMIF('Gastos Generales'!$B:$B,'México'!$C$212,'Gastos Generales'!X:X)</f>
        <v>2650</v>
      </c>
      <c r="Y212" s="41">
        <f>SUMIF('Gastos Generales'!$B:$B,'México'!$C$212,'Gastos Generales'!Y:Y)</f>
        <v>0</v>
      </c>
      <c r="Z212" s="41">
        <f>SUMIF('Gastos Generales'!$B:$B,'México'!$C$212,'Gastos Generales'!Z:Z)</f>
        <v>2650</v>
      </c>
      <c r="AA212" s="336">
        <f>SUMIF('Gastos Generales'!$B:$B,'México'!$C$212,'Gastos Generales'!AA:AA)</f>
        <v>0</v>
      </c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</row>
    <row r="213" ht="12.75" customHeight="1">
      <c r="A213" s="40"/>
      <c r="B213" s="337" t="s">
        <v>743</v>
      </c>
      <c r="C213" s="40" t="s">
        <v>690</v>
      </c>
      <c r="D213" s="338">
        <f>SUMIF('Gastos Generales'!$B:$B,'México'!$C$213,'Gastos Generales'!D:D)</f>
        <v>1876.2318</v>
      </c>
      <c r="E213" s="41">
        <f>SUMIF('Gastos Generales'!$B:$B,'México'!$C$213,'Gastos Generales'!E:E)</f>
        <v>0</v>
      </c>
      <c r="F213" s="41">
        <f>SUMIF('Gastos Generales'!$B:$B,'México'!$C$213,'Gastos Generales'!F:F)</f>
        <v>0</v>
      </c>
      <c r="G213" s="41">
        <f>SUMIF('Gastos Generales'!$B:$B,'México'!$C$213,'Gastos Generales'!G:G)</f>
        <v>0</v>
      </c>
      <c r="H213" s="41">
        <f>SUMIF('Gastos Generales'!$B:$B,'México'!$C$213,'Gastos Generales'!H:H)</f>
        <v>1193.242</v>
      </c>
      <c r="I213" s="41">
        <f>SUMIF('Gastos Generales'!$B:$B,'México'!$C$213,'Gastos Generales'!I:I)</f>
        <v>0</v>
      </c>
      <c r="J213" s="41">
        <f>SUMIF('Gastos Generales'!$B:$B,'México'!$C$213,'Gastos Generales'!J:J)</f>
        <v>231.6206</v>
      </c>
      <c r="K213" s="41">
        <f>SUMIF('Gastos Generales'!$B:$B,'México'!$C$213,'Gastos Generales'!K:K)</f>
        <v>0</v>
      </c>
      <c r="L213" s="41">
        <f>SUMIF('Gastos Generales'!$B:$B,'México'!$C$213,'Gastos Generales'!L:L)</f>
        <v>397.5</v>
      </c>
      <c r="M213" s="41">
        <f>SUMIF('Gastos Generales'!$B:$B,'México'!$C$213,'Gastos Generales'!M:M)</f>
        <v>0</v>
      </c>
      <c r="N213" s="41">
        <f>SUMIF('Gastos Generales'!$B:$B,'México'!$C$213,'Gastos Generales'!N:N)</f>
        <v>1118.8088</v>
      </c>
      <c r="O213" s="41">
        <f>SUMIF('Gastos Generales'!$B:$B,'México'!$C$213,'Gastos Generales'!O:O)</f>
        <v>0</v>
      </c>
      <c r="P213" s="41">
        <f>SUMIF('Gastos Generales'!$B:$B,'México'!$C$213,'Gastos Generales'!P:P)</f>
        <v>608.2068</v>
      </c>
      <c r="Q213" s="41">
        <f>SUMIF('Gastos Generales'!$B:$B,'México'!$C$213,'Gastos Generales'!Q:Q)</f>
        <v>0</v>
      </c>
      <c r="R213" s="41">
        <f>SUMIF('Gastos Generales'!$B:$B,'México'!$C$213,'Gastos Generales'!R:R)</f>
        <v>465.2976</v>
      </c>
      <c r="S213" s="41">
        <f>SUMIF('Gastos Generales'!$B:$B,'México'!$C$213,'Gastos Generales'!S:S)</f>
        <v>0</v>
      </c>
      <c r="T213" s="41">
        <f>SUMIF('Gastos Generales'!$B:$B,'México'!$C$213,'Gastos Generales'!T:T)</f>
        <v>377.2434</v>
      </c>
      <c r="U213" s="41">
        <f>SUMIF('Gastos Generales'!$B:$B,'México'!$C$213,'Gastos Generales'!U:U)</f>
        <v>0</v>
      </c>
      <c r="V213" s="41">
        <f>SUMIF('Gastos Generales'!$B:$B,'México'!$C$213,'Gastos Generales'!V:V)</f>
        <v>1766.6596</v>
      </c>
      <c r="W213" s="41">
        <f>SUMIF('Gastos Generales'!$B:$B,'México'!$C$213,'Gastos Generales'!W:W)</f>
        <v>0</v>
      </c>
      <c r="X213" s="41">
        <f>SUMIF('Gastos Generales'!$B:$B,'México'!$C$213,'Gastos Generales'!X:X)</f>
        <v>1766.702</v>
      </c>
      <c r="Y213" s="41">
        <f>SUMIF('Gastos Generales'!$B:$B,'México'!$C$213,'Gastos Generales'!Y:Y)</f>
        <v>0</v>
      </c>
      <c r="Z213" s="41">
        <f>SUMIF('Gastos Generales'!$B:$B,'México'!$C$213,'Gastos Generales'!Z:Z)</f>
        <v>1766.702</v>
      </c>
      <c r="AA213" s="336">
        <f>SUMIF('Gastos Generales'!$B:$B,'México'!$C$213,'Gastos Generales'!AA:AA)</f>
        <v>0</v>
      </c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</row>
    <row r="214" ht="12.75" customHeight="1">
      <c r="A214" s="40"/>
      <c r="B214" s="337" t="s">
        <v>743</v>
      </c>
      <c r="C214" s="40" t="s">
        <v>692</v>
      </c>
      <c r="D214" s="338">
        <f>SUMIF('Gastos Generales'!$B:$B,'México'!$C$214,'Gastos Generales'!D:D)</f>
        <v>11040.68</v>
      </c>
      <c r="E214" s="41">
        <f>SUMIF('Gastos Generales'!$B:$B,'México'!$C$214,'Gastos Generales'!E:E)</f>
        <v>0</v>
      </c>
      <c r="F214" s="41">
        <f>SUMIF('Gastos Generales'!$B:$B,'México'!$C$214,'Gastos Generales'!F:F)</f>
        <v>6904.63</v>
      </c>
      <c r="G214" s="41">
        <f>SUMIF('Gastos Generales'!$B:$B,'México'!$C$214,'Gastos Generales'!G:G)</f>
        <v>0</v>
      </c>
      <c r="H214" s="41">
        <f>SUMIF('Gastos Generales'!$B:$B,'México'!$C$214,'Gastos Generales'!H:H)</f>
        <v>8219.71</v>
      </c>
      <c r="I214" s="41">
        <f>SUMIF('Gastos Generales'!$B:$B,'México'!$C$214,'Gastos Generales'!I:I)</f>
        <v>0</v>
      </c>
      <c r="J214" s="41">
        <f>SUMIF('Gastos Generales'!$B:$B,'México'!$C$214,'Gastos Generales'!J:J)</f>
        <v>8422.03</v>
      </c>
      <c r="K214" s="41">
        <f>SUMIF('Gastos Generales'!$B:$B,'México'!$C$214,'Gastos Generales'!K:K)</f>
        <v>0</v>
      </c>
      <c r="L214" s="41">
        <f>SUMIF('Gastos Generales'!$B:$B,'México'!$C$214,'Gastos Generales'!L:L)</f>
        <v>5361.52</v>
      </c>
      <c r="M214" s="41">
        <f>SUMIF('Gastos Generales'!$B:$B,'México'!$C$214,'Gastos Generales'!M:M)</f>
        <v>0</v>
      </c>
      <c r="N214" s="41">
        <f>SUMIF('Gastos Generales'!$B:$B,'México'!$C$214,'Gastos Generales'!N:N)</f>
        <v>16062.01</v>
      </c>
      <c r="O214" s="41">
        <f>SUMIF('Gastos Generales'!$B:$B,'México'!$C$214,'Gastos Generales'!O:O)</f>
        <v>0</v>
      </c>
      <c r="P214" s="41">
        <f>SUMIF('Gastos Generales'!$B:$B,'México'!$C$214,'Gastos Generales'!P:P)</f>
        <v>11098.1</v>
      </c>
      <c r="Q214" s="41">
        <f>SUMIF('Gastos Generales'!$B:$B,'México'!$C$214,'Gastos Generales'!Q:Q)</f>
        <v>0</v>
      </c>
      <c r="R214" s="41">
        <f>SUMIF('Gastos Generales'!$B:$B,'México'!$C$214,'Gastos Generales'!R:R)</f>
        <v>6119.5</v>
      </c>
      <c r="S214" s="41">
        <f>SUMIF('Gastos Generales'!$B:$B,'México'!$C$214,'Gastos Generales'!S:S)</f>
        <v>0</v>
      </c>
      <c r="T214" s="41">
        <f>SUMIF('Gastos Generales'!$B:$B,'México'!$C$214,'Gastos Generales'!T:T)</f>
        <v>6183.93</v>
      </c>
      <c r="U214" s="41">
        <f>SUMIF('Gastos Generales'!$B:$B,'México'!$C$214,'Gastos Generales'!U:U)</f>
        <v>0</v>
      </c>
      <c r="V214" s="41">
        <f>SUMIF('Gastos Generales'!$B:$B,'México'!$C$214,'Gastos Generales'!V:V)</f>
        <v>7666.67</v>
      </c>
      <c r="W214" s="41">
        <f>SUMIF('Gastos Generales'!$B:$B,'México'!$C$214,'Gastos Generales'!W:W)</f>
        <v>0</v>
      </c>
      <c r="X214" s="41">
        <f>SUMIF('Gastos Generales'!$B:$B,'México'!$C$214,'Gastos Generales'!X:X)</f>
        <v>7666.67</v>
      </c>
      <c r="Y214" s="41">
        <f>SUMIF('Gastos Generales'!$B:$B,'México'!$C$214,'Gastos Generales'!Y:Y)</f>
        <v>0</v>
      </c>
      <c r="Z214" s="41">
        <f>SUMIF('Gastos Generales'!$B:$B,'México'!$C$214,'Gastos Generales'!Z:Z)</f>
        <v>7066.63</v>
      </c>
      <c r="AA214" s="336">
        <f>SUMIF('Gastos Generales'!$B:$B,'México'!$C$214,'Gastos Generales'!AA:AA)</f>
        <v>0</v>
      </c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</row>
    <row r="215" ht="12.75" customHeight="1">
      <c r="A215" s="40"/>
      <c r="B215" s="337" t="s">
        <v>743</v>
      </c>
      <c r="C215" s="40" t="s">
        <v>694</v>
      </c>
      <c r="D215" s="338">
        <f>SUMIF('Gastos Generales'!$B:$B,'México'!$C$215,'Gastos Generales'!D:D)</f>
        <v>13133.1456</v>
      </c>
      <c r="E215" s="41">
        <f>SUMIF('Gastos Generales'!$B:$B,'México'!$C$215,'Gastos Generales'!E:E)</f>
        <v>0</v>
      </c>
      <c r="F215" s="41">
        <f>SUMIF('Gastos Generales'!$B:$B,'México'!$C$215,'Gastos Generales'!F:F)</f>
        <v>5411.777</v>
      </c>
      <c r="G215" s="41">
        <f>SUMIF('Gastos Generales'!$B:$B,'México'!$C$215,'Gastos Generales'!G:G)</f>
        <v>0</v>
      </c>
      <c r="H215" s="41">
        <f>SUMIF('Gastos Generales'!$B:$B,'México'!$C$215,'Gastos Generales'!H:H)</f>
        <v>11172.1456</v>
      </c>
      <c r="I215" s="41">
        <f>SUMIF('Gastos Generales'!$B:$B,'México'!$C$215,'Gastos Generales'!I:I)</f>
        <v>0</v>
      </c>
      <c r="J215" s="41">
        <f>SUMIF('Gastos Generales'!$B:$B,'México'!$C$215,'Gastos Generales'!J:J)</f>
        <v>16874.9456</v>
      </c>
      <c r="K215" s="41">
        <f>SUMIF('Gastos Generales'!$B:$B,'México'!$C$215,'Gastos Generales'!K:K)</f>
        <v>0</v>
      </c>
      <c r="L215" s="41">
        <f>SUMIF('Gastos Generales'!$B:$B,'México'!$C$215,'Gastos Generales'!L:L)</f>
        <v>11145.2428</v>
      </c>
      <c r="M215" s="41">
        <f>SUMIF('Gastos Generales'!$B:$B,'México'!$C$215,'Gastos Generales'!M:M)</f>
        <v>0</v>
      </c>
      <c r="N215" s="41">
        <f>SUMIF('Gastos Generales'!$B:$B,'México'!$C$215,'Gastos Generales'!N:N)</f>
        <v>3880.9674</v>
      </c>
      <c r="O215" s="41">
        <f>SUMIF('Gastos Generales'!$B:$B,'México'!$C$215,'Gastos Generales'!O:O)</f>
        <v>0</v>
      </c>
      <c r="P215" s="41">
        <f>SUMIF('Gastos Generales'!$B:$B,'México'!$C$215,'Gastos Generales'!P:P)</f>
        <v>24469.994</v>
      </c>
      <c r="Q215" s="41">
        <f>SUMIF('Gastos Generales'!$B:$B,'México'!$C$215,'Gastos Generales'!Q:Q)</f>
        <v>0</v>
      </c>
      <c r="R215" s="41">
        <f>SUMIF('Gastos Generales'!$B:$B,'México'!$C$215,'Gastos Generales'!R:R)</f>
        <v>12446.9122</v>
      </c>
      <c r="S215" s="41">
        <f>SUMIF('Gastos Generales'!$B:$B,'México'!$C$215,'Gastos Generales'!S:S)</f>
        <v>0</v>
      </c>
      <c r="T215" s="41">
        <f>SUMIF('Gastos Generales'!$B:$B,'México'!$C$215,'Gastos Generales'!T:T)</f>
        <v>2370.4674</v>
      </c>
      <c r="U215" s="41">
        <f>SUMIF('Gastos Generales'!$B:$B,'México'!$C$215,'Gastos Generales'!U:U)</f>
        <v>0</v>
      </c>
      <c r="V215" s="41">
        <f>SUMIF('Gastos Generales'!$B:$B,'México'!$C$215,'Gastos Generales'!V:V)</f>
        <v>14486.6596</v>
      </c>
      <c r="W215" s="41">
        <f>SUMIF('Gastos Generales'!$B:$B,'México'!$C$215,'Gastos Generales'!W:W)</f>
        <v>0</v>
      </c>
      <c r="X215" s="41">
        <f>SUMIF('Gastos Generales'!$B:$B,'México'!$C$215,'Gastos Generales'!X:X)</f>
        <v>14486.6596</v>
      </c>
      <c r="Y215" s="41">
        <f>SUMIF('Gastos Generales'!$B:$B,'México'!$C$215,'Gastos Generales'!Y:Y)</f>
        <v>0</v>
      </c>
      <c r="Z215" s="41">
        <f>SUMIF('Gastos Generales'!$B:$B,'México'!$C$215,'Gastos Generales'!Z:Z)</f>
        <v>14486.7444</v>
      </c>
      <c r="AA215" s="336">
        <f>SUMIF('Gastos Generales'!$B:$B,'México'!$C$215,'Gastos Generales'!AA:AA)</f>
        <v>0</v>
      </c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</row>
    <row r="216" ht="12.75" customHeight="1">
      <c r="A216" s="40"/>
      <c r="B216" s="337" t="s">
        <v>743</v>
      </c>
      <c r="C216" s="40" t="s">
        <v>696</v>
      </c>
      <c r="D216" s="338">
        <f>SUMIF('Gastos Generales'!$B:$B,'México'!$C$216,'Gastos Generales'!D:D)</f>
        <v>0</v>
      </c>
      <c r="E216" s="41">
        <f>SUMIF('Gastos Generales'!$B:$B,'México'!$C$216,'Gastos Generales'!E:E)</f>
        <v>0</v>
      </c>
      <c r="F216" s="41">
        <f>SUMIF('Gastos Generales'!$B:$B,'México'!$C$216,'Gastos Generales'!F:F)</f>
        <v>0</v>
      </c>
      <c r="G216" s="41">
        <f>SUMIF('Gastos Generales'!$B:$B,'México'!$C$216,'Gastos Generales'!G:G)</f>
        <v>0</v>
      </c>
      <c r="H216" s="41">
        <f>SUMIF('Gastos Generales'!$B:$B,'México'!$C$216,'Gastos Generales'!H:H)</f>
        <v>0</v>
      </c>
      <c r="I216" s="41">
        <f>SUMIF('Gastos Generales'!$B:$B,'México'!$C$216,'Gastos Generales'!I:I)</f>
        <v>0</v>
      </c>
      <c r="J216" s="41">
        <f>SUMIF('Gastos Generales'!$B:$B,'México'!$C$216,'Gastos Generales'!J:J)</f>
        <v>0</v>
      </c>
      <c r="K216" s="41">
        <f>SUMIF('Gastos Generales'!$B:$B,'México'!$C$216,'Gastos Generales'!K:K)</f>
        <v>0</v>
      </c>
      <c r="L216" s="41">
        <f>SUMIF('Gastos Generales'!$B:$B,'México'!$C$216,'Gastos Generales'!L:L)</f>
        <v>0</v>
      </c>
      <c r="M216" s="41">
        <f>SUMIF('Gastos Generales'!$B:$B,'México'!$C$216,'Gastos Generales'!M:M)</f>
        <v>0</v>
      </c>
      <c r="N216" s="41">
        <f>SUMIF('Gastos Generales'!$B:$B,'México'!$C$216,'Gastos Generales'!N:N)</f>
        <v>0</v>
      </c>
      <c r="O216" s="41">
        <f>SUMIF('Gastos Generales'!$B:$B,'México'!$C$216,'Gastos Generales'!O:O)</f>
        <v>0</v>
      </c>
      <c r="P216" s="41">
        <f>SUMIF('Gastos Generales'!$B:$B,'México'!$C$216,'Gastos Generales'!P:P)</f>
        <v>0</v>
      </c>
      <c r="Q216" s="41">
        <f>SUMIF('Gastos Generales'!$B:$B,'México'!$C$216,'Gastos Generales'!Q:Q)</f>
        <v>0</v>
      </c>
      <c r="R216" s="41">
        <f>SUMIF('Gastos Generales'!$B:$B,'México'!$C$216,'Gastos Generales'!R:R)</f>
        <v>0</v>
      </c>
      <c r="S216" s="41">
        <f>SUMIF('Gastos Generales'!$B:$B,'México'!$C$216,'Gastos Generales'!S:S)</f>
        <v>0</v>
      </c>
      <c r="T216" s="41">
        <f>SUMIF('Gastos Generales'!$B:$B,'México'!$C$216,'Gastos Generales'!T:T)</f>
        <v>0</v>
      </c>
      <c r="U216" s="41">
        <f>SUMIF('Gastos Generales'!$B:$B,'México'!$C$216,'Gastos Generales'!U:U)</f>
        <v>0</v>
      </c>
      <c r="V216" s="41">
        <f>SUMIF('Gastos Generales'!$B:$B,'México'!$C$216,'Gastos Generales'!V:V)</f>
        <v>0</v>
      </c>
      <c r="W216" s="41">
        <f>SUMIF('Gastos Generales'!$B:$B,'México'!$C$216,'Gastos Generales'!W:W)</f>
        <v>0</v>
      </c>
      <c r="X216" s="41">
        <f>SUMIF('Gastos Generales'!$B:$B,'México'!$C$216,'Gastos Generales'!X:X)</f>
        <v>92010</v>
      </c>
      <c r="Y216" s="41">
        <f>SUMIF('Gastos Generales'!$B:$B,'México'!$C$216,'Gastos Generales'!Y:Y)</f>
        <v>0</v>
      </c>
      <c r="Z216" s="41">
        <f>SUMIF('Gastos Generales'!$B:$B,'México'!$C$216,'Gastos Generales'!Z:Z)</f>
        <v>92010</v>
      </c>
      <c r="AA216" s="336">
        <f>SUMIF('Gastos Generales'!$B:$B,'México'!$C$216,'Gastos Generales'!AA:AA)</f>
        <v>0</v>
      </c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</row>
    <row r="217" ht="12.75" customHeight="1">
      <c r="A217" s="40"/>
      <c r="B217" s="337" t="s">
        <v>743</v>
      </c>
      <c r="C217" s="40" t="s">
        <v>744</v>
      </c>
      <c r="D217" s="338">
        <f>SUMIF('Gastos Generales'!$B:$B,'México'!$C$217,'Gastos Generales'!D:D)</f>
        <v>0</v>
      </c>
      <c r="E217" s="41">
        <f>SUMIF('Gastos Generales'!$B:$B,'México'!$C$217,'Gastos Generales'!E:E)</f>
        <v>0</v>
      </c>
      <c r="F217" s="41">
        <f>SUMIF('Gastos Generales'!$B:$B,'México'!$C$217,'Gastos Generales'!F:F)</f>
        <v>0</v>
      </c>
      <c r="G217" s="41">
        <f>SUMIF('Gastos Generales'!$B:$B,'México'!$C$217,'Gastos Generales'!G:G)</f>
        <v>0</v>
      </c>
      <c r="H217" s="41">
        <f>SUMIF('Gastos Generales'!$B:$B,'México'!$C$217,'Gastos Generales'!H:H)</f>
        <v>0</v>
      </c>
      <c r="I217" s="41">
        <f>SUMIF('Gastos Generales'!$B:$B,'México'!$C$217,'Gastos Generales'!I:I)</f>
        <v>0</v>
      </c>
      <c r="J217" s="41">
        <f>SUMIF('Gastos Generales'!$B:$B,'México'!$C$217,'Gastos Generales'!J:J)</f>
        <v>0</v>
      </c>
      <c r="K217" s="41">
        <f>SUMIF('Gastos Generales'!$B:$B,'México'!$C$217,'Gastos Generales'!K:K)</f>
        <v>0</v>
      </c>
      <c r="L217" s="41">
        <f>SUMIF('Gastos Generales'!$B:$B,'México'!$C$217,'Gastos Generales'!L:L)</f>
        <v>0</v>
      </c>
      <c r="M217" s="41">
        <f>SUMIF('Gastos Generales'!$B:$B,'México'!$C$217,'Gastos Generales'!M:M)</f>
        <v>0</v>
      </c>
      <c r="N217" s="41">
        <f>SUMIF('Gastos Generales'!$B:$B,'México'!$C$217,'Gastos Generales'!N:N)</f>
        <v>0</v>
      </c>
      <c r="O217" s="41">
        <f>SUMIF('Gastos Generales'!$B:$B,'México'!$C$217,'Gastos Generales'!O:O)</f>
        <v>0</v>
      </c>
      <c r="P217" s="41">
        <f>SUMIF('Gastos Generales'!$B:$B,'México'!$C$217,'Gastos Generales'!P:P)</f>
        <v>0</v>
      </c>
      <c r="Q217" s="41">
        <f>SUMIF('Gastos Generales'!$B:$B,'México'!$C$217,'Gastos Generales'!Q:Q)</f>
        <v>0</v>
      </c>
      <c r="R217" s="41">
        <f>SUMIF('Gastos Generales'!$B:$B,'México'!$C$217,'Gastos Generales'!R:R)</f>
        <v>0</v>
      </c>
      <c r="S217" s="41">
        <f>SUMIF('Gastos Generales'!$B:$B,'México'!$C$217,'Gastos Generales'!S:S)</f>
        <v>0</v>
      </c>
      <c r="T217" s="41">
        <f>SUMIF('Gastos Generales'!$B:$B,'México'!$C$217,'Gastos Generales'!T:T)</f>
        <v>0</v>
      </c>
      <c r="U217" s="41">
        <f>SUMIF('Gastos Generales'!$B:$B,'México'!$C$217,'Gastos Generales'!U:U)</f>
        <v>0</v>
      </c>
      <c r="V217" s="41">
        <f>SUMIF('Gastos Generales'!$B:$B,'México'!$C$217,'Gastos Generales'!V:V)</f>
        <v>0</v>
      </c>
      <c r="W217" s="41">
        <f>SUMIF('Gastos Generales'!$B:$B,'México'!$C$217,'Gastos Generales'!W:W)</f>
        <v>0</v>
      </c>
      <c r="X217" s="41">
        <f>SUMIF('Gastos Generales'!$B:$B,'México'!$C$217,'Gastos Generales'!X:X)</f>
        <v>0</v>
      </c>
      <c r="Y217" s="41">
        <f>SUMIF('Gastos Generales'!$B:$B,'México'!$C$217,'Gastos Generales'!Y:Y)</f>
        <v>0</v>
      </c>
      <c r="Z217" s="41">
        <f>SUMIF('Gastos Generales'!$B:$B,'México'!$C$217,'Gastos Generales'!Z:Z)</f>
        <v>0</v>
      </c>
      <c r="AA217" s="336">
        <f>SUMIF('Gastos Generales'!$B:$B,'México'!$C$217,'Gastos Generales'!AA:AA)</f>
        <v>0</v>
      </c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</row>
    <row r="218" ht="12.75" customHeight="1">
      <c r="A218" s="40"/>
      <c r="B218" s="337" t="s">
        <v>743</v>
      </c>
      <c r="C218" s="40" t="s">
        <v>698</v>
      </c>
      <c r="D218" s="338">
        <f>SUMIF('Gastos Generales'!$B:$B,'México'!$C$218,'Gastos Generales'!D:D)</f>
        <v>10025</v>
      </c>
      <c r="E218" s="41">
        <f>SUMIF('Gastos Generales'!$B:$B,'México'!$C$218,'Gastos Generales'!E:E)</f>
        <v>10025</v>
      </c>
      <c r="F218" s="41">
        <f>SUMIF('Gastos Generales'!$B:$B,'México'!$C$218,'Gastos Generales'!F:F)</f>
        <v>10025</v>
      </c>
      <c r="G218" s="41">
        <f>SUMIF('Gastos Generales'!$B:$B,'México'!$C$218,'Gastos Generales'!G:G)</f>
        <v>10025</v>
      </c>
      <c r="H218" s="41">
        <f>SUMIF('Gastos Generales'!$B:$B,'México'!$C$218,'Gastos Generales'!H:H)</f>
        <v>10025</v>
      </c>
      <c r="I218" s="41">
        <f>SUMIF('Gastos Generales'!$B:$B,'México'!$C$218,'Gastos Generales'!I:I)</f>
        <v>10025</v>
      </c>
      <c r="J218" s="41">
        <f>SUMIF('Gastos Generales'!$B:$B,'México'!$C$218,'Gastos Generales'!J:J)</f>
        <v>10025</v>
      </c>
      <c r="K218" s="41">
        <f>SUMIF('Gastos Generales'!$B:$B,'México'!$C$218,'Gastos Generales'!K:K)</f>
        <v>10025</v>
      </c>
      <c r="L218" s="41">
        <f>SUMIF('Gastos Generales'!$B:$B,'México'!$C$218,'Gastos Generales'!L:L)</f>
        <v>60025</v>
      </c>
      <c r="M218" s="41">
        <f>SUMIF('Gastos Generales'!$B:$B,'México'!$C$218,'Gastos Generales'!M:M)</f>
        <v>10025</v>
      </c>
      <c r="N218" s="41">
        <f>SUMIF('Gastos Generales'!$B:$B,'México'!$C$218,'Gastos Generales'!N:N)</f>
        <v>10025</v>
      </c>
      <c r="O218" s="41">
        <f>SUMIF('Gastos Generales'!$B:$B,'México'!$C$218,'Gastos Generales'!O:O)</f>
        <v>10025</v>
      </c>
      <c r="P218" s="41">
        <f>SUMIF('Gastos Generales'!$B:$B,'México'!$C$218,'Gastos Generales'!P:P)</f>
        <v>10025</v>
      </c>
      <c r="Q218" s="41">
        <f>SUMIF('Gastos Generales'!$B:$B,'México'!$C$218,'Gastos Generales'!Q:Q)</f>
        <v>10025</v>
      </c>
      <c r="R218" s="41">
        <f>SUMIF('Gastos Generales'!$B:$B,'México'!$C$218,'Gastos Generales'!R:R)</f>
        <v>10025</v>
      </c>
      <c r="S218" s="41">
        <f>SUMIF('Gastos Generales'!$B:$B,'México'!$C$218,'Gastos Generales'!S:S)</f>
        <v>10025</v>
      </c>
      <c r="T218" s="41">
        <f>SUMIF('Gastos Generales'!$B:$B,'México'!$C$218,'Gastos Generales'!T:T)</f>
        <v>10025</v>
      </c>
      <c r="U218" s="41">
        <f>SUMIF('Gastos Generales'!$B:$B,'México'!$C$218,'Gastos Generales'!U:U)</f>
        <v>10025</v>
      </c>
      <c r="V218" s="41">
        <f>SUMIF('Gastos Generales'!$B:$B,'México'!$C$218,'Gastos Generales'!V:V)</f>
        <v>10025</v>
      </c>
      <c r="W218" s="41">
        <f>SUMIF('Gastos Generales'!$B:$B,'México'!$C$218,'Gastos Generales'!W:W)</f>
        <v>10025</v>
      </c>
      <c r="X218" s="41">
        <f>SUMIF('Gastos Generales'!$B:$B,'México'!$C$218,'Gastos Generales'!X:X)</f>
        <v>10025</v>
      </c>
      <c r="Y218" s="41">
        <f>SUMIF('Gastos Generales'!$B:$B,'México'!$C$218,'Gastos Generales'!Y:Y)</f>
        <v>10025</v>
      </c>
      <c r="Z218" s="41">
        <f>SUMIF('Gastos Generales'!$B:$B,'México'!$C$218,'Gastos Generales'!Z:Z)</f>
        <v>10025</v>
      </c>
      <c r="AA218" s="336">
        <f>SUMIF('Gastos Generales'!$B:$B,'México'!$C$218,'Gastos Generales'!AA:AA)</f>
        <v>0</v>
      </c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</row>
    <row r="219" ht="12.75" customHeight="1">
      <c r="A219" s="40"/>
      <c r="B219" s="337" t="s">
        <v>743</v>
      </c>
      <c r="C219" s="40" t="s">
        <v>745</v>
      </c>
      <c r="D219" s="338">
        <f>SUMIF('Gastos Generales'!$B:$B,'México'!$C$219,'Gastos Generales'!D:D)</f>
        <v>0</v>
      </c>
      <c r="E219" s="41">
        <f>SUMIF('Gastos Generales'!$B:$B,'México'!$C$219,'Gastos Generales'!E:E)</f>
        <v>0</v>
      </c>
      <c r="F219" s="41">
        <f>SUMIF('Gastos Generales'!$B:$B,'México'!$C$219,'Gastos Generales'!F:F)</f>
        <v>0</v>
      </c>
      <c r="G219" s="41">
        <f>SUMIF('Gastos Generales'!$B:$B,'México'!$C$219,'Gastos Generales'!G:G)</f>
        <v>0</v>
      </c>
      <c r="H219" s="41">
        <f>SUMIF('Gastos Generales'!$B:$B,'México'!$C$219,'Gastos Generales'!H:H)</f>
        <v>0</v>
      </c>
      <c r="I219" s="41">
        <f>SUMIF('Gastos Generales'!$B:$B,'México'!$C$219,'Gastos Generales'!I:I)</f>
        <v>0</v>
      </c>
      <c r="J219" s="41">
        <f>SUMIF('Gastos Generales'!$B:$B,'México'!$C$219,'Gastos Generales'!J:J)</f>
        <v>0</v>
      </c>
      <c r="K219" s="41">
        <f>SUMIF('Gastos Generales'!$B:$B,'México'!$C$219,'Gastos Generales'!K:K)</f>
        <v>0</v>
      </c>
      <c r="L219" s="41">
        <f>SUMIF('Gastos Generales'!$B:$B,'México'!$C$219,'Gastos Generales'!L:L)</f>
        <v>0</v>
      </c>
      <c r="M219" s="41">
        <f>SUMIF('Gastos Generales'!$B:$B,'México'!$C$219,'Gastos Generales'!M:M)</f>
        <v>0</v>
      </c>
      <c r="N219" s="41">
        <f>SUMIF('Gastos Generales'!$B:$B,'México'!$C$219,'Gastos Generales'!N:N)</f>
        <v>0</v>
      </c>
      <c r="O219" s="41">
        <f>SUMIF('Gastos Generales'!$B:$B,'México'!$C$219,'Gastos Generales'!O:O)</f>
        <v>0</v>
      </c>
      <c r="P219" s="41">
        <f>SUMIF('Gastos Generales'!$B:$B,'México'!$C$219,'Gastos Generales'!P:P)</f>
        <v>0</v>
      </c>
      <c r="Q219" s="41">
        <f>SUMIF('Gastos Generales'!$B:$B,'México'!$C$219,'Gastos Generales'!Q:Q)</f>
        <v>0</v>
      </c>
      <c r="R219" s="41">
        <f>SUMIF('Gastos Generales'!$B:$B,'México'!$C$219,'Gastos Generales'!R:R)</f>
        <v>0</v>
      </c>
      <c r="S219" s="41">
        <f>SUMIF('Gastos Generales'!$B:$B,'México'!$C$219,'Gastos Generales'!S:S)</f>
        <v>0</v>
      </c>
      <c r="T219" s="41">
        <f>SUMIF('Gastos Generales'!$B:$B,'México'!$C$219,'Gastos Generales'!T:T)</f>
        <v>0</v>
      </c>
      <c r="U219" s="41">
        <f>SUMIF('Gastos Generales'!$B:$B,'México'!$C$219,'Gastos Generales'!U:U)</f>
        <v>0</v>
      </c>
      <c r="V219" s="41">
        <f>SUMIF('Gastos Generales'!$B:$B,'México'!$C$219,'Gastos Generales'!V:V)</f>
        <v>0</v>
      </c>
      <c r="W219" s="41">
        <f>SUMIF('Gastos Generales'!$B:$B,'México'!$C$219,'Gastos Generales'!W:W)</f>
        <v>0</v>
      </c>
      <c r="X219" s="41">
        <f>SUMIF('Gastos Generales'!$B:$B,'México'!$C$219,'Gastos Generales'!X:X)</f>
        <v>0</v>
      </c>
      <c r="Y219" s="41">
        <f>SUMIF('Gastos Generales'!$B:$B,'México'!$C$219,'Gastos Generales'!Y:Y)</f>
        <v>0</v>
      </c>
      <c r="Z219" s="41">
        <f>SUMIF('Gastos Generales'!$B:$B,'México'!$C$219,'Gastos Generales'!Z:Z)</f>
        <v>0</v>
      </c>
      <c r="AA219" s="336">
        <f>SUMIF('Gastos Generales'!$B:$B,'México'!$C$219,'Gastos Generales'!AA:AA)</f>
        <v>0</v>
      </c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</row>
    <row r="220" ht="12.75" customHeight="1">
      <c r="A220" s="40"/>
      <c r="B220" s="337" t="s">
        <v>743</v>
      </c>
      <c r="C220" s="40" t="s">
        <v>700</v>
      </c>
      <c r="D220" s="338">
        <f>SUMIF('Gastos Generales'!$B:$B,'México'!$C$220,'Gastos Generales'!D:D)</f>
        <v>0</v>
      </c>
      <c r="E220" s="41">
        <f>SUMIF('Gastos Generales'!$B:$B,'México'!$C$220,'Gastos Generales'!E:E)</f>
        <v>0</v>
      </c>
      <c r="F220" s="41">
        <f>SUMIF('Gastos Generales'!$B:$B,'México'!$C$220,'Gastos Generales'!F:F)</f>
        <v>440.96</v>
      </c>
      <c r="G220" s="41">
        <f>SUMIF('Gastos Generales'!$B:$B,'México'!$C$220,'Gastos Generales'!G:G)</f>
        <v>0</v>
      </c>
      <c r="H220" s="41">
        <f>SUMIF('Gastos Generales'!$B:$B,'México'!$C$220,'Gastos Generales'!H:H)</f>
        <v>0</v>
      </c>
      <c r="I220" s="41">
        <f>SUMIF('Gastos Generales'!$B:$B,'México'!$C$220,'Gastos Generales'!I:I)</f>
        <v>0</v>
      </c>
      <c r="J220" s="41">
        <f>SUMIF('Gastos Generales'!$B:$B,'México'!$C$220,'Gastos Generales'!J:J)</f>
        <v>0</v>
      </c>
      <c r="K220" s="41">
        <f>SUMIF('Gastos Generales'!$B:$B,'México'!$C$220,'Gastos Generales'!K:K)</f>
        <v>0</v>
      </c>
      <c r="L220" s="41">
        <f>SUMIF('Gastos Generales'!$B:$B,'México'!$C$220,'Gastos Generales'!L:L)</f>
        <v>0</v>
      </c>
      <c r="M220" s="41">
        <f>SUMIF('Gastos Generales'!$B:$B,'México'!$C$220,'Gastos Generales'!M:M)</f>
        <v>0</v>
      </c>
      <c r="N220" s="41">
        <f>SUMIF('Gastos Generales'!$B:$B,'México'!$C$220,'Gastos Generales'!N:N)</f>
        <v>0</v>
      </c>
      <c r="O220" s="41">
        <f>SUMIF('Gastos Generales'!$B:$B,'México'!$C$220,'Gastos Generales'!O:O)</f>
        <v>0</v>
      </c>
      <c r="P220" s="41">
        <f>SUMIF('Gastos Generales'!$B:$B,'México'!$C$220,'Gastos Generales'!P:P)</f>
        <v>0</v>
      </c>
      <c r="Q220" s="41">
        <f>SUMIF('Gastos Generales'!$B:$B,'México'!$C$220,'Gastos Generales'!Q:Q)</f>
        <v>0</v>
      </c>
      <c r="R220" s="41">
        <f>SUMIF('Gastos Generales'!$B:$B,'México'!$C$220,'Gastos Generales'!R:R)</f>
        <v>0</v>
      </c>
      <c r="S220" s="41">
        <f>SUMIF('Gastos Generales'!$B:$B,'México'!$C$220,'Gastos Generales'!S:S)</f>
        <v>0</v>
      </c>
      <c r="T220" s="41">
        <f>SUMIF('Gastos Generales'!$B:$B,'México'!$C$220,'Gastos Generales'!T:T)</f>
        <v>0</v>
      </c>
      <c r="U220" s="41">
        <f>SUMIF('Gastos Generales'!$B:$B,'México'!$C$220,'Gastos Generales'!U:U)</f>
        <v>0</v>
      </c>
      <c r="V220" s="41">
        <f>SUMIF('Gastos Generales'!$B:$B,'México'!$C$220,'Gastos Generales'!V:V)</f>
        <v>1060</v>
      </c>
      <c r="W220" s="41">
        <f>SUMIF('Gastos Generales'!$B:$B,'México'!$C$220,'Gastos Generales'!W:W)</f>
        <v>0</v>
      </c>
      <c r="X220" s="41">
        <f>SUMIF('Gastos Generales'!$B:$B,'México'!$C$220,'Gastos Generales'!X:X)</f>
        <v>1060</v>
      </c>
      <c r="Y220" s="41">
        <f>SUMIF('Gastos Generales'!$B:$B,'México'!$C$220,'Gastos Generales'!Y:Y)</f>
        <v>0</v>
      </c>
      <c r="Z220" s="41">
        <f>SUMIF('Gastos Generales'!$B:$B,'México'!$C$220,'Gastos Generales'!Z:Z)</f>
        <v>1060</v>
      </c>
      <c r="AA220" s="336">
        <f>SUMIF('Gastos Generales'!$B:$B,'México'!$C$220,'Gastos Generales'!AA:AA)</f>
        <v>0</v>
      </c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</row>
    <row r="221" ht="12.75" customHeight="1">
      <c r="A221" s="40"/>
      <c r="B221" s="337" t="s">
        <v>743</v>
      </c>
      <c r="C221" s="40" t="s">
        <v>702</v>
      </c>
      <c r="D221" s="338">
        <f>SUMIF('Gastos Generales'!$B:$B,'México'!$C$221,'Gastos Generales'!D:D)</f>
        <v>165302.1876</v>
      </c>
      <c r="E221" s="41">
        <f>SUMIF('Gastos Generales'!$B:$B,'México'!$C$221,'Gastos Generales'!E:E)</f>
        <v>0</v>
      </c>
      <c r="F221" s="41">
        <f>SUMIF('Gastos Generales'!$B:$B,'México'!$C$221,'Gastos Generales'!F:F)</f>
        <v>458923.3218</v>
      </c>
      <c r="G221" s="41">
        <f>SUMIF('Gastos Generales'!$B:$B,'México'!$C$221,'Gastos Generales'!G:G)</f>
        <v>0</v>
      </c>
      <c r="H221" s="41">
        <f>SUMIF('Gastos Generales'!$B:$B,'México'!$C$221,'Gastos Generales'!H:H)</f>
        <v>103305.48</v>
      </c>
      <c r="I221" s="41">
        <f>SUMIF('Gastos Generales'!$B:$B,'México'!$C$221,'Gastos Generales'!I:I)</f>
        <v>0</v>
      </c>
      <c r="J221" s="41">
        <f>SUMIF('Gastos Generales'!$B:$B,'México'!$C$221,'Gastos Generales'!J:J)</f>
        <v>63166.4494</v>
      </c>
      <c r="K221" s="41">
        <f>SUMIF('Gastos Generales'!$B:$B,'México'!$C$221,'Gastos Generales'!K:K)</f>
        <v>0</v>
      </c>
      <c r="L221" s="41">
        <f>SUMIF('Gastos Generales'!$B:$B,'México'!$C$221,'Gastos Generales'!L:L)</f>
        <v>75254.3502</v>
      </c>
      <c r="M221" s="41">
        <f>SUMIF('Gastos Generales'!$B:$B,'México'!$C$221,'Gastos Generales'!M:M)</f>
        <v>0</v>
      </c>
      <c r="N221" s="41">
        <f>SUMIF('Gastos Generales'!$B:$B,'México'!$C$221,'Gastos Generales'!N:N)</f>
        <v>112778.7636</v>
      </c>
      <c r="O221" s="41">
        <f>SUMIF('Gastos Generales'!$B:$B,'México'!$C$221,'Gastos Generales'!O:O)</f>
        <v>0</v>
      </c>
      <c r="P221" s="41">
        <f>SUMIF('Gastos Generales'!$B:$B,'México'!$C$221,'Gastos Generales'!P:P)</f>
        <v>56874.1516</v>
      </c>
      <c r="Q221" s="41">
        <f>SUMIF('Gastos Generales'!$B:$B,'México'!$C$221,'Gastos Generales'!Q:Q)</f>
        <v>0</v>
      </c>
      <c r="R221" s="41">
        <f>SUMIF('Gastos Generales'!$B:$B,'México'!$C$221,'Gastos Generales'!R:R)</f>
        <v>89057.3204</v>
      </c>
      <c r="S221" s="41">
        <f>SUMIF('Gastos Generales'!$B:$B,'México'!$C$221,'Gastos Generales'!S:S)</f>
        <v>0</v>
      </c>
      <c r="T221" s="41">
        <f>SUMIF('Gastos Generales'!$B:$B,'México'!$C$221,'Gastos Generales'!T:T)</f>
        <v>50057.3022</v>
      </c>
      <c r="U221" s="41">
        <f>SUMIF('Gastos Generales'!$B:$B,'México'!$C$221,'Gastos Generales'!U:U)</f>
        <v>0</v>
      </c>
      <c r="V221" s="41">
        <f>SUMIF('Gastos Generales'!$B:$B,'México'!$C$221,'Gastos Generales'!V:V)</f>
        <v>102907.98</v>
      </c>
      <c r="W221" s="41">
        <f>SUMIF('Gastos Generales'!$B:$B,'México'!$C$221,'Gastos Generales'!W:W)</f>
        <v>0</v>
      </c>
      <c r="X221" s="41">
        <f>SUMIF('Gastos Generales'!$B:$B,'México'!$C$221,'Gastos Generales'!X:X)</f>
        <v>102907.98</v>
      </c>
      <c r="Y221" s="41">
        <f>SUMIF('Gastos Generales'!$B:$B,'México'!$C$221,'Gastos Generales'!Y:Y)</f>
        <v>0</v>
      </c>
      <c r="Z221" s="41">
        <f>SUMIF('Gastos Generales'!$B:$B,'México'!$C$221,'Gastos Generales'!Z:Z)</f>
        <v>102912.22</v>
      </c>
      <c r="AA221" s="336">
        <f>SUMIF('Gastos Generales'!$B:$B,'México'!$C$221,'Gastos Generales'!AA:AA)</f>
        <v>0</v>
      </c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</row>
    <row r="222" ht="12.75" customHeight="1">
      <c r="A222" s="40"/>
      <c r="B222" s="337" t="s">
        <v>743</v>
      </c>
      <c r="C222" s="40" t="s">
        <v>704</v>
      </c>
      <c r="D222" s="338">
        <f>SUMIF('Gastos Generales'!$B:$B,'México'!$C$222,'Gastos Generales'!D:D)</f>
        <v>7239</v>
      </c>
      <c r="E222" s="41">
        <f>SUMIF('Gastos Generales'!$B:$B,'México'!$C$222,'Gastos Generales'!E:E)</f>
        <v>7239</v>
      </c>
      <c r="F222" s="41">
        <f>SUMIF('Gastos Generales'!$B:$B,'México'!$C$222,'Gastos Generales'!F:F)</f>
        <v>7239</v>
      </c>
      <c r="G222" s="41">
        <f>SUMIF('Gastos Generales'!$B:$B,'México'!$C$222,'Gastos Generales'!G:G)</f>
        <v>7239</v>
      </c>
      <c r="H222" s="41">
        <f>SUMIF('Gastos Generales'!$B:$B,'México'!$C$222,'Gastos Generales'!H:H)</f>
        <v>7239</v>
      </c>
      <c r="I222" s="41">
        <f>SUMIF('Gastos Generales'!$B:$B,'México'!$C$222,'Gastos Generales'!I:I)</f>
        <v>7239</v>
      </c>
      <c r="J222" s="41">
        <f>SUMIF('Gastos Generales'!$B:$B,'México'!$C$222,'Gastos Generales'!J:J)</f>
        <v>7239</v>
      </c>
      <c r="K222" s="41">
        <f>SUMIF('Gastos Generales'!$B:$B,'México'!$C$222,'Gastos Generales'!K:K)</f>
        <v>7239</v>
      </c>
      <c r="L222" s="41">
        <f>SUMIF('Gastos Generales'!$B:$B,'México'!$C$222,'Gastos Generales'!L:L)</f>
        <v>7239</v>
      </c>
      <c r="M222" s="41">
        <f>SUMIF('Gastos Generales'!$B:$B,'México'!$C$222,'Gastos Generales'!M:M)</f>
        <v>7239</v>
      </c>
      <c r="N222" s="41">
        <f>SUMIF('Gastos Generales'!$B:$B,'México'!$C$222,'Gastos Generales'!N:N)</f>
        <v>7239</v>
      </c>
      <c r="O222" s="41">
        <f>SUMIF('Gastos Generales'!$B:$B,'México'!$C$222,'Gastos Generales'!O:O)</f>
        <v>7239</v>
      </c>
      <c r="P222" s="41">
        <f>SUMIF('Gastos Generales'!$B:$B,'México'!$C$222,'Gastos Generales'!P:P)</f>
        <v>7239</v>
      </c>
      <c r="Q222" s="41">
        <f>SUMIF('Gastos Generales'!$B:$B,'México'!$C$222,'Gastos Generales'!Q:Q)</f>
        <v>7239</v>
      </c>
      <c r="R222" s="41">
        <f>SUMIF('Gastos Generales'!$B:$B,'México'!$C$222,'Gastos Generales'!R:R)</f>
        <v>7239</v>
      </c>
      <c r="S222" s="41">
        <f>SUMIF('Gastos Generales'!$B:$B,'México'!$C$222,'Gastos Generales'!S:S)</f>
        <v>7239</v>
      </c>
      <c r="T222" s="41">
        <f>SUMIF('Gastos Generales'!$B:$B,'México'!$C$222,'Gastos Generales'!T:T)</f>
        <v>7239</v>
      </c>
      <c r="U222" s="41">
        <f>SUMIF('Gastos Generales'!$B:$B,'México'!$C$222,'Gastos Generales'!U:U)</f>
        <v>7239</v>
      </c>
      <c r="V222" s="41">
        <f>SUMIF('Gastos Generales'!$B:$B,'México'!$C$222,'Gastos Generales'!V:V)</f>
        <v>7239</v>
      </c>
      <c r="W222" s="41">
        <f>SUMIF('Gastos Generales'!$B:$B,'México'!$C$222,'Gastos Generales'!W:W)</f>
        <v>7239</v>
      </c>
      <c r="X222" s="41">
        <f>SUMIF('Gastos Generales'!$B:$B,'México'!$C$222,'Gastos Generales'!X:X)</f>
        <v>7239</v>
      </c>
      <c r="Y222" s="41">
        <f>SUMIF('Gastos Generales'!$B:$B,'México'!$C$222,'Gastos Generales'!Y:Y)</f>
        <v>7239</v>
      </c>
      <c r="Z222" s="41">
        <f>SUMIF('Gastos Generales'!$B:$B,'México'!$C$222,'Gastos Generales'!Z:Z)</f>
        <v>7239</v>
      </c>
      <c r="AA222" s="336">
        <f>SUMIF('Gastos Generales'!$B:$B,'México'!$C$222,'Gastos Generales'!AA:AA)</f>
        <v>0</v>
      </c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</row>
    <row r="223" ht="12.75" customHeight="1">
      <c r="A223" s="40"/>
      <c r="B223" s="337" t="s">
        <v>743</v>
      </c>
      <c r="C223" s="40" t="s">
        <v>708</v>
      </c>
      <c r="D223" s="338">
        <f>SUMIF('Gastos Generales'!$B:$B,'México'!$C$223,'Gastos Generales'!D:D)</f>
        <v>194687.8468</v>
      </c>
      <c r="E223" s="41">
        <f>SUMIF('Gastos Generales'!$B:$B,'México'!$C$223,'Gastos Generales'!E:E)</f>
        <v>0</v>
      </c>
      <c r="F223" s="41">
        <f>SUMIF('Gastos Generales'!$B:$B,'México'!$C$223,'Gastos Generales'!F:F)</f>
        <v>196697.6068</v>
      </c>
      <c r="G223" s="41">
        <f>SUMIF('Gastos Generales'!$B:$B,'México'!$C$223,'Gastos Generales'!G:G)</f>
        <v>0</v>
      </c>
      <c r="H223" s="41">
        <f>SUMIF('Gastos Generales'!$B:$B,'México'!$C$223,'Gastos Generales'!H:H)</f>
        <v>196697.6068</v>
      </c>
      <c r="I223" s="41">
        <f>SUMIF('Gastos Generales'!$B:$B,'México'!$C$223,'Gastos Generales'!I:I)</f>
        <v>0</v>
      </c>
      <c r="J223" s="41">
        <f>SUMIF('Gastos Generales'!$B:$B,'México'!$C$223,'Gastos Generales'!J:J)</f>
        <v>200976.4452</v>
      </c>
      <c r="K223" s="41">
        <f>SUMIF('Gastos Generales'!$B:$B,'México'!$C$223,'Gastos Generales'!K:K)</f>
        <v>0</v>
      </c>
      <c r="L223" s="41">
        <f>SUMIF('Gastos Generales'!$B:$B,'México'!$C$223,'Gastos Generales'!L:L)</f>
        <v>200976.4452</v>
      </c>
      <c r="M223" s="41">
        <f>SUMIF('Gastos Generales'!$B:$B,'México'!$C$223,'Gastos Generales'!M:M)</f>
        <v>0</v>
      </c>
      <c r="N223" s="41">
        <f>SUMIF('Gastos Generales'!$B:$B,'México'!$C$223,'Gastos Generales'!N:N)</f>
        <v>200287.4664</v>
      </c>
      <c r="O223" s="41">
        <f>SUMIF('Gastos Generales'!$B:$B,'México'!$C$223,'Gastos Generales'!O:O)</f>
        <v>0</v>
      </c>
      <c r="P223" s="41">
        <f>SUMIF('Gastos Generales'!$B:$B,'México'!$C$223,'Gastos Generales'!P:P)</f>
        <v>198795.0606</v>
      </c>
      <c r="Q223" s="41">
        <f>SUMIF('Gastos Generales'!$B:$B,'México'!$C$223,'Gastos Generales'!Q:Q)</f>
        <v>0</v>
      </c>
      <c r="R223" s="41">
        <f>SUMIF('Gastos Generales'!$B:$B,'México'!$C$223,'Gastos Generales'!R:R)</f>
        <v>197249.3368</v>
      </c>
      <c r="S223" s="41">
        <f>SUMIF('Gastos Generales'!$B:$B,'México'!$C$223,'Gastos Generales'!S:S)</f>
        <v>0</v>
      </c>
      <c r="T223" s="41">
        <f>SUMIF('Gastos Generales'!$B:$B,'México'!$C$223,'Gastos Generales'!T:T)</f>
        <v>197249.3368</v>
      </c>
      <c r="U223" s="41">
        <f>SUMIF('Gastos Generales'!$B:$B,'México'!$C$223,'Gastos Generales'!U:U)</f>
        <v>0</v>
      </c>
      <c r="V223" s="41">
        <f>SUMIF('Gastos Generales'!$B:$B,'México'!$C$223,'Gastos Generales'!V:V)</f>
        <v>197249.3368</v>
      </c>
      <c r="W223" s="41">
        <f>SUMIF('Gastos Generales'!$B:$B,'México'!$C$223,'Gastos Generales'!W:W)</f>
        <v>0</v>
      </c>
      <c r="X223" s="41">
        <f>SUMIF('Gastos Generales'!$B:$B,'México'!$C$223,'Gastos Generales'!X:X)</f>
        <v>197249.3368</v>
      </c>
      <c r="Y223" s="41">
        <f>SUMIF('Gastos Generales'!$B:$B,'México'!$C$223,'Gastos Generales'!Y:Y)</f>
        <v>0</v>
      </c>
      <c r="Z223" s="41">
        <f>SUMIF('Gastos Generales'!$B:$B,'México'!$C$223,'Gastos Generales'!Z:Z)</f>
        <v>197249.3368</v>
      </c>
      <c r="AA223" s="336">
        <f>SUMIF('Gastos Generales'!$B:$B,'México'!$C$223,'Gastos Generales'!AA:AA)</f>
        <v>0</v>
      </c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</row>
    <row r="224" ht="12.75" customHeight="1">
      <c r="A224" s="40"/>
      <c r="B224" s="337" t="s">
        <v>743</v>
      </c>
      <c r="C224" s="40" t="s">
        <v>710</v>
      </c>
      <c r="D224" s="338">
        <f>SUMIF('Gastos Generales'!$B:$B,'México'!$C$224,'Gastos Generales'!D:D)</f>
        <v>80164.3762</v>
      </c>
      <c r="E224" s="41">
        <f>SUMIF('Gastos Generales'!$B:$B,'México'!$C$224,'Gastos Generales'!E:E)</f>
        <v>0</v>
      </c>
      <c r="F224" s="41">
        <f>SUMIF('Gastos Generales'!$B:$B,'México'!$C$224,'Gastos Generales'!F:F)</f>
        <v>80164.3762</v>
      </c>
      <c r="G224" s="41">
        <f>SUMIF('Gastos Generales'!$B:$B,'México'!$C$224,'Gastos Generales'!G:G)</f>
        <v>0</v>
      </c>
      <c r="H224" s="41">
        <f>SUMIF('Gastos Generales'!$B:$B,'México'!$C$224,'Gastos Generales'!H:H)</f>
        <v>80164.3762</v>
      </c>
      <c r="I224" s="41">
        <f>SUMIF('Gastos Generales'!$B:$B,'México'!$C$224,'Gastos Generales'!I:I)</f>
        <v>0</v>
      </c>
      <c r="J224" s="41">
        <f>SUMIF('Gastos Generales'!$B:$B,'México'!$C$224,'Gastos Generales'!J:J)</f>
        <v>80164.3762</v>
      </c>
      <c r="K224" s="41">
        <f>SUMIF('Gastos Generales'!$B:$B,'México'!$C$224,'Gastos Generales'!K:K)</f>
        <v>0</v>
      </c>
      <c r="L224" s="41">
        <f>SUMIF('Gastos Generales'!$B:$B,'México'!$C$224,'Gastos Generales'!L:L)</f>
        <v>80241.6714</v>
      </c>
      <c r="M224" s="41">
        <f>SUMIF('Gastos Generales'!$B:$B,'México'!$C$224,'Gastos Generales'!M:M)</f>
        <v>0</v>
      </c>
      <c r="N224" s="41">
        <f>SUMIF('Gastos Generales'!$B:$B,'México'!$C$224,'Gastos Generales'!N:N)</f>
        <v>80241.6714</v>
      </c>
      <c r="O224" s="41">
        <f>SUMIF('Gastos Generales'!$B:$B,'México'!$C$224,'Gastos Generales'!O:O)</f>
        <v>0</v>
      </c>
      <c r="P224" s="41">
        <f>SUMIF('Gastos Generales'!$B:$B,'México'!$C$224,'Gastos Generales'!P:P)</f>
        <v>80241.6714</v>
      </c>
      <c r="Q224" s="41">
        <f>SUMIF('Gastos Generales'!$B:$B,'México'!$C$224,'Gastos Generales'!Q:Q)</f>
        <v>0</v>
      </c>
      <c r="R224" s="41">
        <f>SUMIF('Gastos Generales'!$B:$B,'México'!$C$224,'Gastos Generales'!R:R)</f>
        <v>80241.6714</v>
      </c>
      <c r="S224" s="41">
        <f>SUMIF('Gastos Generales'!$B:$B,'México'!$C$224,'Gastos Generales'!S:S)</f>
        <v>0</v>
      </c>
      <c r="T224" s="41">
        <f>SUMIF('Gastos Generales'!$B:$B,'México'!$C$224,'Gastos Generales'!T:T)</f>
        <v>80241.6714</v>
      </c>
      <c r="U224" s="41">
        <f>SUMIF('Gastos Generales'!$B:$B,'México'!$C$224,'Gastos Generales'!U:U)</f>
        <v>0</v>
      </c>
      <c r="V224" s="41">
        <f>SUMIF('Gastos Generales'!$B:$B,'México'!$C$224,'Gastos Generales'!V:V)</f>
        <v>80241.6714</v>
      </c>
      <c r="W224" s="41">
        <f>SUMIF('Gastos Generales'!$B:$B,'México'!$C$224,'Gastos Generales'!W:W)</f>
        <v>0</v>
      </c>
      <c r="X224" s="41">
        <f>SUMIF('Gastos Generales'!$B:$B,'México'!$C$224,'Gastos Generales'!X:X)</f>
        <v>80241.6714</v>
      </c>
      <c r="Y224" s="41">
        <f>SUMIF('Gastos Generales'!$B:$B,'México'!$C$224,'Gastos Generales'!Y:Y)</f>
        <v>0</v>
      </c>
      <c r="Z224" s="41">
        <f>SUMIF('Gastos Generales'!$B:$B,'México'!$C$224,'Gastos Generales'!Z:Z)</f>
        <v>80241.6714</v>
      </c>
      <c r="AA224" s="336">
        <f>SUMIF('Gastos Generales'!$B:$B,'México'!$C$224,'Gastos Generales'!AA:AA)</f>
        <v>0</v>
      </c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</row>
    <row r="225" ht="12.75" customHeight="1">
      <c r="A225" s="40"/>
      <c r="B225" s="337" t="s">
        <v>743</v>
      </c>
      <c r="C225" s="40" t="s">
        <v>135</v>
      </c>
      <c r="D225" s="338">
        <f>SUMIF('Gastos Generales'!$B:$B,'México'!$C$225,'Gastos Generales'!D:D)</f>
        <v>1599109.973</v>
      </c>
      <c r="E225" s="41">
        <f>SUMIF('Gastos Generales'!$B:$B,'México'!$C$225,'Gastos Generales'!E:E)</f>
        <v>0</v>
      </c>
      <c r="F225" s="41">
        <f>SUMIF('Gastos Generales'!$B:$B,'México'!$C$225,'Gastos Generales'!F:F)</f>
        <v>1599109.973</v>
      </c>
      <c r="G225" s="41">
        <f>SUMIF('Gastos Generales'!$B:$B,'México'!$C$225,'Gastos Generales'!G:G)</f>
        <v>0</v>
      </c>
      <c r="H225" s="41">
        <f>SUMIF('Gastos Generales'!$B:$B,'México'!$C$225,'Gastos Generales'!H:H)</f>
        <v>1599109.973</v>
      </c>
      <c r="I225" s="41">
        <f>SUMIF('Gastos Generales'!$B:$B,'México'!$C$225,'Gastos Generales'!I:I)</f>
        <v>0</v>
      </c>
      <c r="J225" s="41">
        <f>SUMIF('Gastos Generales'!$B:$B,'México'!$C$225,'Gastos Generales'!J:J)</f>
        <v>1599109.973</v>
      </c>
      <c r="K225" s="41">
        <f>SUMIF('Gastos Generales'!$B:$B,'México'!$C$225,'Gastos Generales'!K:K)</f>
        <v>0</v>
      </c>
      <c r="L225" s="41">
        <f>SUMIF('Gastos Generales'!$B:$B,'México'!$C$225,'Gastos Generales'!L:L)</f>
        <v>1599109.973</v>
      </c>
      <c r="M225" s="41">
        <f>SUMIF('Gastos Generales'!$B:$B,'México'!$C$225,'Gastos Generales'!M:M)</f>
        <v>0</v>
      </c>
      <c r="N225" s="41">
        <f>SUMIF('Gastos Generales'!$B:$B,'México'!$C$225,'Gastos Generales'!N:N)</f>
        <v>1599109.973</v>
      </c>
      <c r="O225" s="41">
        <f>SUMIF('Gastos Generales'!$B:$B,'México'!$C$225,'Gastos Generales'!O:O)</f>
        <v>0</v>
      </c>
      <c r="P225" s="41">
        <f>SUMIF('Gastos Generales'!$B:$B,'México'!$C$225,'Gastos Generales'!P:P)</f>
        <v>1599109.973</v>
      </c>
      <c r="Q225" s="41">
        <f>SUMIF('Gastos Generales'!$B:$B,'México'!$C$225,'Gastos Generales'!Q:Q)</f>
        <v>0</v>
      </c>
      <c r="R225" s="41">
        <f>SUMIF('Gastos Generales'!$B:$B,'México'!$C$225,'Gastos Generales'!R:R)</f>
        <v>1599109.973</v>
      </c>
      <c r="S225" s="41">
        <f>SUMIF('Gastos Generales'!$B:$B,'México'!$C$225,'Gastos Generales'!S:S)</f>
        <v>0</v>
      </c>
      <c r="T225" s="41">
        <f>SUMIF('Gastos Generales'!$B:$B,'México'!$C$225,'Gastos Generales'!T:T)</f>
        <v>1599109.973</v>
      </c>
      <c r="U225" s="41">
        <f>SUMIF('Gastos Generales'!$B:$B,'México'!$C$225,'Gastos Generales'!U:U)</f>
        <v>0</v>
      </c>
      <c r="V225" s="41">
        <f>SUMIF('Gastos Generales'!$B:$B,'México'!$C$225,'Gastos Generales'!V:V)</f>
        <v>1599109.973</v>
      </c>
      <c r="W225" s="41">
        <f>SUMIF('Gastos Generales'!$B:$B,'México'!$C$225,'Gastos Generales'!W:W)</f>
        <v>0</v>
      </c>
      <c r="X225" s="41">
        <f>SUMIF('Gastos Generales'!$B:$B,'México'!$C$225,'Gastos Generales'!X:X)</f>
        <v>1599109.973</v>
      </c>
      <c r="Y225" s="41">
        <f>SUMIF('Gastos Generales'!$B:$B,'México'!$C$225,'Gastos Generales'!Y:Y)</f>
        <v>0</v>
      </c>
      <c r="Z225" s="41">
        <f>SUMIF('Gastos Generales'!$B:$B,'México'!$C$225,'Gastos Generales'!Z:Z)</f>
        <v>1599109.973</v>
      </c>
      <c r="AA225" s="336">
        <f>SUMIF('Gastos Generales'!$B:$B,'México'!$C$225,'Gastos Generales'!AA:AA)</f>
        <v>0</v>
      </c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</row>
    <row r="226" ht="12.75" customHeight="1">
      <c r="A226" s="40"/>
      <c r="B226" s="339" t="s">
        <v>743</v>
      </c>
      <c r="C226" s="340" t="s">
        <v>146</v>
      </c>
      <c r="D226" s="341">
        <f>SUMIF('Gastos Generales'!$B:$B,'México'!$C$226,'Gastos Generales'!D:D)</f>
        <v>0</v>
      </c>
      <c r="E226" s="314">
        <f>SUMIF('Gastos Generales'!$B:$B,'México'!$C$226,'Gastos Generales'!E:E)</f>
        <v>0</v>
      </c>
      <c r="F226" s="314">
        <f>SUMIF('Gastos Generales'!$B:$B,'México'!$C$226,'Gastos Generales'!F:F)</f>
        <v>0</v>
      </c>
      <c r="G226" s="314">
        <f>SUMIF('Gastos Generales'!$B:$B,'México'!$C$226,'Gastos Generales'!G:G)</f>
        <v>0</v>
      </c>
      <c r="H226" s="314">
        <f>SUMIF('Gastos Generales'!$B:$B,'México'!$C$226,'Gastos Generales'!H:H)</f>
        <v>0</v>
      </c>
      <c r="I226" s="314">
        <f>SUMIF('Gastos Generales'!$B:$B,'México'!$C$226,'Gastos Generales'!I:I)</f>
        <v>0</v>
      </c>
      <c r="J226" s="314">
        <f>SUMIF('Gastos Generales'!$B:$B,'México'!$C$226,'Gastos Generales'!J:J)</f>
        <v>0</v>
      </c>
      <c r="K226" s="314">
        <f>SUMIF('Gastos Generales'!$B:$B,'México'!$C$226,'Gastos Generales'!K:K)</f>
        <v>0</v>
      </c>
      <c r="L226" s="314">
        <f>SUMIF('Gastos Generales'!$B:$B,'México'!$C$226,'Gastos Generales'!L:L)</f>
        <v>0</v>
      </c>
      <c r="M226" s="314">
        <f>SUMIF('Gastos Generales'!$B:$B,'México'!$C$226,'Gastos Generales'!M:M)</f>
        <v>0</v>
      </c>
      <c r="N226" s="314">
        <f>SUMIF('Gastos Generales'!$B:$B,'México'!$C$226,'Gastos Generales'!N:N)</f>
        <v>0</v>
      </c>
      <c r="O226" s="314">
        <f>SUMIF('Gastos Generales'!$B:$B,'México'!$C$226,'Gastos Generales'!O:O)</f>
        <v>0</v>
      </c>
      <c r="P226" s="314">
        <f>SUMIF('Gastos Generales'!$B:$B,'México'!$C$226,'Gastos Generales'!P:P)</f>
        <v>0</v>
      </c>
      <c r="Q226" s="314">
        <f>SUMIF('Gastos Generales'!$B:$B,'México'!$C$226,'Gastos Generales'!Q:Q)</f>
        <v>0</v>
      </c>
      <c r="R226" s="314">
        <f>SUMIF('Gastos Generales'!$B:$B,'México'!$C$226,'Gastos Generales'!R:R)</f>
        <v>0</v>
      </c>
      <c r="S226" s="314">
        <f>SUMIF('Gastos Generales'!$B:$B,'México'!$C$226,'Gastos Generales'!S:S)</f>
        <v>0</v>
      </c>
      <c r="T226" s="314">
        <f>SUMIF('Gastos Generales'!$B:$B,'México'!$C$226,'Gastos Generales'!T:T)</f>
        <v>0</v>
      </c>
      <c r="U226" s="314">
        <f>SUMIF('Gastos Generales'!$B:$B,'México'!$C$226,'Gastos Generales'!U:U)</f>
        <v>0</v>
      </c>
      <c r="V226" s="314">
        <f>SUMIF('Gastos Generales'!$B:$B,'México'!$C$226,'Gastos Generales'!V:V)</f>
        <v>0</v>
      </c>
      <c r="W226" s="314">
        <f>SUMIF('Gastos Generales'!$B:$B,'México'!$C$226,'Gastos Generales'!W:W)</f>
        <v>0</v>
      </c>
      <c r="X226" s="314">
        <f>SUMIF('Gastos Generales'!$B:$B,'México'!$C$226,'Gastos Generales'!X:X)</f>
        <v>0</v>
      </c>
      <c r="Y226" s="314">
        <f>SUMIF('Gastos Generales'!$B:$B,'México'!$C$226,'Gastos Generales'!Y:Y)</f>
        <v>0</v>
      </c>
      <c r="Z226" s="314">
        <f>SUMIF('Gastos Generales'!$B:$B,'México'!$C$226,'Gastos Generales'!Z:Z)</f>
        <v>0</v>
      </c>
      <c r="AA226" s="342">
        <f>SUMIF('Gastos Generales'!$B:$B,'México'!$C$226,'Gastos Generales'!AA:AA)</f>
        <v>0</v>
      </c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</row>
    <row r="227" ht="12.75" customHeight="1">
      <c r="A227" s="40"/>
      <c r="B227" s="337" t="s">
        <v>120</v>
      </c>
      <c r="C227" s="40" t="s">
        <v>123</v>
      </c>
      <c r="D227" s="338">
        <f>SUMIF('Nómina'!$B:$B,'México'!$C$227,'Nómina'!D:D)</f>
        <v>406932.44</v>
      </c>
      <c r="E227" s="41">
        <f>SUMIF('Nómina'!$B:$B,'México'!$C$227,'Nómina'!E:E)</f>
        <v>0</v>
      </c>
      <c r="F227" s="41">
        <f>SUMIF('Nómina'!$B:$B,'México'!$C$227,'Nómina'!F:F)</f>
        <v>406932.44</v>
      </c>
      <c r="G227" s="41">
        <f>SUMIF('Nómina'!$B:$B,'México'!$C$227,'Nómina'!G:G)</f>
        <v>0</v>
      </c>
      <c r="H227" s="41">
        <f>SUMIF('Nómina'!$B:$B,'México'!$C$227,'Nómina'!H:H)</f>
        <v>406932.44</v>
      </c>
      <c r="I227" s="41">
        <f>SUMIF('Nómina'!$B:$B,'México'!$C$227,'Nómina'!I:I)</f>
        <v>0</v>
      </c>
      <c r="J227" s="41">
        <f>SUMIF('Nómina'!$B:$B,'México'!$C$227,'Nómina'!J:J)</f>
        <v>406932.44</v>
      </c>
      <c r="K227" s="41">
        <f>SUMIF('Nómina'!$B:$B,'México'!$C$227,'Nómina'!K:K)</f>
        <v>0</v>
      </c>
      <c r="L227" s="41">
        <f>SUMIF('Nómina'!$B:$B,'México'!$C$227,'Nómina'!L:L)</f>
        <v>406932.44</v>
      </c>
      <c r="M227" s="41">
        <f>SUMIF('Nómina'!$B:$B,'México'!$C$227,'Nómina'!M:M)</f>
        <v>0</v>
      </c>
      <c r="N227" s="41">
        <f>SUMIF('Nómina'!$B:$B,'México'!$C$227,'Nómina'!N:N)</f>
        <v>406932.44</v>
      </c>
      <c r="O227" s="41">
        <f>SUMIF('Nómina'!$B:$B,'México'!$C$227,'Nómina'!O:O)</f>
        <v>0</v>
      </c>
      <c r="P227" s="41">
        <f>SUMIF('Nómina'!$B:$B,'México'!$C$227,'Nómina'!P:P)</f>
        <v>406932.44</v>
      </c>
      <c r="Q227" s="41">
        <f>SUMIF('Nómina'!$B:$B,'México'!$C$227,'Nómina'!Q:Q)</f>
        <v>0</v>
      </c>
      <c r="R227" s="41">
        <f>SUMIF('Nómina'!$B:$B,'México'!$C$227,'Nómina'!R:R)</f>
        <v>406932.44</v>
      </c>
      <c r="S227" s="41">
        <f>SUMIF('Nómina'!$B:$B,'México'!$C$227,'Nómina'!S:S)</f>
        <v>0</v>
      </c>
      <c r="T227" s="41">
        <f>SUMIF('Nómina'!$B:$B,'México'!$C$227,'Nómina'!T:T)</f>
        <v>406932.44</v>
      </c>
      <c r="U227" s="41">
        <f>SUMIF('Nómina'!$B:$B,'México'!$C$227,'Nómina'!U:U)</f>
        <v>0</v>
      </c>
      <c r="V227" s="41">
        <f>SUMIF('Nómina'!$B:$B,'México'!$C$227,'Nómina'!V:V)</f>
        <v>406932.44</v>
      </c>
      <c r="W227" s="41">
        <f>SUMIF('Nómina'!$B:$B,'México'!$C$227,'Nómina'!W:W)</f>
        <v>0</v>
      </c>
      <c r="X227" s="41">
        <f>SUMIF('Nómina'!$B:$B,'México'!$C$227,'Nómina'!X:X)</f>
        <v>406932.44</v>
      </c>
      <c r="Y227" s="41">
        <f>SUMIF('Nómina'!$B:$B,'México'!$C$227,'Nómina'!Y:Y)</f>
        <v>0</v>
      </c>
      <c r="Z227" s="41">
        <f>SUMIF('Nómina'!$B:$B,'México'!$C$227,'Nómina'!Z:Z)</f>
        <v>406932.44</v>
      </c>
      <c r="AA227" s="336">
        <f>SUMIF('Nómina'!$B:$B,'México'!$C$227,'Nómina'!AA:AA)</f>
        <v>0</v>
      </c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</row>
    <row r="228" ht="12.75" customHeight="1">
      <c r="A228" s="40"/>
      <c r="B228" s="337" t="s">
        <v>120</v>
      </c>
      <c r="C228" s="40" t="s">
        <v>129</v>
      </c>
      <c r="D228" s="338">
        <f>SUMIF('Nómina'!$B:$B,'México'!$C$228,'Nómina'!D:D)</f>
        <v>160450.34</v>
      </c>
      <c r="E228" s="41">
        <f>SUMIF('Nómina'!$B:$B,'México'!$C$228,'Nómina'!E:E)</f>
        <v>0</v>
      </c>
      <c r="F228" s="41">
        <f>SUMIF('Nómina'!$B:$B,'México'!$C$228,'Nómina'!F:F)</f>
        <v>160450.34</v>
      </c>
      <c r="G228" s="41">
        <f>SUMIF('Nómina'!$B:$B,'México'!$C$228,'Nómina'!G:G)</f>
        <v>0</v>
      </c>
      <c r="H228" s="41">
        <f>SUMIF('Nómina'!$B:$B,'México'!$C$228,'Nómina'!H:H)</f>
        <v>160450.34</v>
      </c>
      <c r="I228" s="41">
        <f>SUMIF('Nómina'!$B:$B,'México'!$C$228,'Nómina'!I:I)</f>
        <v>0</v>
      </c>
      <c r="J228" s="41">
        <f>SUMIF('Nómina'!$B:$B,'México'!$C$228,'Nómina'!J:J)</f>
        <v>160450.34</v>
      </c>
      <c r="K228" s="41">
        <f>SUMIF('Nómina'!$B:$B,'México'!$C$228,'Nómina'!K:K)</f>
        <v>0</v>
      </c>
      <c r="L228" s="41">
        <f>SUMIF('Nómina'!$B:$B,'México'!$C$228,'Nómina'!L:L)</f>
        <v>160450.34</v>
      </c>
      <c r="M228" s="41">
        <f>SUMIF('Nómina'!$B:$B,'México'!$C$228,'Nómina'!M:M)</f>
        <v>0</v>
      </c>
      <c r="N228" s="41">
        <f>SUMIF('Nómina'!$B:$B,'México'!$C$228,'Nómina'!N:N)</f>
        <v>160450.34</v>
      </c>
      <c r="O228" s="41">
        <f>SUMIF('Nómina'!$B:$B,'México'!$C$228,'Nómina'!O:O)</f>
        <v>0</v>
      </c>
      <c r="P228" s="41">
        <f>SUMIF('Nómina'!$B:$B,'México'!$C$228,'Nómina'!P:P)</f>
        <v>160450.34</v>
      </c>
      <c r="Q228" s="41">
        <f>SUMIF('Nómina'!$B:$B,'México'!$C$228,'Nómina'!Q:Q)</f>
        <v>0</v>
      </c>
      <c r="R228" s="41">
        <f>SUMIF('Nómina'!$B:$B,'México'!$C$228,'Nómina'!R:R)</f>
        <v>160450.34</v>
      </c>
      <c r="S228" s="41">
        <f>SUMIF('Nómina'!$B:$B,'México'!$C$228,'Nómina'!S:S)</f>
        <v>0</v>
      </c>
      <c r="T228" s="41">
        <f>SUMIF('Nómina'!$B:$B,'México'!$C$228,'Nómina'!T:T)</f>
        <v>160450.34</v>
      </c>
      <c r="U228" s="41">
        <f>SUMIF('Nómina'!$B:$B,'México'!$C$228,'Nómina'!U:U)</f>
        <v>0</v>
      </c>
      <c r="V228" s="41">
        <f>SUMIF('Nómina'!$B:$B,'México'!$C$228,'Nómina'!V:V)</f>
        <v>160450.34</v>
      </c>
      <c r="W228" s="41">
        <f>SUMIF('Nómina'!$B:$B,'México'!$C$228,'Nómina'!W:W)</f>
        <v>0</v>
      </c>
      <c r="X228" s="41">
        <f>SUMIF('Nómina'!$B:$B,'México'!$C$228,'Nómina'!X:X)</f>
        <v>160450.34</v>
      </c>
      <c r="Y228" s="41">
        <f>SUMIF('Nómina'!$B:$B,'México'!$C$228,'Nómina'!Y:Y)</f>
        <v>0</v>
      </c>
      <c r="Z228" s="41">
        <f>SUMIF('Nómina'!$B:$B,'México'!$C$228,'Nómina'!Z:Z)</f>
        <v>160450.34</v>
      </c>
      <c r="AA228" s="336">
        <f>SUMIF('Nómina'!$B:$B,'México'!$C$228,'Nómina'!AA:AA)</f>
        <v>0</v>
      </c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</row>
    <row r="229" ht="12.75" customHeight="1">
      <c r="A229" s="40"/>
      <c r="B229" s="337" t="s">
        <v>120</v>
      </c>
      <c r="C229" s="40" t="s">
        <v>131</v>
      </c>
      <c r="D229" s="338">
        <f>SUMIF('Nómina'!$B:$B,'México'!$C$229,'Nómina'!D:D)</f>
        <v>47222.03</v>
      </c>
      <c r="E229" s="41">
        <f>SUMIF('Nómina'!$B:$B,'México'!$C$229,'Nómina'!E:E)</f>
        <v>0</v>
      </c>
      <c r="F229" s="41">
        <f>SUMIF('Nómina'!$B:$B,'México'!$C$229,'Nómina'!F:F)</f>
        <v>47222.03</v>
      </c>
      <c r="G229" s="41">
        <f>SUMIF('Nómina'!$B:$B,'México'!$C$229,'Nómina'!G:G)</f>
        <v>0</v>
      </c>
      <c r="H229" s="41">
        <f>SUMIF('Nómina'!$B:$B,'México'!$C$229,'Nómina'!H:H)</f>
        <v>47222.03</v>
      </c>
      <c r="I229" s="41">
        <f>SUMIF('Nómina'!$B:$B,'México'!$C$229,'Nómina'!I:I)</f>
        <v>0</v>
      </c>
      <c r="J229" s="41">
        <f>SUMIF('Nómina'!$B:$B,'México'!$C$229,'Nómina'!J:J)</f>
        <v>47222.03</v>
      </c>
      <c r="K229" s="41">
        <f>SUMIF('Nómina'!$B:$B,'México'!$C$229,'Nómina'!K:K)</f>
        <v>0</v>
      </c>
      <c r="L229" s="41">
        <f>SUMIF('Nómina'!$B:$B,'México'!$C$229,'Nómina'!L:L)</f>
        <v>47222.03</v>
      </c>
      <c r="M229" s="41">
        <f>SUMIF('Nómina'!$B:$B,'México'!$C$229,'Nómina'!M:M)</f>
        <v>0</v>
      </c>
      <c r="N229" s="41">
        <f>SUMIF('Nómina'!$B:$B,'México'!$C$229,'Nómina'!N:N)</f>
        <v>47222.03</v>
      </c>
      <c r="O229" s="41">
        <f>SUMIF('Nómina'!$B:$B,'México'!$C$229,'Nómina'!O:O)</f>
        <v>0</v>
      </c>
      <c r="P229" s="41">
        <f>SUMIF('Nómina'!$B:$B,'México'!$C$229,'Nómina'!P:P)</f>
        <v>47222.03</v>
      </c>
      <c r="Q229" s="41">
        <f>SUMIF('Nómina'!$B:$B,'México'!$C$229,'Nómina'!Q:Q)</f>
        <v>0</v>
      </c>
      <c r="R229" s="41">
        <f>SUMIF('Nómina'!$B:$B,'México'!$C$229,'Nómina'!R:R)</f>
        <v>47222.03</v>
      </c>
      <c r="S229" s="41">
        <f>SUMIF('Nómina'!$B:$B,'México'!$C$229,'Nómina'!S:S)</f>
        <v>0</v>
      </c>
      <c r="T229" s="41">
        <f>SUMIF('Nómina'!$B:$B,'México'!$C$229,'Nómina'!T:T)</f>
        <v>47222.03</v>
      </c>
      <c r="U229" s="41">
        <f>SUMIF('Nómina'!$B:$B,'México'!$C$229,'Nómina'!U:U)</f>
        <v>0</v>
      </c>
      <c r="V229" s="41">
        <f>SUMIF('Nómina'!$B:$B,'México'!$C$229,'Nómina'!V:V)</f>
        <v>47222.03</v>
      </c>
      <c r="W229" s="41">
        <f>SUMIF('Nómina'!$B:$B,'México'!$C$229,'Nómina'!W:W)</f>
        <v>0</v>
      </c>
      <c r="X229" s="41">
        <f>SUMIF('Nómina'!$B:$B,'México'!$C$229,'Nómina'!X:X)</f>
        <v>47222.03</v>
      </c>
      <c r="Y229" s="41">
        <f>SUMIF('Nómina'!$B:$B,'México'!$C$229,'Nómina'!Y:Y)</f>
        <v>0</v>
      </c>
      <c r="Z229" s="41">
        <f>SUMIF('Nómina'!$B:$B,'México'!$C$229,'Nómina'!Z:Z)</f>
        <v>47222.03</v>
      </c>
      <c r="AA229" s="336">
        <f>SUMIF('Nómina'!$B:$B,'México'!$C$229,'Nómina'!AA:AA)</f>
        <v>0</v>
      </c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</row>
    <row r="230" ht="12.75" customHeight="1">
      <c r="A230" s="40"/>
      <c r="B230" s="337" t="s">
        <v>120</v>
      </c>
      <c r="C230" s="40" t="s">
        <v>125</v>
      </c>
      <c r="D230" s="338">
        <f>SUMIF('Nómina'!$B:$B,'México'!$C$230,'Nómina'!D:D)</f>
        <v>434457.71</v>
      </c>
      <c r="E230" s="41">
        <f>SUMIF('Nómina'!$B:$B,'México'!$C$230,'Nómina'!E:E)</f>
        <v>0</v>
      </c>
      <c r="F230" s="41">
        <f>SUMIF('Nómina'!$B:$B,'México'!$C$230,'Nómina'!F:F)</f>
        <v>434457.71</v>
      </c>
      <c r="G230" s="41">
        <f>SUMIF('Nómina'!$B:$B,'México'!$C$230,'Nómina'!G:G)</f>
        <v>0</v>
      </c>
      <c r="H230" s="41">
        <f>SUMIF('Nómina'!$B:$B,'México'!$C$230,'Nómina'!H:H)</f>
        <v>434457.71</v>
      </c>
      <c r="I230" s="41">
        <f>SUMIF('Nómina'!$B:$B,'México'!$C$230,'Nómina'!I:I)</f>
        <v>0</v>
      </c>
      <c r="J230" s="41">
        <f>SUMIF('Nómina'!$B:$B,'México'!$C$230,'Nómina'!J:J)</f>
        <v>434457.71</v>
      </c>
      <c r="K230" s="41">
        <f>SUMIF('Nómina'!$B:$B,'México'!$C$230,'Nómina'!K:K)</f>
        <v>0</v>
      </c>
      <c r="L230" s="41">
        <f>SUMIF('Nómina'!$B:$B,'México'!$C$230,'Nómina'!L:L)</f>
        <v>434457.71</v>
      </c>
      <c r="M230" s="41">
        <f>SUMIF('Nómina'!$B:$B,'México'!$C$230,'Nómina'!M:M)</f>
        <v>0</v>
      </c>
      <c r="N230" s="41">
        <f>SUMIF('Nómina'!$B:$B,'México'!$C$230,'Nómina'!N:N)</f>
        <v>434457.71</v>
      </c>
      <c r="O230" s="41">
        <f>SUMIF('Nómina'!$B:$B,'México'!$C$230,'Nómina'!O:O)</f>
        <v>0</v>
      </c>
      <c r="P230" s="41">
        <f>SUMIF('Nómina'!$B:$B,'México'!$C$230,'Nómina'!P:P)</f>
        <v>434457.71</v>
      </c>
      <c r="Q230" s="41">
        <f>SUMIF('Nómina'!$B:$B,'México'!$C$230,'Nómina'!Q:Q)</f>
        <v>0</v>
      </c>
      <c r="R230" s="41">
        <f>SUMIF('Nómina'!$B:$B,'México'!$C$230,'Nómina'!R:R)</f>
        <v>434457.71</v>
      </c>
      <c r="S230" s="41">
        <f>SUMIF('Nómina'!$B:$B,'México'!$C$230,'Nómina'!S:S)</f>
        <v>0</v>
      </c>
      <c r="T230" s="41">
        <f>SUMIF('Nómina'!$B:$B,'México'!$C$230,'Nómina'!T:T)</f>
        <v>434457.71</v>
      </c>
      <c r="U230" s="41">
        <f>SUMIF('Nómina'!$B:$B,'México'!$C$230,'Nómina'!U:U)</f>
        <v>0</v>
      </c>
      <c r="V230" s="41">
        <f>SUMIF('Nómina'!$B:$B,'México'!$C$230,'Nómina'!V:V)</f>
        <v>434457.71</v>
      </c>
      <c r="W230" s="41">
        <f>SUMIF('Nómina'!$B:$B,'México'!$C$230,'Nómina'!W:W)</f>
        <v>0</v>
      </c>
      <c r="X230" s="41">
        <f>SUMIF('Nómina'!$B:$B,'México'!$C$230,'Nómina'!X:X)</f>
        <v>434457.71</v>
      </c>
      <c r="Y230" s="41">
        <f>SUMIF('Nómina'!$B:$B,'México'!$C$230,'Nómina'!Y:Y)</f>
        <v>0</v>
      </c>
      <c r="Z230" s="41">
        <f>SUMIF('Nómina'!$B:$B,'México'!$C$230,'Nómina'!Z:Z)</f>
        <v>434457.71</v>
      </c>
      <c r="AA230" s="336">
        <f>SUMIF('Nómina'!$B:$B,'México'!$C$230,'Nómina'!AA:AA)</f>
        <v>0</v>
      </c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</row>
    <row r="231" ht="12.75" customHeight="1">
      <c r="A231" s="40"/>
      <c r="B231" s="337" t="s">
        <v>120</v>
      </c>
      <c r="C231" s="40" t="s">
        <v>127</v>
      </c>
      <c r="D231" s="338">
        <f>SUMIF('Nómina'!$B:$B,'México'!$C$231,'Nómina'!D:D)</f>
        <v>120736.84</v>
      </c>
      <c r="E231" s="41">
        <f>SUMIF('Nómina'!$B:$B,'México'!$C$231,'Nómina'!E:E)</f>
        <v>0</v>
      </c>
      <c r="F231" s="41">
        <f>SUMIF('Nómina'!$B:$B,'México'!$C$231,'Nómina'!F:F)</f>
        <v>120736.84</v>
      </c>
      <c r="G231" s="41">
        <f>SUMIF('Nómina'!$B:$B,'México'!$C$231,'Nómina'!G:G)</f>
        <v>0</v>
      </c>
      <c r="H231" s="41">
        <f>SUMIF('Nómina'!$B:$B,'México'!$C$231,'Nómina'!H:H)</f>
        <v>120736.84</v>
      </c>
      <c r="I231" s="41">
        <f>SUMIF('Nómina'!$B:$B,'México'!$C$231,'Nómina'!I:I)</f>
        <v>0</v>
      </c>
      <c r="J231" s="41">
        <f>SUMIF('Nómina'!$B:$B,'México'!$C$231,'Nómina'!J:J)</f>
        <v>120736.84</v>
      </c>
      <c r="K231" s="41">
        <f>SUMIF('Nómina'!$B:$B,'México'!$C$231,'Nómina'!K:K)</f>
        <v>0</v>
      </c>
      <c r="L231" s="41">
        <f>SUMIF('Nómina'!$B:$B,'México'!$C$231,'Nómina'!L:L)</f>
        <v>120736.84</v>
      </c>
      <c r="M231" s="41">
        <f>SUMIF('Nómina'!$B:$B,'México'!$C$231,'Nómina'!M:M)</f>
        <v>0</v>
      </c>
      <c r="N231" s="41">
        <f>SUMIF('Nómina'!$B:$B,'México'!$C$231,'Nómina'!N:N)</f>
        <v>120736.84</v>
      </c>
      <c r="O231" s="41">
        <f>SUMIF('Nómina'!$B:$B,'México'!$C$231,'Nómina'!O:O)</f>
        <v>0</v>
      </c>
      <c r="P231" s="41">
        <f>SUMIF('Nómina'!$B:$B,'México'!$C$231,'Nómina'!P:P)</f>
        <v>120736.84</v>
      </c>
      <c r="Q231" s="41">
        <f>SUMIF('Nómina'!$B:$B,'México'!$C$231,'Nómina'!Q:Q)</f>
        <v>0</v>
      </c>
      <c r="R231" s="41">
        <f>SUMIF('Nómina'!$B:$B,'México'!$C$231,'Nómina'!R:R)</f>
        <v>120736.84</v>
      </c>
      <c r="S231" s="41">
        <f>SUMIF('Nómina'!$B:$B,'México'!$C$231,'Nómina'!S:S)</f>
        <v>0</v>
      </c>
      <c r="T231" s="41">
        <f>SUMIF('Nómina'!$B:$B,'México'!$C$231,'Nómina'!T:T)</f>
        <v>120736.84</v>
      </c>
      <c r="U231" s="41">
        <f>SUMIF('Nómina'!$B:$B,'México'!$C$231,'Nómina'!U:U)</f>
        <v>0</v>
      </c>
      <c r="V231" s="41">
        <f>SUMIF('Nómina'!$B:$B,'México'!$C$231,'Nómina'!V:V)</f>
        <v>120736.84</v>
      </c>
      <c r="W231" s="41">
        <f>SUMIF('Nómina'!$B:$B,'México'!$C$231,'Nómina'!W:W)</f>
        <v>0</v>
      </c>
      <c r="X231" s="41">
        <f>SUMIF('Nómina'!$B:$B,'México'!$C$231,'Nómina'!X:X)</f>
        <v>120736.84</v>
      </c>
      <c r="Y231" s="41">
        <f>SUMIF('Nómina'!$B:$B,'México'!$C$231,'Nómina'!Y:Y)</f>
        <v>0</v>
      </c>
      <c r="Z231" s="41">
        <f>SUMIF('Nómina'!$B:$B,'México'!$C$231,'Nómina'!Z:Z)</f>
        <v>120736.84</v>
      </c>
      <c r="AA231" s="336">
        <f>SUMIF('Nómina'!$B:$B,'México'!$C$231,'Nómina'!AA:AA)</f>
        <v>0</v>
      </c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</row>
    <row r="232" ht="12.75" customHeight="1">
      <c r="A232" s="40"/>
      <c r="B232" s="337" t="s">
        <v>120</v>
      </c>
      <c r="C232" s="40" t="s">
        <v>133</v>
      </c>
      <c r="D232" s="338">
        <f>SUMIF('Nómina'!$B:$B,'México'!$C$232,'Nómina'!D:D)</f>
        <v>326148.21</v>
      </c>
      <c r="E232" s="41">
        <f>SUMIF('Nómina'!$B:$B,'México'!$C$232,'Nómina'!E:E)</f>
        <v>0</v>
      </c>
      <c r="F232" s="41">
        <f>SUMIF('Nómina'!$B:$B,'México'!$C$232,'Nómina'!F:F)</f>
        <v>326148.21</v>
      </c>
      <c r="G232" s="41">
        <f>SUMIF('Nómina'!$B:$B,'México'!$C$232,'Nómina'!G:G)</f>
        <v>0</v>
      </c>
      <c r="H232" s="41">
        <f>SUMIF('Nómina'!$B:$B,'México'!$C$232,'Nómina'!H:H)</f>
        <v>326148.21</v>
      </c>
      <c r="I232" s="41">
        <f>SUMIF('Nómina'!$B:$B,'México'!$C$232,'Nómina'!I:I)</f>
        <v>0</v>
      </c>
      <c r="J232" s="41">
        <f>SUMIF('Nómina'!$B:$B,'México'!$C$232,'Nómina'!J:J)</f>
        <v>326148.21</v>
      </c>
      <c r="K232" s="41">
        <f>SUMIF('Nómina'!$B:$B,'México'!$C$232,'Nómina'!K:K)</f>
        <v>0</v>
      </c>
      <c r="L232" s="41">
        <f>SUMIF('Nómina'!$B:$B,'México'!$C$232,'Nómina'!L:L)</f>
        <v>326148.21</v>
      </c>
      <c r="M232" s="41">
        <f>SUMIF('Nómina'!$B:$B,'México'!$C$232,'Nómina'!M:M)</f>
        <v>0</v>
      </c>
      <c r="N232" s="41">
        <f>SUMIF('Nómina'!$B:$B,'México'!$C$232,'Nómina'!N:N)</f>
        <v>326148.21</v>
      </c>
      <c r="O232" s="41">
        <f>SUMIF('Nómina'!$B:$B,'México'!$C$232,'Nómina'!O:O)</f>
        <v>0</v>
      </c>
      <c r="P232" s="41">
        <f>SUMIF('Nómina'!$B:$B,'México'!$C$232,'Nómina'!P:P)</f>
        <v>326148.21</v>
      </c>
      <c r="Q232" s="41">
        <f>SUMIF('Nómina'!$B:$B,'México'!$C$232,'Nómina'!Q:Q)</f>
        <v>0</v>
      </c>
      <c r="R232" s="41">
        <f>SUMIF('Nómina'!$B:$B,'México'!$C$232,'Nómina'!R:R)</f>
        <v>326148.21</v>
      </c>
      <c r="S232" s="41">
        <f>SUMIF('Nómina'!$B:$B,'México'!$C$232,'Nómina'!S:S)</f>
        <v>0</v>
      </c>
      <c r="T232" s="41">
        <f>SUMIF('Nómina'!$B:$B,'México'!$C$232,'Nómina'!T:T)</f>
        <v>326148.21</v>
      </c>
      <c r="U232" s="41">
        <f>SUMIF('Nómina'!$B:$B,'México'!$C$232,'Nómina'!U:U)</f>
        <v>0</v>
      </c>
      <c r="V232" s="41">
        <f>SUMIF('Nómina'!$B:$B,'México'!$C$232,'Nómina'!V:V)</f>
        <v>326148.21</v>
      </c>
      <c r="W232" s="41">
        <f>SUMIF('Nómina'!$B:$B,'México'!$C$232,'Nómina'!W:W)</f>
        <v>0</v>
      </c>
      <c r="X232" s="41">
        <f>SUMIF('Nómina'!$B:$B,'México'!$C$232,'Nómina'!X:X)</f>
        <v>326148.21</v>
      </c>
      <c r="Y232" s="41">
        <f>SUMIF('Nómina'!$B:$B,'México'!$C$232,'Nómina'!Y:Y)</f>
        <v>0</v>
      </c>
      <c r="Z232" s="41">
        <f>SUMIF('Nómina'!$B:$B,'México'!$C$232,'Nómina'!Z:Z)</f>
        <v>326148.19</v>
      </c>
      <c r="AA232" s="336">
        <f>SUMIF('Nómina'!$B:$B,'México'!$C$232,'Nómina'!AA:AA)</f>
        <v>0</v>
      </c>
      <c r="AB232" s="40"/>
      <c r="AC232" s="326" t="s">
        <v>723</v>
      </c>
      <c r="AD232" s="327" t="s">
        <v>724</v>
      </c>
      <c r="AE232" s="344"/>
      <c r="AF232" s="326" t="s">
        <v>746</v>
      </c>
      <c r="AG232" s="327" t="s">
        <v>747</v>
      </c>
      <c r="AH232" s="40"/>
      <c r="AI232" s="40"/>
      <c r="AJ232" s="40"/>
      <c r="AK232" s="326" t="s">
        <v>723</v>
      </c>
      <c r="AL232" s="327" t="s">
        <v>724</v>
      </c>
      <c r="AM232" s="326" t="s">
        <v>746</v>
      </c>
      <c r="AN232" s="327" t="s">
        <v>747</v>
      </c>
    </row>
    <row r="233" ht="12.75" customHeight="1">
      <c r="A233" s="40"/>
      <c r="B233" s="339" t="s">
        <v>120</v>
      </c>
      <c r="C233" s="340" t="s">
        <v>121</v>
      </c>
      <c r="D233" s="341">
        <f>SUMIF('Nómina'!$B:$B,'México'!$C$233,'Nómina'!D:D)</f>
        <v>45203.19</v>
      </c>
      <c r="E233" s="314">
        <f>SUMIF('Nómina'!$B:$B,'México'!$C$233,'Nómina'!E:E)</f>
        <v>0</v>
      </c>
      <c r="F233" s="314">
        <f>SUMIF('Nómina'!$B:$B,'México'!$C$233,'Nómina'!F:F)</f>
        <v>45203.19</v>
      </c>
      <c r="G233" s="314">
        <f>SUMIF('Nómina'!$B:$B,'México'!$C$233,'Nómina'!G:G)</f>
        <v>0</v>
      </c>
      <c r="H233" s="314">
        <f>SUMIF('Nómina'!$B:$B,'México'!$C$233,'Nómina'!H:H)</f>
        <v>45203.19</v>
      </c>
      <c r="I233" s="314">
        <f>SUMIF('Nómina'!$B:$B,'México'!$C$233,'Nómina'!I:I)</f>
        <v>0</v>
      </c>
      <c r="J233" s="314">
        <f>SUMIF('Nómina'!$B:$B,'México'!$C$233,'Nómina'!J:J)</f>
        <v>45203.19</v>
      </c>
      <c r="K233" s="314">
        <f>SUMIF('Nómina'!$B:$B,'México'!$C$233,'Nómina'!K:K)</f>
        <v>0</v>
      </c>
      <c r="L233" s="314">
        <f>SUMIF('Nómina'!$B:$B,'México'!$C$233,'Nómina'!L:L)</f>
        <v>45203.19</v>
      </c>
      <c r="M233" s="314">
        <f>SUMIF('Nómina'!$B:$B,'México'!$C$233,'Nómina'!M:M)</f>
        <v>45203.19</v>
      </c>
      <c r="N233" s="314">
        <f>SUMIF('Nómina'!$B:$B,'México'!$C$233,'Nómina'!N:N)</f>
        <v>45203.19</v>
      </c>
      <c r="O233" s="314">
        <f>SUMIF('Nómina'!$B:$B,'México'!$C$233,'Nómina'!O:O)</f>
        <v>45203.19</v>
      </c>
      <c r="P233" s="314">
        <f>SUMIF('Nómina'!$B:$B,'México'!$C$233,'Nómina'!P:P)</f>
        <v>45203.19</v>
      </c>
      <c r="Q233" s="314">
        <f>SUMIF('Nómina'!$B:$B,'México'!$C$233,'Nómina'!Q:Q)</f>
        <v>45203.19</v>
      </c>
      <c r="R233" s="314">
        <f>SUMIF('Nómina'!$B:$B,'México'!$C$233,'Nómina'!R:R)</f>
        <v>45203.19</v>
      </c>
      <c r="S233" s="314">
        <f>SUMIF('Nómina'!$B:$B,'México'!$C$233,'Nómina'!S:S)</f>
        <v>45203.19</v>
      </c>
      <c r="T233" s="314">
        <f>SUMIF('Nómina'!$B:$B,'México'!$C$233,'Nómina'!T:T)</f>
        <v>45203.19</v>
      </c>
      <c r="U233" s="314">
        <f>SUMIF('Nómina'!$B:$B,'México'!$C$233,'Nómina'!U:U)</f>
        <v>45203.19</v>
      </c>
      <c r="V233" s="314">
        <f>SUMIF('Nómina'!$B:$B,'México'!$C$233,'Nómina'!V:V)</f>
        <v>45203.19</v>
      </c>
      <c r="W233" s="314">
        <f>SUMIF('Nómina'!$B:$B,'México'!$C$233,'Nómina'!W:W)</f>
        <v>45203.19</v>
      </c>
      <c r="X233" s="314">
        <f>SUMIF('Nómina'!$B:$B,'México'!$C$233,'Nómina'!X:X)</f>
        <v>45203.19</v>
      </c>
      <c r="Y233" s="314">
        <f>SUMIF('Nómina'!$B:$B,'México'!$C$233,'Nómina'!Y:Y)</f>
        <v>45203.19</v>
      </c>
      <c r="Z233" s="314">
        <f>SUMIF('Nómina'!$B:$B,'México'!$C$233,'Nómina'!Z:Z)</f>
        <v>45203.19</v>
      </c>
      <c r="AA233" s="342">
        <f>SUMIF('Nómina'!$B:$B,'México'!$C$233,'Nómina'!AA:AA)</f>
        <v>0</v>
      </c>
      <c r="AB233" s="40"/>
      <c r="AC233" s="330" t="s">
        <v>748</v>
      </c>
      <c r="AD233" s="331" t="s">
        <v>749</v>
      </c>
      <c r="AE233" s="271"/>
      <c r="AF233" s="330" t="s">
        <v>750</v>
      </c>
      <c r="AG233" s="345">
        <v>2025.0</v>
      </c>
      <c r="AH233" s="40"/>
      <c r="AI233" s="330" t="s">
        <v>250</v>
      </c>
      <c r="AJ233" s="331" t="s">
        <v>250</v>
      </c>
      <c r="AK233" s="330" t="s">
        <v>748</v>
      </c>
      <c r="AL233" s="331" t="s">
        <v>749</v>
      </c>
      <c r="AM233" s="330" t="s">
        <v>750</v>
      </c>
      <c r="AN233" s="345">
        <v>2025.0</v>
      </c>
    </row>
    <row r="234" ht="12.75" customHeight="1">
      <c r="A234" s="40"/>
      <c r="B234" s="332" t="s">
        <v>751</v>
      </c>
      <c r="C234" s="40" t="s">
        <v>199</v>
      </c>
      <c r="D234" s="338">
        <f>SUMIF('Gtos. Corporativos'!$B:$B,'México'!$C$234,'Gtos. Corporativos'!H:H)</f>
        <v>92250</v>
      </c>
      <c r="E234" s="41">
        <f>SUMIF('Gtos. Corporativos'!$B:$B,'México'!$C$234,'Gtos. Corporativos'!I:I)</f>
        <v>0</v>
      </c>
      <c r="F234" s="41">
        <f>SUMIF('Gtos. Corporativos'!$B:$B,'México'!$C$234,'Gtos. Corporativos'!J:J)</f>
        <v>92250</v>
      </c>
      <c r="G234" s="41">
        <f>SUMIF('Gtos. Corporativos'!$B:$B,'México'!$C$234,'Gtos. Corporativos'!K:K)</f>
        <v>0</v>
      </c>
      <c r="H234" s="41">
        <f>SUMIF('Gtos. Corporativos'!$B:$B,'México'!$C$234,'Gtos. Corporativos'!L:L)</f>
        <v>92250</v>
      </c>
      <c r="I234" s="41">
        <f>SUMIF('Gtos. Corporativos'!$B:$B,'México'!$C$234,'Gtos. Corporativos'!M:M)</f>
        <v>0</v>
      </c>
      <c r="J234" s="41">
        <f>SUMIF('Gtos. Corporativos'!$B:$B,'México'!$C$234,'Gtos. Corporativos'!N:N)</f>
        <v>92250</v>
      </c>
      <c r="K234" s="41">
        <f>SUMIF('Gtos. Corporativos'!$B:$B,'México'!$C$234,'Gtos. Corporativos'!O:O)</f>
        <v>0</v>
      </c>
      <c r="L234" s="41">
        <f>SUMIF('Gtos. Corporativos'!$B:$B,'México'!$C$234,'Gtos. Corporativos'!P:P)</f>
        <v>92250</v>
      </c>
      <c r="M234" s="41">
        <f>SUMIF('Gtos. Corporativos'!$B:$B,'México'!$C$234,'Gtos. Corporativos'!Q:Q)</f>
        <v>0</v>
      </c>
      <c r="N234" s="41">
        <f>SUMIF('Gtos. Corporativos'!$B:$B,'México'!$C$234,'Gtos. Corporativos'!R:R)</f>
        <v>92250</v>
      </c>
      <c r="O234" s="41">
        <f>SUMIF('Gtos. Corporativos'!$B:$B,'México'!$C$234,'Gtos. Corporativos'!S:S)</f>
        <v>0</v>
      </c>
      <c r="P234" s="41">
        <f>SUMIF('Gtos. Corporativos'!$B:$B,'México'!$C$234,'Gtos. Corporativos'!T:T)</f>
        <v>92250</v>
      </c>
      <c r="Q234" s="41">
        <f>SUMIF('Gtos. Corporativos'!$B:$B,'México'!$C$234,'Gtos. Corporativos'!U:U)</f>
        <v>0</v>
      </c>
      <c r="R234" s="41">
        <f>SUMIF('Gtos. Corporativos'!$B:$B,'México'!$C$234,'Gtos. Corporativos'!V:V)</f>
        <v>92250</v>
      </c>
      <c r="S234" s="41">
        <f>SUMIF('Gtos. Corporativos'!$B:$B,'México'!$C$234,'Gtos. Corporativos'!W:W)</f>
        <v>0</v>
      </c>
      <c r="T234" s="41">
        <f>SUMIF('Gtos. Corporativos'!$B:$B,'México'!$C$234,'Gtos. Corporativos'!X:X)</f>
        <v>92250</v>
      </c>
      <c r="U234" s="41">
        <f>SUMIF('Gtos. Corporativos'!$B:$B,'México'!$C$234,'Gtos. Corporativos'!Y:Y)</f>
        <v>0</v>
      </c>
      <c r="V234" s="41">
        <f>SUMIF('Gtos. Corporativos'!$B:$B,'México'!$C$234,'Gtos. Corporativos'!Z:Z)</f>
        <v>92250</v>
      </c>
      <c r="W234" s="41">
        <f>SUMIF('Gtos. Corporativos'!$B:$B,'México'!$C$234,'Gtos. Corporativos'!AA:AA)</f>
        <v>0</v>
      </c>
      <c r="X234" s="41">
        <f>SUMIF('Gtos. Corporativos'!$B:$B,'México'!$C$234,'Gtos. Corporativos'!AB:AB)</f>
        <v>92250</v>
      </c>
      <c r="Y234" s="41">
        <f>SUMIF('Gtos. Corporativos'!$B:$B,'México'!$C$234,'Gtos. Corporativos'!AC:AC)</f>
        <v>0</v>
      </c>
      <c r="Z234" s="41">
        <f>SUMIF('Gtos. Corporativos'!$B:$B,'México'!$C$234,'Gtos. Corporativos'!AD:AD)</f>
        <v>92250</v>
      </c>
      <c r="AA234" s="336">
        <f>SUMIF('Gtos. Corporativos'!$B:$B,'México'!$C$234,'Gtos. Corporativos'!AE:AE)</f>
        <v>0</v>
      </c>
      <c r="AB234" s="40"/>
      <c r="AC234" s="346">
        <f t="shared" ref="AC234:AD234" si="1">D234+F234+H234+J234+L234+N234+P234+R234+T234</f>
        <v>830250</v>
      </c>
      <c r="AD234" s="347">
        <f t="shared" si="1"/>
        <v>0</v>
      </c>
      <c r="AE234" s="40"/>
      <c r="AF234" s="346">
        <f t="shared" ref="AF234:AF250" si="6">AC234+V234+X234+Z234</f>
        <v>1107000</v>
      </c>
      <c r="AG234" s="347">
        <f t="shared" ref="AG234:AG250" si="7">AD234+V234+X234+Z234</f>
        <v>276750</v>
      </c>
      <c r="AH234" s="40"/>
      <c r="AI234" s="41">
        <f t="shared" ref="AI234:AJ234" si="2">SUM(T234:T255)-T255-T237-T244-T250-T249</f>
        <v>1545445.834</v>
      </c>
      <c r="AJ234" s="41">
        <f t="shared" si="2"/>
        <v>0</v>
      </c>
      <c r="AK234" s="41">
        <f t="shared" ref="AK234:AL234" si="3">SUM(AC234:AC255)-AC237-AC244-AC249-AC250-AC255</f>
        <v>13175753.68</v>
      </c>
      <c r="AL234" s="41">
        <f t="shared" si="3"/>
        <v>0</v>
      </c>
      <c r="AM234" s="41">
        <f t="shared" ref="AM234:AN234" si="4">SUM(AF234:AF255)-AF237-AF244-AF249-AF250-AF255</f>
        <v>17567671.57</v>
      </c>
      <c r="AN234" s="41">
        <f t="shared" si="4"/>
        <v>4391917.892</v>
      </c>
    </row>
    <row r="235" ht="12.75" customHeight="1">
      <c r="A235" s="40"/>
      <c r="B235" s="337" t="s">
        <v>751</v>
      </c>
      <c r="C235" s="40" t="s">
        <v>202</v>
      </c>
      <c r="D235" s="338">
        <f>SUMIF('Gtos. Corporativos'!$B:$B,'México'!$C$235,'Gtos. Corporativos'!H:H)</f>
        <v>7665.842037</v>
      </c>
      <c r="E235" s="41">
        <f>SUMIF('Gtos. Corporativos'!$B:$B,'México'!$C$235,'Gtos. Corporativos'!I:I)</f>
        <v>0</v>
      </c>
      <c r="F235" s="41">
        <f>SUMIF('Gtos. Corporativos'!$B:$B,'México'!$C$235,'Gtos. Corporativos'!J:J)</f>
        <v>7665.842037</v>
      </c>
      <c r="G235" s="41">
        <f>SUMIF('Gtos. Corporativos'!$B:$B,'México'!$C$235,'Gtos. Corporativos'!K:K)</f>
        <v>0</v>
      </c>
      <c r="H235" s="41">
        <f>SUMIF('Gtos. Corporativos'!$B:$B,'México'!$C$235,'Gtos. Corporativos'!L:L)</f>
        <v>7665.842037</v>
      </c>
      <c r="I235" s="41">
        <f>SUMIF('Gtos. Corporativos'!$B:$B,'México'!$C$235,'Gtos. Corporativos'!M:M)</f>
        <v>0</v>
      </c>
      <c r="J235" s="41">
        <f>SUMIF('Gtos. Corporativos'!$B:$B,'México'!$C$235,'Gtos. Corporativos'!N:N)</f>
        <v>7665.842037</v>
      </c>
      <c r="K235" s="41">
        <f>SUMIF('Gtos. Corporativos'!$B:$B,'México'!$C$235,'Gtos. Corporativos'!O:O)</f>
        <v>0</v>
      </c>
      <c r="L235" s="41">
        <f>SUMIF('Gtos. Corporativos'!$B:$B,'México'!$C$235,'Gtos. Corporativos'!P:P)</f>
        <v>7665.842037</v>
      </c>
      <c r="M235" s="41">
        <f>SUMIF('Gtos. Corporativos'!$B:$B,'México'!$C$235,'Gtos. Corporativos'!Q:Q)</f>
        <v>0</v>
      </c>
      <c r="N235" s="41">
        <f>SUMIF('Gtos. Corporativos'!$B:$B,'México'!$C$235,'Gtos. Corporativos'!R:R)</f>
        <v>7665.842037</v>
      </c>
      <c r="O235" s="41">
        <f>SUMIF('Gtos. Corporativos'!$B:$B,'México'!$C$235,'Gtos. Corporativos'!S:S)</f>
        <v>0</v>
      </c>
      <c r="P235" s="41">
        <f>SUMIF('Gtos. Corporativos'!$B:$B,'México'!$C$235,'Gtos. Corporativos'!T:T)</f>
        <v>7665.842037</v>
      </c>
      <c r="Q235" s="41">
        <f>SUMIF('Gtos. Corporativos'!$B:$B,'México'!$C$235,'Gtos. Corporativos'!U:U)</f>
        <v>0</v>
      </c>
      <c r="R235" s="41">
        <f>SUMIF('Gtos. Corporativos'!$B:$B,'México'!$C$235,'Gtos. Corporativos'!V:V)</f>
        <v>7665.842037</v>
      </c>
      <c r="S235" s="41">
        <f>SUMIF('Gtos. Corporativos'!$B:$B,'México'!$C$235,'Gtos. Corporativos'!W:W)</f>
        <v>0</v>
      </c>
      <c r="T235" s="41">
        <f>SUMIF('Gtos. Corporativos'!$B:$B,'México'!$C$235,'Gtos. Corporativos'!X:X)</f>
        <v>7665.842037</v>
      </c>
      <c r="U235" s="41">
        <f>SUMIF('Gtos. Corporativos'!$B:$B,'México'!$C$235,'Gtos. Corporativos'!Y:Y)</f>
        <v>0</v>
      </c>
      <c r="V235" s="41">
        <f>SUMIF('Gtos. Corporativos'!$B:$B,'México'!$C$235,'Gtos. Corporativos'!Z:Z)</f>
        <v>7665.842037</v>
      </c>
      <c r="W235" s="41">
        <f>SUMIF('Gtos. Corporativos'!$B:$B,'México'!$C$235,'Gtos. Corporativos'!AA:AA)</f>
        <v>0</v>
      </c>
      <c r="X235" s="41">
        <f>SUMIF('Gtos. Corporativos'!$B:$B,'México'!$C$235,'Gtos. Corporativos'!AB:AB)</f>
        <v>7665.842037</v>
      </c>
      <c r="Y235" s="41">
        <f>SUMIF('Gtos. Corporativos'!$B:$B,'México'!$C$235,'Gtos. Corporativos'!AC:AC)</f>
        <v>0</v>
      </c>
      <c r="Z235" s="41">
        <f>SUMIF('Gtos. Corporativos'!$B:$B,'México'!$C$235,'Gtos. Corporativos'!AD:AD)</f>
        <v>7665.842037</v>
      </c>
      <c r="AA235" s="336">
        <f>SUMIF('Gtos. Corporativos'!$B:$B,'México'!$C$235,'Gtos. Corporativos'!AE:AE)</f>
        <v>0</v>
      </c>
      <c r="AB235" s="40"/>
      <c r="AC235" s="348">
        <f t="shared" ref="AC235:AD235" si="5">D235+F235+H235+J235+L235+N235+P235+R235+T235</f>
        <v>68992.57833</v>
      </c>
      <c r="AD235" s="349">
        <f t="shared" si="5"/>
        <v>0</v>
      </c>
      <c r="AE235" s="40"/>
      <c r="AF235" s="348">
        <f t="shared" si="6"/>
        <v>91990.10444</v>
      </c>
      <c r="AG235" s="349">
        <f t="shared" si="7"/>
        <v>22997.52611</v>
      </c>
      <c r="AH235" s="40"/>
      <c r="AI235" s="40"/>
      <c r="AJ235" s="40"/>
      <c r="AK235" s="40"/>
      <c r="AL235" s="40"/>
      <c r="AM235" s="40"/>
      <c r="AN235" s="40"/>
    </row>
    <row r="236" ht="12.75" customHeight="1">
      <c r="A236" s="40"/>
      <c r="B236" s="337" t="s">
        <v>751</v>
      </c>
      <c r="C236" s="40" t="s">
        <v>204</v>
      </c>
      <c r="D236" s="338">
        <f>SUMIF('Gtos. Corporativos'!$B:$B,'México'!$C$236,'Gtos. Corporativos'!H:H)</f>
        <v>16388.06423</v>
      </c>
      <c r="E236" s="41">
        <f>SUMIF('Gtos. Corporativos'!$B:$B,'México'!$C$236,'Gtos. Corporativos'!I:I)</f>
        <v>0</v>
      </c>
      <c r="F236" s="41">
        <f>SUMIF('Gtos. Corporativos'!$B:$B,'México'!$C$236,'Gtos. Corporativos'!J:J)</f>
        <v>16388.06423</v>
      </c>
      <c r="G236" s="41">
        <f>SUMIF('Gtos. Corporativos'!$B:$B,'México'!$C$236,'Gtos. Corporativos'!K:K)</f>
        <v>0</v>
      </c>
      <c r="H236" s="41">
        <f>SUMIF('Gtos. Corporativos'!$B:$B,'México'!$C$236,'Gtos. Corporativos'!L:L)</f>
        <v>16388.06423</v>
      </c>
      <c r="I236" s="41">
        <f>SUMIF('Gtos. Corporativos'!$B:$B,'México'!$C$236,'Gtos. Corporativos'!M:M)</f>
        <v>0</v>
      </c>
      <c r="J236" s="41">
        <f>SUMIF('Gtos. Corporativos'!$B:$B,'México'!$C$236,'Gtos. Corporativos'!N:N)</f>
        <v>16388.06423</v>
      </c>
      <c r="K236" s="41">
        <f>SUMIF('Gtos. Corporativos'!$B:$B,'México'!$C$236,'Gtos. Corporativos'!O:O)</f>
        <v>0</v>
      </c>
      <c r="L236" s="41">
        <f>SUMIF('Gtos. Corporativos'!$B:$B,'México'!$C$236,'Gtos. Corporativos'!P:P)</f>
        <v>16388.06423</v>
      </c>
      <c r="M236" s="41">
        <f>SUMIF('Gtos. Corporativos'!$B:$B,'México'!$C$236,'Gtos. Corporativos'!Q:Q)</f>
        <v>0</v>
      </c>
      <c r="N236" s="41">
        <f>SUMIF('Gtos. Corporativos'!$B:$B,'México'!$C$236,'Gtos. Corporativos'!R:R)</f>
        <v>16388.06423</v>
      </c>
      <c r="O236" s="41">
        <f>SUMIF('Gtos. Corporativos'!$B:$B,'México'!$C$236,'Gtos. Corporativos'!S:S)</f>
        <v>0</v>
      </c>
      <c r="P236" s="41">
        <f>SUMIF('Gtos. Corporativos'!$B:$B,'México'!$C$236,'Gtos. Corporativos'!T:T)</f>
        <v>16388.06423</v>
      </c>
      <c r="Q236" s="41">
        <f>SUMIF('Gtos. Corporativos'!$B:$B,'México'!$C$236,'Gtos. Corporativos'!U:U)</f>
        <v>0</v>
      </c>
      <c r="R236" s="41">
        <f>SUMIF('Gtos. Corporativos'!$B:$B,'México'!$C$236,'Gtos. Corporativos'!V:V)</f>
        <v>16388.06423</v>
      </c>
      <c r="S236" s="41">
        <f>SUMIF('Gtos. Corporativos'!$B:$B,'México'!$C$236,'Gtos. Corporativos'!W:W)</f>
        <v>0</v>
      </c>
      <c r="T236" s="41">
        <f>SUMIF('Gtos. Corporativos'!$B:$B,'México'!$C$236,'Gtos. Corporativos'!X:X)</f>
        <v>16388.06423</v>
      </c>
      <c r="U236" s="41">
        <f>SUMIF('Gtos. Corporativos'!$B:$B,'México'!$C$236,'Gtos. Corporativos'!Y:Y)</f>
        <v>0</v>
      </c>
      <c r="V236" s="41">
        <f>SUMIF('Gtos. Corporativos'!$B:$B,'México'!$C$236,'Gtos. Corporativos'!Z:Z)</f>
        <v>16388.06423</v>
      </c>
      <c r="W236" s="41">
        <f>SUMIF('Gtos. Corporativos'!$B:$B,'México'!$C$236,'Gtos. Corporativos'!AA:AA)</f>
        <v>0</v>
      </c>
      <c r="X236" s="41">
        <f>SUMIF('Gtos. Corporativos'!$B:$B,'México'!$C$236,'Gtos. Corporativos'!AB:AB)</f>
        <v>16388.06423</v>
      </c>
      <c r="Y236" s="41">
        <f>SUMIF('Gtos. Corporativos'!$B:$B,'México'!$C$236,'Gtos. Corporativos'!AC:AC)</f>
        <v>0</v>
      </c>
      <c r="Z236" s="41">
        <f>SUMIF('Gtos. Corporativos'!$B:$B,'México'!$C$236,'Gtos. Corporativos'!AD:AD)</f>
        <v>16388.06423</v>
      </c>
      <c r="AA236" s="336">
        <f>SUMIF('Gtos. Corporativos'!$B:$B,'México'!$C$236,'Gtos. Corporativos'!AE:AE)</f>
        <v>0</v>
      </c>
      <c r="AB236" s="40"/>
      <c r="AC236" s="348">
        <f t="shared" ref="AC236:AD236" si="8">D236+F236+H236+J236+L236+N236+P236+R236+T236</f>
        <v>147492.578</v>
      </c>
      <c r="AD236" s="349">
        <f t="shared" si="8"/>
        <v>0</v>
      </c>
      <c r="AE236" s="40"/>
      <c r="AF236" s="348">
        <f t="shared" si="6"/>
        <v>196656.7707</v>
      </c>
      <c r="AG236" s="349">
        <f t="shared" si="7"/>
        <v>49164.19268</v>
      </c>
      <c r="AH236" s="40"/>
      <c r="AI236" s="40"/>
      <c r="AJ236" s="40"/>
      <c r="AK236" s="40"/>
      <c r="AL236" s="40"/>
      <c r="AM236" s="40"/>
      <c r="AN236" s="40"/>
    </row>
    <row r="237" ht="12.75" customHeight="1">
      <c r="A237" s="40"/>
      <c r="B237" s="337" t="s">
        <v>751</v>
      </c>
      <c r="C237" s="40" t="s">
        <v>206</v>
      </c>
      <c r="D237" s="338">
        <f>SUMIF('Gtos. Corporativos'!$B:$B,'México'!$C$237,'Gtos. Corporativos'!H:H)</f>
        <v>3462.666667</v>
      </c>
      <c r="E237" s="41">
        <f>SUMIF('Gtos. Corporativos'!$B:$B,'México'!$C$237,'Gtos. Corporativos'!I:I)</f>
        <v>0</v>
      </c>
      <c r="F237" s="41">
        <f>SUMIF('Gtos. Corporativos'!$B:$B,'México'!$C$237,'Gtos. Corporativos'!J:J)</f>
        <v>3462.666667</v>
      </c>
      <c r="G237" s="41">
        <f>SUMIF('Gtos. Corporativos'!$B:$B,'México'!$C$237,'Gtos. Corporativos'!K:K)</f>
        <v>0</v>
      </c>
      <c r="H237" s="41">
        <f>SUMIF('Gtos. Corporativos'!$B:$B,'México'!$C$237,'Gtos. Corporativos'!L:L)</f>
        <v>3462.666667</v>
      </c>
      <c r="I237" s="41">
        <f>SUMIF('Gtos. Corporativos'!$B:$B,'México'!$C$237,'Gtos. Corporativos'!M:M)</f>
        <v>0</v>
      </c>
      <c r="J237" s="41">
        <f>SUMIF('Gtos. Corporativos'!$B:$B,'México'!$C$237,'Gtos. Corporativos'!N:N)</f>
        <v>3462.666667</v>
      </c>
      <c r="K237" s="41">
        <f>SUMIF('Gtos. Corporativos'!$B:$B,'México'!$C$237,'Gtos. Corporativos'!O:O)</f>
        <v>0</v>
      </c>
      <c r="L237" s="41">
        <f>SUMIF('Gtos. Corporativos'!$B:$B,'México'!$C$237,'Gtos. Corporativos'!P:P)</f>
        <v>3462.666667</v>
      </c>
      <c r="M237" s="41">
        <f>SUMIF('Gtos. Corporativos'!$B:$B,'México'!$C$237,'Gtos. Corporativos'!Q:Q)</f>
        <v>0</v>
      </c>
      <c r="N237" s="41">
        <f>SUMIF('Gtos. Corporativos'!$B:$B,'México'!$C$237,'Gtos. Corporativos'!R:R)</f>
        <v>3462.666667</v>
      </c>
      <c r="O237" s="41">
        <f>SUMIF('Gtos. Corporativos'!$B:$B,'México'!$C$237,'Gtos. Corporativos'!S:S)</f>
        <v>0</v>
      </c>
      <c r="P237" s="41">
        <f>SUMIF('Gtos. Corporativos'!$B:$B,'México'!$C$237,'Gtos. Corporativos'!T:T)</f>
        <v>3462.666667</v>
      </c>
      <c r="Q237" s="41">
        <f>SUMIF('Gtos. Corporativos'!$B:$B,'México'!$C$237,'Gtos. Corporativos'!U:U)</f>
        <v>0</v>
      </c>
      <c r="R237" s="41">
        <f>SUMIF('Gtos. Corporativos'!$B:$B,'México'!$C$237,'Gtos. Corporativos'!V:V)</f>
        <v>3462.666667</v>
      </c>
      <c r="S237" s="41">
        <f>SUMIF('Gtos. Corporativos'!$B:$B,'México'!$C$237,'Gtos. Corporativos'!W:W)</f>
        <v>0</v>
      </c>
      <c r="T237" s="41">
        <f>SUMIF('Gtos. Corporativos'!$B:$B,'México'!$C$237,'Gtos. Corporativos'!X:X)</f>
        <v>3462.666667</v>
      </c>
      <c r="U237" s="41">
        <f>SUMIF('Gtos. Corporativos'!$B:$B,'México'!$C$237,'Gtos. Corporativos'!Y:Y)</f>
        <v>0</v>
      </c>
      <c r="V237" s="41">
        <f>SUMIF('Gtos. Corporativos'!$B:$B,'México'!$C$237,'Gtos. Corporativos'!Z:Z)</f>
        <v>3462.666667</v>
      </c>
      <c r="W237" s="41">
        <f>SUMIF('Gtos. Corporativos'!$B:$B,'México'!$C$237,'Gtos. Corporativos'!AA:AA)</f>
        <v>0</v>
      </c>
      <c r="X237" s="41">
        <f>SUMIF('Gtos. Corporativos'!$B:$B,'México'!$C$237,'Gtos. Corporativos'!AB:AB)</f>
        <v>3462.666667</v>
      </c>
      <c r="Y237" s="41">
        <f>SUMIF('Gtos. Corporativos'!$B:$B,'México'!$C$237,'Gtos. Corporativos'!AC:AC)</f>
        <v>0</v>
      </c>
      <c r="Z237" s="41">
        <f>SUMIF('Gtos. Corporativos'!$B:$B,'México'!$C$237,'Gtos. Corporativos'!AD:AD)</f>
        <v>3462.666667</v>
      </c>
      <c r="AA237" s="336">
        <f>SUMIF('Gtos. Corporativos'!$B:$B,'México'!$C$237,'Gtos. Corporativos'!AE:AE)</f>
        <v>0</v>
      </c>
      <c r="AB237" s="40"/>
      <c r="AC237" s="350">
        <f t="shared" ref="AC237:AD237" si="9">D237+F237+H237+J237+L237+N237+P237+R237+T237</f>
        <v>31164</v>
      </c>
      <c r="AD237" s="351">
        <f t="shared" si="9"/>
        <v>0</v>
      </c>
      <c r="AE237" s="40"/>
      <c r="AF237" s="350">
        <f t="shared" si="6"/>
        <v>41552</v>
      </c>
      <c r="AG237" s="351">
        <f t="shared" si="7"/>
        <v>10388</v>
      </c>
      <c r="AH237" s="40"/>
      <c r="AI237" s="41">
        <f t="shared" ref="AI237:AJ237" si="10">T237+T244</f>
        <v>4692.041947</v>
      </c>
      <c r="AJ237" s="41">
        <f t="shared" si="10"/>
        <v>0</v>
      </c>
      <c r="AK237" s="41">
        <f t="shared" ref="AK237:AL237" si="11">AC237+AC244</f>
        <v>42228.37752</v>
      </c>
      <c r="AL237" s="41">
        <f t="shared" si="11"/>
        <v>0</v>
      </c>
      <c r="AM237" s="41">
        <f t="shared" ref="AM237:AN237" si="12">AF237+AF244</f>
        <v>56304.50336</v>
      </c>
      <c r="AN237" s="41">
        <f t="shared" si="12"/>
        <v>14076.12584</v>
      </c>
    </row>
    <row r="238" ht="12.75" customHeight="1">
      <c r="A238" s="40"/>
      <c r="B238" s="337" t="s">
        <v>751</v>
      </c>
      <c r="C238" s="40" t="s">
        <v>209</v>
      </c>
      <c r="D238" s="338">
        <f>SUMIF('Gtos. Corporativos'!$B:$B,'México'!$C$238,'Gtos. Corporativos'!H:H)</f>
        <v>3601.142682</v>
      </c>
      <c r="E238" s="41">
        <f>SUMIF('Gtos. Corporativos'!$B:$B,'México'!$C$238,'Gtos. Corporativos'!I:I)</f>
        <v>0</v>
      </c>
      <c r="F238" s="41">
        <f>SUMIF('Gtos. Corporativos'!$B:$B,'México'!$C$238,'Gtos. Corporativos'!J:J)</f>
        <v>3601.142682</v>
      </c>
      <c r="G238" s="41">
        <f>SUMIF('Gtos. Corporativos'!$B:$B,'México'!$C$238,'Gtos. Corporativos'!K:K)</f>
        <v>0</v>
      </c>
      <c r="H238" s="41">
        <f>SUMIF('Gtos. Corporativos'!$B:$B,'México'!$C$238,'Gtos. Corporativos'!L:L)</f>
        <v>3601.142682</v>
      </c>
      <c r="I238" s="41">
        <f>SUMIF('Gtos. Corporativos'!$B:$B,'México'!$C$238,'Gtos. Corporativos'!M:M)</f>
        <v>0</v>
      </c>
      <c r="J238" s="41">
        <f>SUMIF('Gtos. Corporativos'!$B:$B,'México'!$C$238,'Gtos. Corporativos'!N:N)</f>
        <v>3601.142682</v>
      </c>
      <c r="K238" s="41">
        <f>SUMIF('Gtos. Corporativos'!$B:$B,'México'!$C$238,'Gtos. Corporativos'!O:O)</f>
        <v>0</v>
      </c>
      <c r="L238" s="41">
        <f>SUMIF('Gtos. Corporativos'!$B:$B,'México'!$C$238,'Gtos. Corporativos'!P:P)</f>
        <v>3601.142682</v>
      </c>
      <c r="M238" s="41">
        <f>SUMIF('Gtos. Corporativos'!$B:$B,'México'!$C$238,'Gtos. Corporativos'!Q:Q)</f>
        <v>0</v>
      </c>
      <c r="N238" s="41">
        <f>SUMIF('Gtos. Corporativos'!$B:$B,'México'!$C$238,'Gtos. Corporativos'!R:R)</f>
        <v>3601.142682</v>
      </c>
      <c r="O238" s="41">
        <f>SUMIF('Gtos. Corporativos'!$B:$B,'México'!$C$238,'Gtos. Corporativos'!S:S)</f>
        <v>0</v>
      </c>
      <c r="P238" s="41">
        <f>SUMIF('Gtos. Corporativos'!$B:$B,'México'!$C$238,'Gtos. Corporativos'!T:T)</f>
        <v>3601.142682</v>
      </c>
      <c r="Q238" s="41">
        <f>SUMIF('Gtos. Corporativos'!$B:$B,'México'!$C$238,'Gtos. Corporativos'!U:U)</f>
        <v>0</v>
      </c>
      <c r="R238" s="41">
        <f>SUMIF('Gtos. Corporativos'!$B:$B,'México'!$C$238,'Gtos. Corporativos'!V:V)</f>
        <v>3601.142682</v>
      </c>
      <c r="S238" s="41">
        <f>SUMIF('Gtos. Corporativos'!$B:$B,'México'!$C$238,'Gtos. Corporativos'!W:W)</f>
        <v>0</v>
      </c>
      <c r="T238" s="41">
        <f>SUMIF('Gtos. Corporativos'!$B:$B,'México'!$C$238,'Gtos. Corporativos'!X:X)</f>
        <v>3601.142682</v>
      </c>
      <c r="U238" s="41">
        <f>SUMIF('Gtos. Corporativos'!$B:$B,'México'!$C$238,'Gtos. Corporativos'!Y:Y)</f>
        <v>0</v>
      </c>
      <c r="V238" s="41">
        <f>SUMIF('Gtos. Corporativos'!$B:$B,'México'!$C$238,'Gtos. Corporativos'!Z:Z)</f>
        <v>3601.142682</v>
      </c>
      <c r="W238" s="41">
        <f>SUMIF('Gtos. Corporativos'!$B:$B,'México'!$C$238,'Gtos. Corporativos'!AA:AA)</f>
        <v>0</v>
      </c>
      <c r="X238" s="41">
        <f>SUMIF('Gtos. Corporativos'!$B:$B,'México'!$C$238,'Gtos. Corporativos'!AB:AB)</f>
        <v>3601.142682</v>
      </c>
      <c r="Y238" s="41">
        <f>SUMIF('Gtos. Corporativos'!$B:$B,'México'!$C$238,'Gtos. Corporativos'!AC:AC)</f>
        <v>0</v>
      </c>
      <c r="Z238" s="41">
        <f>SUMIF('Gtos. Corporativos'!$B:$B,'México'!$C$238,'Gtos. Corporativos'!AD:AD)</f>
        <v>3601.142682</v>
      </c>
      <c r="AA238" s="336">
        <f>SUMIF('Gtos. Corporativos'!$B:$B,'México'!$C$238,'Gtos. Corporativos'!AE:AE)</f>
        <v>0</v>
      </c>
      <c r="AB238" s="40"/>
      <c r="AC238" s="348">
        <f t="shared" ref="AC238:AD238" si="13">D238+F238+H238+J238+L238+N238+P238+R238+T238</f>
        <v>32410.28414</v>
      </c>
      <c r="AD238" s="349">
        <f t="shared" si="13"/>
        <v>0</v>
      </c>
      <c r="AE238" s="40"/>
      <c r="AF238" s="348">
        <f t="shared" si="6"/>
        <v>43213.71218</v>
      </c>
      <c r="AG238" s="349">
        <f t="shared" si="7"/>
        <v>10803.42805</v>
      </c>
      <c r="AH238" s="40"/>
      <c r="AI238" s="40"/>
      <c r="AJ238" s="40"/>
      <c r="AK238" s="40"/>
      <c r="AL238" s="40"/>
      <c r="AM238" s="40"/>
      <c r="AN238" s="40"/>
    </row>
    <row r="239" ht="12.75" customHeight="1">
      <c r="A239" s="40"/>
      <c r="B239" s="337" t="s">
        <v>751</v>
      </c>
      <c r="C239" s="40" t="s">
        <v>211</v>
      </c>
      <c r="D239" s="338">
        <f>SUMIF('Gtos. Corporativos'!$B:$B,'México'!$C$239,'Gtos. Corporativos'!H:H)</f>
        <v>95.25301333</v>
      </c>
      <c r="E239" s="41">
        <f>SUMIF('Gtos. Corporativos'!$B:$B,'México'!$C$239,'Gtos. Corporativos'!I:I)</f>
        <v>0</v>
      </c>
      <c r="F239" s="41">
        <f>SUMIF('Gtos. Corporativos'!$B:$B,'México'!$C$239,'Gtos. Corporativos'!J:J)</f>
        <v>95.25301333</v>
      </c>
      <c r="G239" s="41">
        <f>SUMIF('Gtos. Corporativos'!$B:$B,'México'!$C$239,'Gtos. Corporativos'!K:K)</f>
        <v>0</v>
      </c>
      <c r="H239" s="41">
        <f>SUMIF('Gtos. Corporativos'!$B:$B,'México'!$C$239,'Gtos. Corporativos'!L:L)</f>
        <v>95.25301333</v>
      </c>
      <c r="I239" s="41">
        <f>SUMIF('Gtos. Corporativos'!$B:$B,'México'!$C$239,'Gtos. Corporativos'!M:M)</f>
        <v>0</v>
      </c>
      <c r="J239" s="41">
        <f>SUMIF('Gtos. Corporativos'!$B:$B,'México'!$C$239,'Gtos. Corporativos'!N:N)</f>
        <v>95.25301333</v>
      </c>
      <c r="K239" s="41">
        <f>SUMIF('Gtos. Corporativos'!$B:$B,'México'!$C$239,'Gtos. Corporativos'!O:O)</f>
        <v>0</v>
      </c>
      <c r="L239" s="41">
        <f>SUMIF('Gtos. Corporativos'!$B:$B,'México'!$C$239,'Gtos. Corporativos'!P:P)</f>
        <v>95.25301333</v>
      </c>
      <c r="M239" s="41">
        <f>SUMIF('Gtos. Corporativos'!$B:$B,'México'!$C$239,'Gtos. Corporativos'!Q:Q)</f>
        <v>0</v>
      </c>
      <c r="N239" s="41">
        <f>SUMIF('Gtos. Corporativos'!$B:$B,'México'!$C$239,'Gtos. Corporativos'!R:R)</f>
        <v>95.25301333</v>
      </c>
      <c r="O239" s="41">
        <f>SUMIF('Gtos. Corporativos'!$B:$B,'México'!$C$239,'Gtos. Corporativos'!S:S)</f>
        <v>0</v>
      </c>
      <c r="P239" s="41">
        <f>SUMIF('Gtos. Corporativos'!$B:$B,'México'!$C$239,'Gtos. Corporativos'!T:T)</f>
        <v>95.25301333</v>
      </c>
      <c r="Q239" s="41">
        <f>SUMIF('Gtos. Corporativos'!$B:$B,'México'!$C$239,'Gtos. Corporativos'!U:U)</f>
        <v>0</v>
      </c>
      <c r="R239" s="41">
        <f>SUMIF('Gtos. Corporativos'!$B:$B,'México'!$C$239,'Gtos. Corporativos'!V:V)</f>
        <v>95.25301333</v>
      </c>
      <c r="S239" s="41">
        <f>SUMIF('Gtos. Corporativos'!$B:$B,'México'!$C$239,'Gtos. Corporativos'!W:W)</f>
        <v>0</v>
      </c>
      <c r="T239" s="41">
        <f>SUMIF('Gtos. Corporativos'!$B:$B,'México'!$C$239,'Gtos. Corporativos'!X:X)</f>
        <v>95.25301333</v>
      </c>
      <c r="U239" s="41">
        <f>SUMIF('Gtos. Corporativos'!$B:$B,'México'!$C$239,'Gtos. Corporativos'!Y:Y)</f>
        <v>0</v>
      </c>
      <c r="V239" s="41">
        <f>SUMIF('Gtos. Corporativos'!$B:$B,'México'!$C$239,'Gtos. Corporativos'!Z:Z)</f>
        <v>95.25301333</v>
      </c>
      <c r="W239" s="41">
        <f>SUMIF('Gtos. Corporativos'!$B:$B,'México'!$C$239,'Gtos. Corporativos'!AA:AA)</f>
        <v>0</v>
      </c>
      <c r="X239" s="41">
        <f>SUMIF('Gtos. Corporativos'!$B:$B,'México'!$C$239,'Gtos. Corporativos'!AB:AB)</f>
        <v>95.25301333</v>
      </c>
      <c r="Y239" s="41">
        <f>SUMIF('Gtos. Corporativos'!$B:$B,'México'!$C$239,'Gtos. Corporativos'!AC:AC)</f>
        <v>0</v>
      </c>
      <c r="Z239" s="41">
        <f>SUMIF('Gtos. Corporativos'!$B:$B,'México'!$C$239,'Gtos. Corporativos'!AD:AD)</f>
        <v>95.25301333</v>
      </c>
      <c r="AA239" s="336">
        <f>SUMIF('Gtos. Corporativos'!$B:$B,'México'!$C$239,'Gtos. Corporativos'!AE:AE)</f>
        <v>0</v>
      </c>
      <c r="AB239" s="40"/>
      <c r="AC239" s="348">
        <f t="shared" ref="AC239:AD239" si="14">D239+F239+H239+J239+L239+N239+P239+R239+T239</f>
        <v>857.27712</v>
      </c>
      <c r="AD239" s="349">
        <f t="shared" si="14"/>
        <v>0</v>
      </c>
      <c r="AE239" s="40"/>
      <c r="AF239" s="348">
        <f t="shared" si="6"/>
        <v>1143.03616</v>
      </c>
      <c r="AG239" s="349">
        <f t="shared" si="7"/>
        <v>285.75904</v>
      </c>
      <c r="AH239" s="40"/>
      <c r="AI239" s="40"/>
      <c r="AJ239" s="40"/>
      <c r="AK239" s="40"/>
      <c r="AL239" s="40"/>
      <c r="AM239" s="40"/>
      <c r="AN239" s="40"/>
    </row>
    <row r="240" ht="12.75" customHeight="1">
      <c r="A240" s="40"/>
      <c r="B240" s="337" t="s">
        <v>751</v>
      </c>
      <c r="C240" s="40" t="s">
        <v>213</v>
      </c>
      <c r="D240" s="338">
        <f>SUMIF('Gtos. Corporativos'!$B:$B,'México'!$C$240,'Gtos. Corporativos'!H:H)</f>
        <v>22346.072</v>
      </c>
      <c r="E240" s="41">
        <f>SUMIF('Gtos. Corporativos'!$B:$B,'México'!$C$240,'Gtos. Corporativos'!I:I)</f>
        <v>0</v>
      </c>
      <c r="F240" s="41">
        <f>SUMIF('Gtos. Corporativos'!$B:$B,'México'!$C$240,'Gtos. Corporativos'!J:J)</f>
        <v>22346.072</v>
      </c>
      <c r="G240" s="41">
        <f>SUMIF('Gtos. Corporativos'!$B:$B,'México'!$C$240,'Gtos. Corporativos'!K:K)</f>
        <v>0</v>
      </c>
      <c r="H240" s="41">
        <f>SUMIF('Gtos. Corporativos'!$B:$B,'México'!$C$240,'Gtos. Corporativos'!L:L)</f>
        <v>22346.072</v>
      </c>
      <c r="I240" s="41">
        <f>SUMIF('Gtos. Corporativos'!$B:$B,'México'!$C$240,'Gtos. Corporativos'!M:M)</f>
        <v>0</v>
      </c>
      <c r="J240" s="41">
        <f>SUMIF('Gtos. Corporativos'!$B:$B,'México'!$C$240,'Gtos. Corporativos'!N:N)</f>
        <v>22346.072</v>
      </c>
      <c r="K240" s="41">
        <f>SUMIF('Gtos. Corporativos'!$B:$B,'México'!$C$240,'Gtos. Corporativos'!O:O)</f>
        <v>0</v>
      </c>
      <c r="L240" s="41">
        <f>SUMIF('Gtos. Corporativos'!$B:$B,'México'!$C$240,'Gtos. Corporativos'!P:P)</f>
        <v>22346.072</v>
      </c>
      <c r="M240" s="41">
        <f>SUMIF('Gtos. Corporativos'!$B:$B,'México'!$C$240,'Gtos. Corporativos'!Q:Q)</f>
        <v>0</v>
      </c>
      <c r="N240" s="41">
        <f>SUMIF('Gtos. Corporativos'!$B:$B,'México'!$C$240,'Gtos. Corporativos'!R:R)</f>
        <v>22346.072</v>
      </c>
      <c r="O240" s="41">
        <f>SUMIF('Gtos. Corporativos'!$B:$B,'México'!$C$240,'Gtos. Corporativos'!S:S)</f>
        <v>0</v>
      </c>
      <c r="P240" s="41">
        <f>SUMIF('Gtos. Corporativos'!$B:$B,'México'!$C$240,'Gtos. Corporativos'!T:T)</f>
        <v>22346.072</v>
      </c>
      <c r="Q240" s="41">
        <f>SUMIF('Gtos. Corporativos'!$B:$B,'México'!$C$240,'Gtos. Corporativos'!U:U)</f>
        <v>0</v>
      </c>
      <c r="R240" s="41">
        <f>SUMIF('Gtos. Corporativos'!$B:$B,'México'!$C$240,'Gtos. Corporativos'!V:V)</f>
        <v>22346.072</v>
      </c>
      <c r="S240" s="41">
        <f>SUMIF('Gtos. Corporativos'!$B:$B,'México'!$C$240,'Gtos. Corporativos'!W:W)</f>
        <v>0</v>
      </c>
      <c r="T240" s="41">
        <f>SUMIF('Gtos. Corporativos'!$B:$B,'México'!$C$240,'Gtos. Corporativos'!X:X)</f>
        <v>22346.072</v>
      </c>
      <c r="U240" s="41">
        <f>SUMIF('Gtos. Corporativos'!$B:$B,'México'!$C$240,'Gtos. Corporativos'!Y:Y)</f>
        <v>0</v>
      </c>
      <c r="V240" s="41">
        <f>SUMIF('Gtos. Corporativos'!$B:$B,'México'!$C$240,'Gtos. Corporativos'!Z:Z)</f>
        <v>22346.072</v>
      </c>
      <c r="W240" s="41">
        <f>SUMIF('Gtos. Corporativos'!$B:$B,'México'!$C$240,'Gtos. Corporativos'!AA:AA)</f>
        <v>0</v>
      </c>
      <c r="X240" s="41">
        <f>SUMIF('Gtos. Corporativos'!$B:$B,'México'!$C$240,'Gtos. Corporativos'!AB:AB)</f>
        <v>22346.072</v>
      </c>
      <c r="Y240" s="41">
        <f>SUMIF('Gtos. Corporativos'!$B:$B,'México'!$C$240,'Gtos. Corporativos'!AC:AC)</f>
        <v>0</v>
      </c>
      <c r="Z240" s="41">
        <f>SUMIF('Gtos. Corporativos'!$B:$B,'México'!$C$240,'Gtos. Corporativos'!AD:AD)</f>
        <v>22346.072</v>
      </c>
      <c r="AA240" s="336">
        <f>SUMIF('Gtos. Corporativos'!$B:$B,'México'!$C$240,'Gtos. Corporativos'!AE:AE)</f>
        <v>0</v>
      </c>
      <c r="AB240" s="40"/>
      <c r="AC240" s="348">
        <f t="shared" ref="AC240:AD240" si="15">D240+F240+H240+J240+L240+N240+P240+R240+T240</f>
        <v>201114.648</v>
      </c>
      <c r="AD240" s="349">
        <f t="shared" si="15"/>
        <v>0</v>
      </c>
      <c r="AE240" s="40"/>
      <c r="AF240" s="348">
        <f t="shared" si="6"/>
        <v>268152.864</v>
      </c>
      <c r="AG240" s="349">
        <f t="shared" si="7"/>
        <v>67038.216</v>
      </c>
      <c r="AH240" s="40"/>
      <c r="AI240" s="40"/>
      <c r="AJ240" s="40"/>
      <c r="AK240" s="40"/>
      <c r="AL240" s="40"/>
      <c r="AM240" s="40"/>
      <c r="AN240" s="40"/>
    </row>
    <row r="241" ht="12.75" customHeight="1">
      <c r="A241" s="40"/>
      <c r="B241" s="337" t="s">
        <v>751</v>
      </c>
      <c r="C241" s="40" t="s">
        <v>215</v>
      </c>
      <c r="D241" s="338">
        <f>SUMIF('Gtos. Corporativos'!$B:$B,'México'!$C$241,'Gtos. Corporativos'!H:H)</f>
        <v>36387.68</v>
      </c>
      <c r="E241" s="41">
        <f>SUMIF('Gtos. Corporativos'!$B:$B,'México'!$C$241,'Gtos. Corporativos'!I:I)</f>
        <v>0</v>
      </c>
      <c r="F241" s="41">
        <f>SUMIF('Gtos. Corporativos'!$B:$B,'México'!$C$241,'Gtos. Corporativos'!J:J)</f>
        <v>36387.68</v>
      </c>
      <c r="G241" s="41">
        <f>SUMIF('Gtos. Corporativos'!$B:$B,'México'!$C$241,'Gtos. Corporativos'!K:K)</f>
        <v>0</v>
      </c>
      <c r="H241" s="41">
        <f>SUMIF('Gtos. Corporativos'!$B:$B,'México'!$C$241,'Gtos. Corporativos'!L:L)</f>
        <v>36387.68</v>
      </c>
      <c r="I241" s="41">
        <f>SUMIF('Gtos. Corporativos'!$B:$B,'México'!$C$241,'Gtos. Corporativos'!M:M)</f>
        <v>0</v>
      </c>
      <c r="J241" s="41">
        <f>SUMIF('Gtos. Corporativos'!$B:$B,'México'!$C$241,'Gtos. Corporativos'!N:N)</f>
        <v>36387.68</v>
      </c>
      <c r="K241" s="41">
        <f>SUMIF('Gtos. Corporativos'!$B:$B,'México'!$C$241,'Gtos. Corporativos'!O:O)</f>
        <v>0</v>
      </c>
      <c r="L241" s="41">
        <f>SUMIF('Gtos. Corporativos'!$B:$B,'México'!$C$241,'Gtos. Corporativos'!P:P)</f>
        <v>36387.68</v>
      </c>
      <c r="M241" s="41">
        <f>SUMIF('Gtos. Corporativos'!$B:$B,'México'!$C$241,'Gtos. Corporativos'!Q:Q)</f>
        <v>0</v>
      </c>
      <c r="N241" s="41">
        <f>SUMIF('Gtos. Corporativos'!$B:$B,'México'!$C$241,'Gtos. Corporativos'!R:R)</f>
        <v>36387.68</v>
      </c>
      <c r="O241" s="41">
        <f>SUMIF('Gtos. Corporativos'!$B:$B,'México'!$C$241,'Gtos. Corporativos'!S:S)</f>
        <v>0</v>
      </c>
      <c r="P241" s="41">
        <f>SUMIF('Gtos. Corporativos'!$B:$B,'México'!$C$241,'Gtos. Corporativos'!T:T)</f>
        <v>36387.68</v>
      </c>
      <c r="Q241" s="41">
        <f>SUMIF('Gtos. Corporativos'!$B:$B,'México'!$C$241,'Gtos. Corporativos'!U:U)</f>
        <v>0</v>
      </c>
      <c r="R241" s="41">
        <f>SUMIF('Gtos. Corporativos'!$B:$B,'México'!$C$241,'Gtos. Corporativos'!V:V)</f>
        <v>36387.68</v>
      </c>
      <c r="S241" s="41">
        <f>SUMIF('Gtos. Corporativos'!$B:$B,'México'!$C$241,'Gtos. Corporativos'!W:W)</f>
        <v>0</v>
      </c>
      <c r="T241" s="41">
        <f>SUMIF('Gtos. Corporativos'!$B:$B,'México'!$C$241,'Gtos. Corporativos'!X:X)</f>
        <v>36387.68</v>
      </c>
      <c r="U241" s="41">
        <f>SUMIF('Gtos. Corporativos'!$B:$B,'México'!$C$241,'Gtos. Corporativos'!Y:Y)</f>
        <v>0</v>
      </c>
      <c r="V241" s="41">
        <f>SUMIF('Gtos. Corporativos'!$B:$B,'México'!$C$241,'Gtos. Corporativos'!Z:Z)</f>
        <v>36387.68</v>
      </c>
      <c r="W241" s="41">
        <f>SUMIF('Gtos. Corporativos'!$B:$B,'México'!$C$241,'Gtos. Corporativos'!AA:AA)</f>
        <v>0</v>
      </c>
      <c r="X241" s="41">
        <f>SUMIF('Gtos. Corporativos'!$B:$B,'México'!$C$241,'Gtos. Corporativos'!AB:AB)</f>
        <v>36387.68</v>
      </c>
      <c r="Y241" s="41">
        <f>SUMIF('Gtos. Corporativos'!$B:$B,'México'!$C$241,'Gtos. Corporativos'!AC:AC)</f>
        <v>0</v>
      </c>
      <c r="Z241" s="41">
        <f>SUMIF('Gtos. Corporativos'!$B:$B,'México'!$C$241,'Gtos. Corporativos'!AD:AD)</f>
        <v>36387.68</v>
      </c>
      <c r="AA241" s="336">
        <f>SUMIF('Gtos. Corporativos'!$B:$B,'México'!$C$241,'Gtos. Corporativos'!AE:AE)</f>
        <v>0</v>
      </c>
      <c r="AB241" s="40"/>
      <c r="AC241" s="348">
        <f t="shared" ref="AC241:AD241" si="16">D241+F241+H241+J241+L241+N241+P241+R241+T241</f>
        <v>327489.12</v>
      </c>
      <c r="AD241" s="349">
        <f t="shared" si="16"/>
        <v>0</v>
      </c>
      <c r="AE241" s="40"/>
      <c r="AF241" s="348">
        <f t="shared" si="6"/>
        <v>436652.16</v>
      </c>
      <c r="AG241" s="349">
        <f t="shared" si="7"/>
        <v>109163.04</v>
      </c>
      <c r="AH241" s="40"/>
      <c r="AI241" s="40"/>
      <c r="AJ241" s="40"/>
      <c r="AK241" s="40"/>
      <c r="AL241" s="40"/>
      <c r="AM241" s="40"/>
      <c r="AN241" s="40"/>
    </row>
    <row r="242" ht="12.75" customHeight="1">
      <c r="A242" s="40"/>
      <c r="B242" s="337" t="s">
        <v>751</v>
      </c>
      <c r="C242" s="40" t="s">
        <v>217</v>
      </c>
      <c r="D242" s="338">
        <f>SUMIF('Gtos. Corporativos'!$B:$B,'México'!$C$242,'Gtos. Corporativos'!H:H)</f>
        <v>36871.37879</v>
      </c>
      <c r="E242" s="41">
        <f>SUMIF('Gtos. Corporativos'!$B:$B,'México'!$C$242,'Gtos. Corporativos'!I:I)</f>
        <v>0</v>
      </c>
      <c r="F242" s="41">
        <f>SUMIF('Gtos. Corporativos'!$B:$B,'México'!$C$242,'Gtos. Corporativos'!J:J)</f>
        <v>36871.37879</v>
      </c>
      <c r="G242" s="41">
        <f>SUMIF('Gtos. Corporativos'!$B:$B,'México'!$C$242,'Gtos. Corporativos'!K:K)</f>
        <v>0</v>
      </c>
      <c r="H242" s="41">
        <f>SUMIF('Gtos. Corporativos'!$B:$B,'México'!$C$242,'Gtos. Corporativos'!L:L)</f>
        <v>36871.37879</v>
      </c>
      <c r="I242" s="41">
        <f>SUMIF('Gtos. Corporativos'!$B:$B,'México'!$C$242,'Gtos. Corporativos'!M:M)</f>
        <v>0</v>
      </c>
      <c r="J242" s="41">
        <f>SUMIF('Gtos. Corporativos'!$B:$B,'México'!$C$242,'Gtos. Corporativos'!N:N)</f>
        <v>36871.37879</v>
      </c>
      <c r="K242" s="41">
        <f>SUMIF('Gtos. Corporativos'!$B:$B,'México'!$C$242,'Gtos. Corporativos'!O:O)</f>
        <v>0</v>
      </c>
      <c r="L242" s="41">
        <f>SUMIF('Gtos. Corporativos'!$B:$B,'México'!$C$242,'Gtos. Corporativos'!P:P)</f>
        <v>36871.37879</v>
      </c>
      <c r="M242" s="41">
        <f>SUMIF('Gtos. Corporativos'!$B:$B,'México'!$C$242,'Gtos. Corporativos'!Q:Q)</f>
        <v>0</v>
      </c>
      <c r="N242" s="41">
        <f>SUMIF('Gtos. Corporativos'!$B:$B,'México'!$C$242,'Gtos. Corporativos'!R:R)</f>
        <v>36871.37879</v>
      </c>
      <c r="O242" s="41">
        <f>SUMIF('Gtos. Corporativos'!$B:$B,'México'!$C$242,'Gtos. Corporativos'!S:S)</f>
        <v>0</v>
      </c>
      <c r="P242" s="41">
        <f>SUMIF('Gtos. Corporativos'!$B:$B,'México'!$C$242,'Gtos. Corporativos'!T:T)</f>
        <v>36871.37879</v>
      </c>
      <c r="Q242" s="41">
        <f>SUMIF('Gtos. Corporativos'!$B:$B,'México'!$C$242,'Gtos. Corporativos'!U:U)</f>
        <v>0</v>
      </c>
      <c r="R242" s="41">
        <f>SUMIF('Gtos. Corporativos'!$B:$B,'México'!$C$242,'Gtos. Corporativos'!V:V)</f>
        <v>36871.37879</v>
      </c>
      <c r="S242" s="41">
        <f>SUMIF('Gtos. Corporativos'!$B:$B,'México'!$C$242,'Gtos. Corporativos'!W:W)</f>
        <v>0</v>
      </c>
      <c r="T242" s="41">
        <f>SUMIF('Gtos. Corporativos'!$B:$B,'México'!$C$242,'Gtos. Corporativos'!X:X)</f>
        <v>36871.37879</v>
      </c>
      <c r="U242" s="41">
        <f>SUMIF('Gtos. Corporativos'!$B:$B,'México'!$C$242,'Gtos. Corporativos'!Y:Y)</f>
        <v>0</v>
      </c>
      <c r="V242" s="41">
        <f>SUMIF('Gtos. Corporativos'!$B:$B,'México'!$C$242,'Gtos. Corporativos'!Z:Z)</f>
        <v>36871.37879</v>
      </c>
      <c r="W242" s="41">
        <f>SUMIF('Gtos. Corporativos'!$B:$B,'México'!$C$242,'Gtos. Corporativos'!AA:AA)</f>
        <v>0</v>
      </c>
      <c r="X242" s="41">
        <f>SUMIF('Gtos. Corporativos'!$B:$B,'México'!$C$242,'Gtos. Corporativos'!AB:AB)</f>
        <v>36871.37879</v>
      </c>
      <c r="Y242" s="41">
        <f>SUMIF('Gtos. Corporativos'!$B:$B,'México'!$C$242,'Gtos. Corporativos'!AC:AC)</f>
        <v>0</v>
      </c>
      <c r="Z242" s="41">
        <f>SUMIF('Gtos. Corporativos'!$B:$B,'México'!$C$242,'Gtos. Corporativos'!AD:AD)</f>
        <v>36871.37879</v>
      </c>
      <c r="AA242" s="336">
        <f>SUMIF('Gtos. Corporativos'!$B:$B,'México'!$C$242,'Gtos. Corporativos'!AE:AE)</f>
        <v>0</v>
      </c>
      <c r="AB242" s="40"/>
      <c r="AC242" s="348">
        <f t="shared" ref="AC242:AD242" si="17">D242+F242+H242+J242+L242+N242+P242+R242+T242</f>
        <v>331842.4091</v>
      </c>
      <c r="AD242" s="349">
        <f t="shared" si="17"/>
        <v>0</v>
      </c>
      <c r="AE242" s="40"/>
      <c r="AF242" s="348">
        <f t="shared" si="6"/>
        <v>442456.5454</v>
      </c>
      <c r="AG242" s="349">
        <f t="shared" si="7"/>
        <v>110614.1364</v>
      </c>
      <c r="AH242" s="40"/>
      <c r="AI242" s="40"/>
      <c r="AJ242" s="40"/>
      <c r="AK242" s="40"/>
      <c r="AL242" s="40"/>
      <c r="AM242" s="40"/>
      <c r="AN242" s="40"/>
    </row>
    <row r="243" ht="12.75" customHeight="1">
      <c r="A243" s="40"/>
      <c r="B243" s="337" t="s">
        <v>751</v>
      </c>
      <c r="C243" s="40" t="s">
        <v>219</v>
      </c>
      <c r="D243" s="338">
        <f>SUMIF('Gtos. Corporativos'!$B:$B,'México'!$C$243,'Gtos. Corporativos'!H:H)</f>
        <v>19762.428</v>
      </c>
      <c r="E243" s="41">
        <f>SUMIF('Gtos. Corporativos'!$B:$B,'México'!$C$243,'Gtos. Corporativos'!I:I)</f>
        <v>0</v>
      </c>
      <c r="F243" s="41">
        <f>SUMIF('Gtos. Corporativos'!$B:$B,'México'!$C$243,'Gtos. Corporativos'!J:J)</f>
        <v>19762.428</v>
      </c>
      <c r="G243" s="41">
        <f>SUMIF('Gtos. Corporativos'!$B:$B,'México'!$C$243,'Gtos. Corporativos'!K:K)</f>
        <v>0</v>
      </c>
      <c r="H243" s="41">
        <f>SUMIF('Gtos. Corporativos'!$B:$B,'México'!$C$243,'Gtos. Corporativos'!L:L)</f>
        <v>19762.428</v>
      </c>
      <c r="I243" s="41">
        <f>SUMIF('Gtos. Corporativos'!$B:$B,'México'!$C$243,'Gtos. Corporativos'!M:M)</f>
        <v>0</v>
      </c>
      <c r="J243" s="41">
        <f>SUMIF('Gtos. Corporativos'!$B:$B,'México'!$C$243,'Gtos. Corporativos'!N:N)</f>
        <v>19762.428</v>
      </c>
      <c r="K243" s="41">
        <f>SUMIF('Gtos. Corporativos'!$B:$B,'México'!$C$243,'Gtos. Corporativos'!O:O)</f>
        <v>0</v>
      </c>
      <c r="L243" s="41">
        <f>SUMIF('Gtos. Corporativos'!$B:$B,'México'!$C$243,'Gtos. Corporativos'!P:P)</f>
        <v>19762.428</v>
      </c>
      <c r="M243" s="41">
        <f>SUMIF('Gtos. Corporativos'!$B:$B,'México'!$C$243,'Gtos. Corporativos'!Q:Q)</f>
        <v>0</v>
      </c>
      <c r="N243" s="41">
        <f>SUMIF('Gtos. Corporativos'!$B:$B,'México'!$C$243,'Gtos. Corporativos'!R:R)</f>
        <v>19762.428</v>
      </c>
      <c r="O243" s="41">
        <f>SUMIF('Gtos. Corporativos'!$B:$B,'México'!$C$243,'Gtos. Corporativos'!S:S)</f>
        <v>0</v>
      </c>
      <c r="P243" s="41">
        <f>SUMIF('Gtos. Corporativos'!$B:$B,'México'!$C$243,'Gtos. Corporativos'!T:T)</f>
        <v>19762.428</v>
      </c>
      <c r="Q243" s="41">
        <f>SUMIF('Gtos. Corporativos'!$B:$B,'México'!$C$243,'Gtos. Corporativos'!U:U)</f>
        <v>0</v>
      </c>
      <c r="R243" s="41">
        <f>SUMIF('Gtos. Corporativos'!$B:$B,'México'!$C$243,'Gtos. Corporativos'!V:V)</f>
        <v>19762.428</v>
      </c>
      <c r="S243" s="41">
        <f>SUMIF('Gtos. Corporativos'!$B:$B,'México'!$C$243,'Gtos. Corporativos'!W:W)</f>
        <v>0</v>
      </c>
      <c r="T243" s="41">
        <f>SUMIF('Gtos. Corporativos'!$B:$B,'México'!$C$243,'Gtos. Corporativos'!X:X)</f>
        <v>19762.428</v>
      </c>
      <c r="U243" s="41">
        <f>SUMIF('Gtos. Corporativos'!$B:$B,'México'!$C$243,'Gtos. Corporativos'!Y:Y)</f>
        <v>0</v>
      </c>
      <c r="V243" s="41">
        <f>SUMIF('Gtos. Corporativos'!$B:$B,'México'!$C$243,'Gtos. Corporativos'!Z:Z)</f>
        <v>19762.428</v>
      </c>
      <c r="W243" s="41">
        <f>SUMIF('Gtos. Corporativos'!$B:$B,'México'!$C$243,'Gtos. Corporativos'!AA:AA)</f>
        <v>0</v>
      </c>
      <c r="X243" s="41">
        <f>SUMIF('Gtos. Corporativos'!$B:$B,'México'!$C$243,'Gtos. Corporativos'!AB:AB)</f>
        <v>19762.428</v>
      </c>
      <c r="Y243" s="41">
        <f>SUMIF('Gtos. Corporativos'!$B:$B,'México'!$C$243,'Gtos. Corporativos'!AC:AC)</f>
        <v>0</v>
      </c>
      <c r="Z243" s="41">
        <f>SUMIF('Gtos. Corporativos'!$B:$B,'México'!$C$243,'Gtos. Corporativos'!AD:AD)</f>
        <v>19762.428</v>
      </c>
      <c r="AA243" s="336">
        <f>SUMIF('Gtos. Corporativos'!$B:$B,'México'!$C$243,'Gtos. Corporativos'!AE:AE)</f>
        <v>0</v>
      </c>
      <c r="AB243" s="40"/>
      <c r="AC243" s="348">
        <f t="shared" ref="AC243:AD243" si="18">D243+F243+H243+J243+L243+N243+P243+R243+T243</f>
        <v>177861.852</v>
      </c>
      <c r="AD243" s="349">
        <f t="shared" si="18"/>
        <v>0</v>
      </c>
      <c r="AE243" s="40"/>
      <c r="AF243" s="348">
        <f t="shared" si="6"/>
        <v>237149.136</v>
      </c>
      <c r="AG243" s="349">
        <f t="shared" si="7"/>
        <v>59287.284</v>
      </c>
      <c r="AH243" s="40"/>
      <c r="AI243" s="40"/>
      <c r="AJ243" s="40"/>
      <c r="AK243" s="40"/>
      <c r="AL243" s="40"/>
      <c r="AM243" s="40"/>
      <c r="AN243" s="40"/>
    </row>
    <row r="244" ht="12.75" customHeight="1">
      <c r="A244" s="40"/>
      <c r="B244" s="337" t="s">
        <v>751</v>
      </c>
      <c r="C244" s="40" t="s">
        <v>221</v>
      </c>
      <c r="D244" s="338">
        <f>SUMIF('Gtos. Corporativos'!$B:$B,'México'!$C$244,'Gtos. Corporativos'!H:H)</f>
        <v>1229.37528</v>
      </c>
      <c r="E244" s="41">
        <f>SUMIF('Gtos. Corporativos'!$B:$B,'México'!$C$244,'Gtos. Corporativos'!I:I)</f>
        <v>0</v>
      </c>
      <c r="F244" s="41">
        <f>SUMIF('Gtos. Corporativos'!$B:$B,'México'!$C$244,'Gtos. Corporativos'!J:J)</f>
        <v>1229.37528</v>
      </c>
      <c r="G244" s="41">
        <f>SUMIF('Gtos. Corporativos'!$B:$B,'México'!$C$244,'Gtos. Corporativos'!K:K)</f>
        <v>0</v>
      </c>
      <c r="H244" s="41">
        <f>SUMIF('Gtos. Corporativos'!$B:$B,'México'!$C$244,'Gtos. Corporativos'!L:L)</f>
        <v>1229.37528</v>
      </c>
      <c r="I244" s="41">
        <f>SUMIF('Gtos. Corporativos'!$B:$B,'México'!$C$244,'Gtos. Corporativos'!M:M)</f>
        <v>0</v>
      </c>
      <c r="J244" s="41">
        <f>SUMIF('Gtos. Corporativos'!$B:$B,'México'!$C$244,'Gtos. Corporativos'!N:N)</f>
        <v>1229.37528</v>
      </c>
      <c r="K244" s="41">
        <f>SUMIF('Gtos. Corporativos'!$B:$B,'México'!$C$244,'Gtos. Corporativos'!O:O)</f>
        <v>0</v>
      </c>
      <c r="L244" s="41">
        <f>SUMIF('Gtos. Corporativos'!$B:$B,'México'!$C$244,'Gtos. Corporativos'!P:P)</f>
        <v>1229.37528</v>
      </c>
      <c r="M244" s="41">
        <f>SUMIF('Gtos. Corporativos'!$B:$B,'México'!$C$244,'Gtos. Corporativos'!Q:Q)</f>
        <v>0</v>
      </c>
      <c r="N244" s="41">
        <f>SUMIF('Gtos. Corporativos'!$B:$B,'México'!$C$244,'Gtos. Corporativos'!R:R)</f>
        <v>1229.37528</v>
      </c>
      <c r="O244" s="41">
        <f>SUMIF('Gtos. Corporativos'!$B:$B,'México'!$C$244,'Gtos. Corporativos'!S:S)</f>
        <v>0</v>
      </c>
      <c r="P244" s="41">
        <f>SUMIF('Gtos. Corporativos'!$B:$B,'México'!$C$244,'Gtos. Corporativos'!T:T)</f>
        <v>1229.37528</v>
      </c>
      <c r="Q244" s="41">
        <f>SUMIF('Gtos. Corporativos'!$B:$B,'México'!$C$244,'Gtos. Corporativos'!U:U)</f>
        <v>0</v>
      </c>
      <c r="R244" s="41">
        <f>SUMIF('Gtos. Corporativos'!$B:$B,'México'!$C$244,'Gtos. Corporativos'!V:V)</f>
        <v>1229.37528</v>
      </c>
      <c r="S244" s="41">
        <f>SUMIF('Gtos. Corporativos'!$B:$B,'México'!$C$244,'Gtos. Corporativos'!W:W)</f>
        <v>0</v>
      </c>
      <c r="T244" s="41">
        <f>SUMIF('Gtos. Corporativos'!$B:$B,'México'!$C$244,'Gtos. Corporativos'!X:X)</f>
        <v>1229.37528</v>
      </c>
      <c r="U244" s="41">
        <f>SUMIF('Gtos. Corporativos'!$B:$B,'México'!$C$244,'Gtos. Corporativos'!Y:Y)</f>
        <v>0</v>
      </c>
      <c r="V244" s="41">
        <f>SUMIF('Gtos. Corporativos'!$B:$B,'México'!$C$244,'Gtos. Corporativos'!Z:Z)</f>
        <v>1229.37528</v>
      </c>
      <c r="W244" s="41">
        <f>SUMIF('Gtos. Corporativos'!$B:$B,'México'!$C$244,'Gtos. Corporativos'!AA:AA)</f>
        <v>0</v>
      </c>
      <c r="X244" s="41">
        <f>SUMIF('Gtos. Corporativos'!$B:$B,'México'!$C$244,'Gtos. Corporativos'!AB:AB)</f>
        <v>1229.37528</v>
      </c>
      <c r="Y244" s="41">
        <f>SUMIF('Gtos. Corporativos'!$B:$B,'México'!$C$244,'Gtos. Corporativos'!AC:AC)</f>
        <v>0</v>
      </c>
      <c r="Z244" s="41">
        <f>SUMIF('Gtos. Corporativos'!$B:$B,'México'!$C$244,'Gtos. Corporativos'!AD:AD)</f>
        <v>1229.37528</v>
      </c>
      <c r="AA244" s="336">
        <f>SUMIF('Gtos. Corporativos'!$B:$B,'México'!$C$244,'Gtos. Corporativos'!AE:AE)</f>
        <v>0</v>
      </c>
      <c r="AB244" s="40"/>
      <c r="AC244" s="350">
        <f t="shared" ref="AC244:AD244" si="19">D244+F244+H244+J244+L244+N244+P244+R244+T244</f>
        <v>11064.37752</v>
      </c>
      <c r="AD244" s="351">
        <f t="shared" si="19"/>
        <v>0</v>
      </c>
      <c r="AE244" s="40"/>
      <c r="AF244" s="350">
        <f t="shared" si="6"/>
        <v>14752.50336</v>
      </c>
      <c r="AG244" s="351">
        <f t="shared" si="7"/>
        <v>3688.12584</v>
      </c>
      <c r="AH244" s="40"/>
      <c r="AI244" s="40"/>
      <c r="AJ244" s="40"/>
      <c r="AK244" s="40"/>
      <c r="AL244" s="40"/>
      <c r="AM244" s="40"/>
      <c r="AN244" s="40"/>
    </row>
    <row r="245" ht="12.75" customHeight="1">
      <c r="A245" s="40"/>
      <c r="B245" s="337" t="s">
        <v>751</v>
      </c>
      <c r="C245" s="40" t="s">
        <v>223</v>
      </c>
      <c r="D245" s="338">
        <f>SUMIF('Gtos. Corporativos'!$B:$B,'México'!$C$245,'Gtos. Corporativos'!H:H)</f>
        <v>612.0016</v>
      </c>
      <c r="E245" s="41">
        <f>SUMIF('Gtos. Corporativos'!$B:$B,'México'!$C$245,'Gtos. Corporativos'!I:I)</f>
        <v>0</v>
      </c>
      <c r="F245" s="41">
        <f>SUMIF('Gtos. Corporativos'!$B:$B,'México'!$C$245,'Gtos. Corporativos'!J:J)</f>
        <v>612.0016</v>
      </c>
      <c r="G245" s="41">
        <f>SUMIF('Gtos. Corporativos'!$B:$B,'México'!$C$245,'Gtos. Corporativos'!K:K)</f>
        <v>0</v>
      </c>
      <c r="H245" s="41">
        <f>SUMIF('Gtos. Corporativos'!$B:$B,'México'!$C$245,'Gtos. Corporativos'!L:L)</f>
        <v>612.0016</v>
      </c>
      <c r="I245" s="41">
        <f>SUMIF('Gtos. Corporativos'!$B:$B,'México'!$C$245,'Gtos. Corporativos'!M:M)</f>
        <v>0</v>
      </c>
      <c r="J245" s="41">
        <f>SUMIF('Gtos. Corporativos'!$B:$B,'México'!$C$245,'Gtos. Corporativos'!N:N)</f>
        <v>612.0016</v>
      </c>
      <c r="K245" s="41">
        <f>SUMIF('Gtos. Corporativos'!$B:$B,'México'!$C$245,'Gtos. Corporativos'!O:O)</f>
        <v>0</v>
      </c>
      <c r="L245" s="41">
        <f>SUMIF('Gtos. Corporativos'!$B:$B,'México'!$C$245,'Gtos. Corporativos'!P:P)</f>
        <v>612.0016</v>
      </c>
      <c r="M245" s="41">
        <f>SUMIF('Gtos. Corporativos'!$B:$B,'México'!$C$245,'Gtos. Corporativos'!Q:Q)</f>
        <v>0</v>
      </c>
      <c r="N245" s="41">
        <f>SUMIF('Gtos. Corporativos'!$B:$B,'México'!$C$245,'Gtos. Corporativos'!R:R)</f>
        <v>612.0016</v>
      </c>
      <c r="O245" s="41">
        <f>SUMIF('Gtos. Corporativos'!$B:$B,'México'!$C$245,'Gtos. Corporativos'!S:S)</f>
        <v>0</v>
      </c>
      <c r="P245" s="41">
        <f>SUMIF('Gtos. Corporativos'!$B:$B,'México'!$C$245,'Gtos. Corporativos'!T:T)</f>
        <v>612.0016</v>
      </c>
      <c r="Q245" s="41">
        <f>SUMIF('Gtos. Corporativos'!$B:$B,'México'!$C$245,'Gtos. Corporativos'!U:U)</f>
        <v>0</v>
      </c>
      <c r="R245" s="41">
        <f>SUMIF('Gtos. Corporativos'!$B:$B,'México'!$C$245,'Gtos. Corporativos'!V:V)</f>
        <v>612.0016</v>
      </c>
      <c r="S245" s="41">
        <f>SUMIF('Gtos. Corporativos'!$B:$B,'México'!$C$245,'Gtos. Corporativos'!W:W)</f>
        <v>0</v>
      </c>
      <c r="T245" s="41">
        <f>SUMIF('Gtos. Corporativos'!$B:$B,'México'!$C$245,'Gtos. Corporativos'!X:X)</f>
        <v>612.0016</v>
      </c>
      <c r="U245" s="41">
        <f>SUMIF('Gtos. Corporativos'!$B:$B,'México'!$C$245,'Gtos. Corporativos'!Y:Y)</f>
        <v>0</v>
      </c>
      <c r="V245" s="41">
        <f>SUMIF('Gtos. Corporativos'!$B:$B,'México'!$C$245,'Gtos. Corporativos'!Z:Z)</f>
        <v>612.0016</v>
      </c>
      <c r="W245" s="41">
        <f>SUMIF('Gtos. Corporativos'!$B:$B,'México'!$C$245,'Gtos. Corporativos'!AA:AA)</f>
        <v>0</v>
      </c>
      <c r="X245" s="41">
        <f>SUMIF('Gtos. Corporativos'!$B:$B,'México'!$C$245,'Gtos. Corporativos'!AB:AB)</f>
        <v>612.0016</v>
      </c>
      <c r="Y245" s="41">
        <f>SUMIF('Gtos. Corporativos'!$B:$B,'México'!$C$245,'Gtos. Corporativos'!AC:AC)</f>
        <v>0</v>
      </c>
      <c r="Z245" s="41">
        <f>SUMIF('Gtos. Corporativos'!$B:$B,'México'!$C$245,'Gtos. Corporativos'!AD:AD)</f>
        <v>612.0016</v>
      </c>
      <c r="AA245" s="336">
        <f>SUMIF('Gtos. Corporativos'!$B:$B,'México'!$C$245,'Gtos. Corporativos'!AE:AE)</f>
        <v>0</v>
      </c>
      <c r="AB245" s="40"/>
      <c r="AC245" s="348">
        <f t="shared" ref="AC245:AD245" si="20">D245+F245+H245+J245+L245+N245+P245+R245+T245</f>
        <v>5508.0144</v>
      </c>
      <c r="AD245" s="349">
        <f t="shared" si="20"/>
        <v>0</v>
      </c>
      <c r="AE245" s="40"/>
      <c r="AF245" s="348">
        <f t="shared" si="6"/>
        <v>7344.0192</v>
      </c>
      <c r="AG245" s="349">
        <f t="shared" si="7"/>
        <v>1836.0048</v>
      </c>
      <c r="AH245" s="40"/>
      <c r="AI245" s="40"/>
      <c r="AJ245" s="40"/>
      <c r="AK245" s="40"/>
      <c r="AL245" s="40"/>
      <c r="AM245" s="40"/>
      <c r="AN245" s="40"/>
    </row>
    <row r="246" ht="12.75" customHeight="1">
      <c r="A246" s="40"/>
      <c r="B246" s="337" t="s">
        <v>751</v>
      </c>
      <c r="C246" s="40" t="s">
        <v>225</v>
      </c>
      <c r="D246" s="338">
        <f>SUMIF('Gtos. Corporativos'!$B:$B,'México'!$C$246,'Gtos. Corporativos'!H:H)</f>
        <v>24735.312</v>
      </c>
      <c r="E246" s="41">
        <f>SUMIF('Gtos. Corporativos'!$B:$B,'México'!$C$246,'Gtos. Corporativos'!I:I)</f>
        <v>0</v>
      </c>
      <c r="F246" s="41">
        <f>SUMIF('Gtos. Corporativos'!$B:$B,'México'!$C$246,'Gtos. Corporativos'!J:J)</f>
        <v>24735.312</v>
      </c>
      <c r="G246" s="41">
        <f>SUMIF('Gtos. Corporativos'!$B:$B,'México'!$C$246,'Gtos. Corporativos'!K:K)</f>
        <v>0</v>
      </c>
      <c r="H246" s="41">
        <f>SUMIF('Gtos. Corporativos'!$B:$B,'México'!$C$246,'Gtos. Corporativos'!L:L)</f>
        <v>24735.312</v>
      </c>
      <c r="I246" s="41">
        <f>SUMIF('Gtos. Corporativos'!$B:$B,'México'!$C$246,'Gtos. Corporativos'!M:M)</f>
        <v>0</v>
      </c>
      <c r="J246" s="41">
        <f>SUMIF('Gtos. Corporativos'!$B:$B,'México'!$C$246,'Gtos. Corporativos'!N:N)</f>
        <v>24735.312</v>
      </c>
      <c r="K246" s="41">
        <f>SUMIF('Gtos. Corporativos'!$B:$B,'México'!$C$246,'Gtos. Corporativos'!O:O)</f>
        <v>0</v>
      </c>
      <c r="L246" s="41">
        <f>SUMIF('Gtos. Corporativos'!$B:$B,'México'!$C$246,'Gtos. Corporativos'!P:P)</f>
        <v>24735.312</v>
      </c>
      <c r="M246" s="41">
        <f>SUMIF('Gtos. Corporativos'!$B:$B,'México'!$C$246,'Gtos. Corporativos'!Q:Q)</f>
        <v>0</v>
      </c>
      <c r="N246" s="41">
        <f>SUMIF('Gtos. Corporativos'!$B:$B,'México'!$C$246,'Gtos. Corporativos'!R:R)</f>
        <v>24735.312</v>
      </c>
      <c r="O246" s="41">
        <f>SUMIF('Gtos. Corporativos'!$B:$B,'México'!$C$246,'Gtos. Corporativos'!S:S)</f>
        <v>0</v>
      </c>
      <c r="P246" s="41">
        <f>SUMIF('Gtos. Corporativos'!$B:$B,'México'!$C$246,'Gtos. Corporativos'!T:T)</f>
        <v>24735.312</v>
      </c>
      <c r="Q246" s="41">
        <f>SUMIF('Gtos. Corporativos'!$B:$B,'México'!$C$246,'Gtos. Corporativos'!U:U)</f>
        <v>0</v>
      </c>
      <c r="R246" s="41">
        <f>SUMIF('Gtos. Corporativos'!$B:$B,'México'!$C$246,'Gtos. Corporativos'!V:V)</f>
        <v>24735.312</v>
      </c>
      <c r="S246" s="41">
        <f>SUMIF('Gtos. Corporativos'!$B:$B,'México'!$C$246,'Gtos. Corporativos'!W:W)</f>
        <v>0</v>
      </c>
      <c r="T246" s="41">
        <f>SUMIF('Gtos. Corporativos'!$B:$B,'México'!$C$246,'Gtos. Corporativos'!X:X)</f>
        <v>24735.312</v>
      </c>
      <c r="U246" s="41">
        <f>SUMIF('Gtos. Corporativos'!$B:$B,'México'!$C$246,'Gtos. Corporativos'!Y:Y)</f>
        <v>0</v>
      </c>
      <c r="V246" s="41">
        <f>SUMIF('Gtos. Corporativos'!$B:$B,'México'!$C$246,'Gtos. Corporativos'!Z:Z)</f>
        <v>24735.312</v>
      </c>
      <c r="W246" s="41">
        <f>SUMIF('Gtos. Corporativos'!$B:$B,'México'!$C$246,'Gtos. Corporativos'!AA:AA)</f>
        <v>0</v>
      </c>
      <c r="X246" s="41">
        <f>SUMIF('Gtos. Corporativos'!$B:$B,'México'!$C$246,'Gtos. Corporativos'!AB:AB)</f>
        <v>24735.312</v>
      </c>
      <c r="Y246" s="41">
        <f>SUMIF('Gtos. Corporativos'!$B:$B,'México'!$C$246,'Gtos. Corporativos'!AC:AC)</f>
        <v>0</v>
      </c>
      <c r="Z246" s="41">
        <f>SUMIF('Gtos. Corporativos'!$B:$B,'México'!$C$246,'Gtos. Corporativos'!AD:AD)</f>
        <v>24735.312</v>
      </c>
      <c r="AA246" s="336">
        <f>SUMIF('Gtos. Corporativos'!$B:$B,'México'!$C$246,'Gtos. Corporativos'!AE:AE)</f>
        <v>0</v>
      </c>
      <c r="AB246" s="40"/>
      <c r="AC246" s="348">
        <f t="shared" ref="AC246:AD246" si="21">D246+F246+H246+J246+L246+N246+P246+R246+T246</f>
        <v>222617.808</v>
      </c>
      <c r="AD246" s="349">
        <f t="shared" si="21"/>
        <v>0</v>
      </c>
      <c r="AE246" s="40"/>
      <c r="AF246" s="348">
        <f t="shared" si="6"/>
        <v>296823.744</v>
      </c>
      <c r="AG246" s="349">
        <f t="shared" si="7"/>
        <v>74205.936</v>
      </c>
      <c r="AH246" s="40"/>
      <c r="AI246" s="40"/>
      <c r="AJ246" s="40"/>
      <c r="AK246" s="40"/>
      <c r="AL246" s="40"/>
      <c r="AM246" s="40"/>
      <c r="AN246" s="40"/>
    </row>
    <row r="247" ht="12.75" customHeight="1">
      <c r="A247" s="40"/>
      <c r="B247" s="337" t="s">
        <v>751</v>
      </c>
      <c r="C247" s="40" t="s">
        <v>227</v>
      </c>
      <c r="D247" s="338">
        <f>SUMIF('Gtos. Corporativos'!$B:$B,'México'!$C$247,'Gtos. Corporativos'!H:H)</f>
        <v>2413.5776</v>
      </c>
      <c r="E247" s="41">
        <f>SUMIF('Gtos. Corporativos'!$B:$B,'México'!$C$247,'Gtos. Corporativos'!I:I)</f>
        <v>0</v>
      </c>
      <c r="F247" s="41">
        <f>SUMIF('Gtos. Corporativos'!$B:$B,'México'!$C$247,'Gtos. Corporativos'!J:J)</f>
        <v>2413.5776</v>
      </c>
      <c r="G247" s="41">
        <f>SUMIF('Gtos. Corporativos'!$B:$B,'México'!$C$247,'Gtos. Corporativos'!K:K)</f>
        <v>0</v>
      </c>
      <c r="H247" s="41">
        <f>SUMIF('Gtos. Corporativos'!$B:$B,'México'!$C$247,'Gtos. Corporativos'!L:L)</f>
        <v>2413.5776</v>
      </c>
      <c r="I247" s="41">
        <f>SUMIF('Gtos. Corporativos'!$B:$B,'México'!$C$247,'Gtos. Corporativos'!M:M)</f>
        <v>0</v>
      </c>
      <c r="J247" s="41">
        <f>SUMIF('Gtos. Corporativos'!$B:$B,'México'!$C$247,'Gtos. Corporativos'!N:N)</f>
        <v>2413.5776</v>
      </c>
      <c r="K247" s="41">
        <f>SUMIF('Gtos. Corporativos'!$B:$B,'México'!$C$247,'Gtos. Corporativos'!O:O)</f>
        <v>0</v>
      </c>
      <c r="L247" s="41">
        <f>SUMIF('Gtos. Corporativos'!$B:$B,'México'!$C$247,'Gtos. Corporativos'!P:P)</f>
        <v>2413.5776</v>
      </c>
      <c r="M247" s="41">
        <f>SUMIF('Gtos. Corporativos'!$B:$B,'México'!$C$247,'Gtos. Corporativos'!Q:Q)</f>
        <v>0</v>
      </c>
      <c r="N247" s="41">
        <f>SUMIF('Gtos. Corporativos'!$B:$B,'México'!$C$247,'Gtos. Corporativos'!R:R)</f>
        <v>2413.5776</v>
      </c>
      <c r="O247" s="41">
        <f>SUMIF('Gtos. Corporativos'!$B:$B,'México'!$C$247,'Gtos. Corporativos'!S:S)</f>
        <v>0</v>
      </c>
      <c r="P247" s="41">
        <f>SUMIF('Gtos. Corporativos'!$B:$B,'México'!$C$247,'Gtos. Corporativos'!T:T)</f>
        <v>2413.5776</v>
      </c>
      <c r="Q247" s="41">
        <f>SUMIF('Gtos. Corporativos'!$B:$B,'México'!$C$247,'Gtos. Corporativos'!U:U)</f>
        <v>0</v>
      </c>
      <c r="R247" s="41">
        <f>SUMIF('Gtos. Corporativos'!$B:$B,'México'!$C$247,'Gtos. Corporativos'!V:V)</f>
        <v>2413.5776</v>
      </c>
      <c r="S247" s="41">
        <f>SUMIF('Gtos. Corporativos'!$B:$B,'México'!$C$247,'Gtos. Corporativos'!W:W)</f>
        <v>0</v>
      </c>
      <c r="T247" s="41">
        <f>SUMIF('Gtos. Corporativos'!$B:$B,'México'!$C$247,'Gtos. Corporativos'!X:X)</f>
        <v>2413.5776</v>
      </c>
      <c r="U247" s="41">
        <f>SUMIF('Gtos. Corporativos'!$B:$B,'México'!$C$247,'Gtos. Corporativos'!Y:Y)</f>
        <v>0</v>
      </c>
      <c r="V247" s="41">
        <f>SUMIF('Gtos. Corporativos'!$B:$B,'México'!$C$247,'Gtos. Corporativos'!Z:Z)</f>
        <v>2413.5776</v>
      </c>
      <c r="W247" s="41">
        <f>SUMIF('Gtos. Corporativos'!$B:$B,'México'!$C$247,'Gtos. Corporativos'!AA:AA)</f>
        <v>0</v>
      </c>
      <c r="X247" s="41">
        <f>SUMIF('Gtos. Corporativos'!$B:$B,'México'!$C$247,'Gtos. Corporativos'!AB:AB)</f>
        <v>2413.5776</v>
      </c>
      <c r="Y247" s="41">
        <f>SUMIF('Gtos. Corporativos'!$B:$B,'México'!$C$247,'Gtos. Corporativos'!AC:AC)</f>
        <v>0</v>
      </c>
      <c r="Z247" s="41">
        <f>SUMIF('Gtos. Corporativos'!$B:$B,'México'!$C$247,'Gtos. Corporativos'!AD:AD)</f>
        <v>2413.5776</v>
      </c>
      <c r="AA247" s="336">
        <f>SUMIF('Gtos. Corporativos'!$B:$B,'México'!$C$247,'Gtos. Corporativos'!AE:AE)</f>
        <v>0</v>
      </c>
      <c r="AB247" s="40"/>
      <c r="AC247" s="348">
        <f t="shared" ref="AC247:AD247" si="22">D247+F247+H247+J247+L247+N247+P247+R247+T247</f>
        <v>21722.1984</v>
      </c>
      <c r="AD247" s="349">
        <f t="shared" si="22"/>
        <v>0</v>
      </c>
      <c r="AE247" s="40"/>
      <c r="AF247" s="348">
        <f t="shared" si="6"/>
        <v>28962.9312</v>
      </c>
      <c r="AG247" s="349">
        <f t="shared" si="7"/>
        <v>7240.7328</v>
      </c>
      <c r="AH247" s="40"/>
      <c r="AI247" s="40"/>
      <c r="AJ247" s="40"/>
      <c r="AK247" s="40"/>
      <c r="AL247" s="40"/>
      <c r="AM247" s="40"/>
      <c r="AN247" s="40"/>
    </row>
    <row r="248" ht="12.75" customHeight="1">
      <c r="A248" s="40"/>
      <c r="B248" s="337" t="s">
        <v>751</v>
      </c>
      <c r="C248" s="40" t="s">
        <v>229</v>
      </c>
      <c r="D248" s="338">
        <f>SUMIF('Gtos. Corporativos'!$B:$B,'México'!$C$248,'Gtos. Corporativos'!H:H)</f>
        <v>19244.84541</v>
      </c>
      <c r="E248" s="41">
        <f>SUMIF('Gtos. Corporativos'!$B:$B,'México'!$C$248,'Gtos. Corporativos'!I:I)</f>
        <v>0</v>
      </c>
      <c r="F248" s="41">
        <f>SUMIF('Gtos. Corporativos'!$B:$B,'México'!$C$248,'Gtos. Corporativos'!J:J)</f>
        <v>19244.84541</v>
      </c>
      <c r="G248" s="41">
        <f>SUMIF('Gtos. Corporativos'!$B:$B,'México'!$C$248,'Gtos. Corporativos'!K:K)</f>
        <v>0</v>
      </c>
      <c r="H248" s="41">
        <f>SUMIF('Gtos. Corporativos'!$B:$B,'México'!$C$248,'Gtos. Corporativos'!L:L)</f>
        <v>19244.84541</v>
      </c>
      <c r="I248" s="41">
        <f>SUMIF('Gtos. Corporativos'!$B:$B,'México'!$C$248,'Gtos. Corporativos'!M:M)</f>
        <v>0</v>
      </c>
      <c r="J248" s="41">
        <f>SUMIF('Gtos. Corporativos'!$B:$B,'México'!$C$248,'Gtos. Corporativos'!N:N)</f>
        <v>19244.84541</v>
      </c>
      <c r="K248" s="41">
        <f>SUMIF('Gtos. Corporativos'!$B:$B,'México'!$C$248,'Gtos. Corporativos'!O:O)</f>
        <v>0</v>
      </c>
      <c r="L248" s="41">
        <f>SUMIF('Gtos. Corporativos'!$B:$B,'México'!$C$248,'Gtos. Corporativos'!P:P)</f>
        <v>19244.84541</v>
      </c>
      <c r="M248" s="41">
        <f>SUMIF('Gtos. Corporativos'!$B:$B,'México'!$C$248,'Gtos. Corporativos'!Q:Q)</f>
        <v>0</v>
      </c>
      <c r="N248" s="41">
        <f>SUMIF('Gtos. Corporativos'!$B:$B,'México'!$C$248,'Gtos. Corporativos'!R:R)</f>
        <v>19244.84541</v>
      </c>
      <c r="O248" s="41">
        <f>SUMIF('Gtos. Corporativos'!$B:$B,'México'!$C$248,'Gtos. Corporativos'!S:S)</f>
        <v>0</v>
      </c>
      <c r="P248" s="41">
        <f>SUMIF('Gtos. Corporativos'!$B:$B,'México'!$C$248,'Gtos. Corporativos'!T:T)</f>
        <v>19244.84541</v>
      </c>
      <c r="Q248" s="41">
        <f>SUMIF('Gtos. Corporativos'!$B:$B,'México'!$C$248,'Gtos. Corporativos'!U:U)</f>
        <v>0</v>
      </c>
      <c r="R248" s="41">
        <f>SUMIF('Gtos. Corporativos'!$B:$B,'México'!$C$248,'Gtos. Corporativos'!V:V)</f>
        <v>19244.84541</v>
      </c>
      <c r="S248" s="41">
        <f>SUMIF('Gtos. Corporativos'!$B:$B,'México'!$C$248,'Gtos. Corporativos'!W:W)</f>
        <v>0</v>
      </c>
      <c r="T248" s="41">
        <f>SUMIF('Gtos. Corporativos'!$B:$B,'México'!$C$248,'Gtos. Corporativos'!X:X)</f>
        <v>19244.84541</v>
      </c>
      <c r="U248" s="41">
        <f>SUMIF('Gtos. Corporativos'!$B:$B,'México'!$C$248,'Gtos. Corporativos'!Y:Y)</f>
        <v>0</v>
      </c>
      <c r="V248" s="41">
        <f>SUMIF('Gtos. Corporativos'!$B:$B,'México'!$C$248,'Gtos. Corporativos'!Z:Z)</f>
        <v>19244.84541</v>
      </c>
      <c r="W248" s="41">
        <f>SUMIF('Gtos. Corporativos'!$B:$B,'México'!$C$248,'Gtos. Corporativos'!AA:AA)</f>
        <v>0</v>
      </c>
      <c r="X248" s="41">
        <f>SUMIF('Gtos. Corporativos'!$B:$B,'México'!$C$248,'Gtos. Corporativos'!AB:AB)</f>
        <v>19244.84541</v>
      </c>
      <c r="Y248" s="41">
        <f>SUMIF('Gtos. Corporativos'!$B:$B,'México'!$C$248,'Gtos. Corporativos'!AC:AC)</f>
        <v>0</v>
      </c>
      <c r="Z248" s="41">
        <f>SUMIF('Gtos. Corporativos'!$B:$B,'México'!$C$248,'Gtos. Corporativos'!AD:AD)</f>
        <v>19244.84541</v>
      </c>
      <c r="AA248" s="336">
        <f>SUMIF('Gtos. Corporativos'!$B:$B,'México'!$C$248,'Gtos. Corporativos'!AE:AE)</f>
        <v>0</v>
      </c>
      <c r="AB248" s="40"/>
      <c r="AC248" s="348">
        <f t="shared" ref="AC248:AD248" si="23">D248+F248+H248+J248+L248+N248+P248+R248+T248</f>
        <v>173203.6086</v>
      </c>
      <c r="AD248" s="349">
        <f t="shared" si="23"/>
        <v>0</v>
      </c>
      <c r="AE248" s="40"/>
      <c r="AF248" s="348">
        <f t="shared" si="6"/>
        <v>230938.1449</v>
      </c>
      <c r="AG248" s="349">
        <f t="shared" si="7"/>
        <v>57734.53622</v>
      </c>
      <c r="AH248" s="40"/>
      <c r="AI248" s="40"/>
      <c r="AJ248" s="40"/>
      <c r="AK248" s="40"/>
      <c r="AL248" s="40"/>
      <c r="AM248" s="40"/>
      <c r="AN248" s="40"/>
    </row>
    <row r="249" ht="12.75" customHeight="1">
      <c r="A249" s="40"/>
      <c r="B249" s="337" t="s">
        <v>751</v>
      </c>
      <c r="C249" s="40" t="s">
        <v>232</v>
      </c>
      <c r="D249" s="338">
        <f>SUMIF('Gtos. Corporativos'!$B:$B,'México'!$C$249,'Gtos. Corporativos'!H:H)</f>
        <v>41722.26681</v>
      </c>
      <c r="E249" s="41">
        <f>SUMIF('Gtos. Corporativos'!$B:$B,'México'!$C$249,'Gtos. Corporativos'!I:I)</f>
        <v>0</v>
      </c>
      <c r="F249" s="41">
        <f>SUMIF('Gtos. Corporativos'!$B:$B,'México'!$C$249,'Gtos. Corporativos'!J:J)</f>
        <v>41722.26681</v>
      </c>
      <c r="G249" s="41">
        <f>SUMIF('Gtos. Corporativos'!$B:$B,'México'!$C$249,'Gtos. Corporativos'!K:K)</f>
        <v>0</v>
      </c>
      <c r="H249" s="41">
        <f>SUMIF('Gtos. Corporativos'!$B:$B,'México'!$C$249,'Gtos. Corporativos'!L:L)</f>
        <v>41722.26681</v>
      </c>
      <c r="I249" s="41">
        <f>SUMIF('Gtos. Corporativos'!$B:$B,'México'!$C$249,'Gtos. Corporativos'!M:M)</f>
        <v>0</v>
      </c>
      <c r="J249" s="41">
        <f>SUMIF('Gtos. Corporativos'!$B:$B,'México'!$C$249,'Gtos. Corporativos'!N:N)</f>
        <v>41722.26681</v>
      </c>
      <c r="K249" s="41">
        <f>SUMIF('Gtos. Corporativos'!$B:$B,'México'!$C$249,'Gtos. Corporativos'!O:O)</f>
        <v>0</v>
      </c>
      <c r="L249" s="41">
        <f>SUMIF('Gtos. Corporativos'!$B:$B,'México'!$C$249,'Gtos. Corporativos'!P:P)</f>
        <v>41722.26681</v>
      </c>
      <c r="M249" s="41">
        <f>SUMIF('Gtos. Corporativos'!$B:$B,'México'!$C$249,'Gtos. Corporativos'!Q:Q)</f>
        <v>0</v>
      </c>
      <c r="N249" s="41">
        <f>SUMIF('Gtos. Corporativos'!$B:$B,'México'!$C$249,'Gtos. Corporativos'!R:R)</f>
        <v>41722.26681</v>
      </c>
      <c r="O249" s="41">
        <f>SUMIF('Gtos. Corporativos'!$B:$B,'México'!$C$249,'Gtos. Corporativos'!S:S)</f>
        <v>0</v>
      </c>
      <c r="P249" s="41">
        <f>SUMIF('Gtos. Corporativos'!$B:$B,'México'!$C$249,'Gtos. Corporativos'!T:T)</f>
        <v>41722.26681</v>
      </c>
      <c r="Q249" s="41">
        <f>SUMIF('Gtos. Corporativos'!$B:$B,'México'!$C$249,'Gtos. Corporativos'!U:U)</f>
        <v>0</v>
      </c>
      <c r="R249" s="41">
        <f>SUMIF('Gtos. Corporativos'!$B:$B,'México'!$C$249,'Gtos. Corporativos'!V:V)</f>
        <v>41722.26681</v>
      </c>
      <c r="S249" s="41">
        <f>SUMIF('Gtos. Corporativos'!$B:$B,'México'!$C$249,'Gtos. Corporativos'!W:W)</f>
        <v>0</v>
      </c>
      <c r="T249" s="41">
        <f>SUMIF('Gtos. Corporativos'!$B:$B,'México'!$C$249,'Gtos. Corporativos'!X:X)</f>
        <v>41722.26681</v>
      </c>
      <c r="U249" s="41">
        <f>SUMIF('Gtos. Corporativos'!$B:$B,'México'!$C$249,'Gtos. Corporativos'!Y:Y)</f>
        <v>0</v>
      </c>
      <c r="V249" s="41">
        <f>SUMIF('Gtos. Corporativos'!$B:$B,'México'!$C$249,'Gtos. Corporativos'!Z:Z)</f>
        <v>41722.26681</v>
      </c>
      <c r="W249" s="41">
        <f>SUMIF('Gtos. Corporativos'!$B:$B,'México'!$C$249,'Gtos. Corporativos'!AA:AA)</f>
        <v>0</v>
      </c>
      <c r="X249" s="41">
        <f>SUMIF('Gtos. Corporativos'!$B:$B,'México'!$C$249,'Gtos. Corporativos'!AB:AB)</f>
        <v>41722.26681</v>
      </c>
      <c r="Y249" s="41">
        <f>SUMIF('Gtos. Corporativos'!$B:$B,'México'!$C$249,'Gtos. Corporativos'!AC:AC)</f>
        <v>0</v>
      </c>
      <c r="Z249" s="41">
        <f>SUMIF('Gtos. Corporativos'!$B:$B,'México'!$C$249,'Gtos. Corporativos'!AD:AD)</f>
        <v>41722.26681</v>
      </c>
      <c r="AA249" s="336">
        <f>SUMIF('Gtos. Corporativos'!$B:$B,'México'!$C$249,'Gtos. Corporativos'!AE:AE)</f>
        <v>0</v>
      </c>
      <c r="AB249" s="40"/>
      <c r="AC249" s="352">
        <f t="shared" ref="AC249:AD249" si="24">D249+F249+H249+J249+L249+N249+P249+R249+T249</f>
        <v>375500.4013</v>
      </c>
      <c r="AD249" s="353">
        <f t="shared" si="24"/>
        <v>0</v>
      </c>
      <c r="AE249" s="40"/>
      <c r="AF249" s="352">
        <f t="shared" si="6"/>
        <v>500667.2017</v>
      </c>
      <c r="AG249" s="353">
        <f t="shared" si="7"/>
        <v>125166.8004</v>
      </c>
      <c r="AH249" s="40"/>
      <c r="AI249" s="41">
        <f t="shared" ref="AI249:AJ249" si="25">T249+T250</f>
        <v>48972.09634</v>
      </c>
      <c r="AJ249" s="41">
        <f t="shared" si="25"/>
        <v>0</v>
      </c>
      <c r="AK249" s="41">
        <f t="shared" ref="AK249:AL249" si="26">AC249+AC250</f>
        <v>440748.867</v>
      </c>
      <c r="AL249" s="41">
        <f t="shared" si="26"/>
        <v>0</v>
      </c>
      <c r="AM249" s="41">
        <f t="shared" ref="AM249:AN249" si="27">AF249+AF250</f>
        <v>587665.156</v>
      </c>
      <c r="AN249" s="41">
        <f t="shared" si="27"/>
        <v>146916.289</v>
      </c>
    </row>
    <row r="250" ht="12.75" customHeight="1">
      <c r="A250" s="40"/>
      <c r="B250" s="337" t="s">
        <v>751</v>
      </c>
      <c r="C250" s="40" t="s">
        <v>234</v>
      </c>
      <c r="D250" s="338">
        <f>SUMIF('Gtos. Corporativos'!$B:$B,'México'!$C$250,'Gtos. Corporativos'!H:H)</f>
        <v>7249.829526</v>
      </c>
      <c r="E250" s="41">
        <f>SUMIF('Gtos. Corporativos'!$B:$B,'México'!$C$250,'Gtos. Corporativos'!I:I)</f>
        <v>0</v>
      </c>
      <c r="F250" s="41">
        <f>SUMIF('Gtos. Corporativos'!$B:$B,'México'!$C$250,'Gtos. Corporativos'!J:J)</f>
        <v>7249.829526</v>
      </c>
      <c r="G250" s="41">
        <f>SUMIF('Gtos. Corporativos'!$B:$B,'México'!$C$250,'Gtos. Corporativos'!K:K)</f>
        <v>0</v>
      </c>
      <c r="H250" s="41">
        <f>SUMIF('Gtos. Corporativos'!$B:$B,'México'!$C$250,'Gtos. Corporativos'!L:L)</f>
        <v>7249.829526</v>
      </c>
      <c r="I250" s="41">
        <f>SUMIF('Gtos. Corporativos'!$B:$B,'México'!$C$250,'Gtos. Corporativos'!M:M)</f>
        <v>0</v>
      </c>
      <c r="J250" s="41">
        <f>SUMIF('Gtos. Corporativos'!$B:$B,'México'!$C$250,'Gtos. Corporativos'!N:N)</f>
        <v>7249.829526</v>
      </c>
      <c r="K250" s="41">
        <f>SUMIF('Gtos. Corporativos'!$B:$B,'México'!$C$250,'Gtos. Corporativos'!O:O)</f>
        <v>0</v>
      </c>
      <c r="L250" s="41">
        <f>SUMIF('Gtos. Corporativos'!$B:$B,'México'!$C$250,'Gtos. Corporativos'!P:P)</f>
        <v>7249.829526</v>
      </c>
      <c r="M250" s="41">
        <f>SUMIF('Gtos. Corporativos'!$B:$B,'México'!$C$250,'Gtos. Corporativos'!Q:Q)</f>
        <v>0</v>
      </c>
      <c r="N250" s="41">
        <f>SUMIF('Gtos. Corporativos'!$B:$B,'México'!$C$250,'Gtos. Corporativos'!R:R)</f>
        <v>7249.829526</v>
      </c>
      <c r="O250" s="41">
        <f>SUMIF('Gtos. Corporativos'!$B:$B,'México'!$C$250,'Gtos. Corporativos'!S:S)</f>
        <v>0</v>
      </c>
      <c r="P250" s="41">
        <f>SUMIF('Gtos. Corporativos'!$B:$B,'México'!$C$250,'Gtos. Corporativos'!T:T)</f>
        <v>7249.829526</v>
      </c>
      <c r="Q250" s="41">
        <f>SUMIF('Gtos. Corporativos'!$B:$B,'México'!$C$250,'Gtos. Corporativos'!U:U)</f>
        <v>0</v>
      </c>
      <c r="R250" s="41">
        <f>SUMIF('Gtos. Corporativos'!$B:$B,'México'!$C$250,'Gtos. Corporativos'!V:V)</f>
        <v>7249.829526</v>
      </c>
      <c r="S250" s="41">
        <f>SUMIF('Gtos. Corporativos'!$B:$B,'México'!$C$250,'Gtos. Corporativos'!W:W)</f>
        <v>0</v>
      </c>
      <c r="T250" s="41">
        <f>SUMIF('Gtos. Corporativos'!$B:$B,'México'!$C$250,'Gtos. Corporativos'!X:X)</f>
        <v>7249.829526</v>
      </c>
      <c r="U250" s="41">
        <f>SUMIF('Gtos. Corporativos'!$B:$B,'México'!$C$250,'Gtos. Corporativos'!Y:Y)</f>
        <v>0</v>
      </c>
      <c r="V250" s="41">
        <f>SUMIF('Gtos. Corporativos'!$B:$B,'México'!$C$250,'Gtos. Corporativos'!Z:Z)</f>
        <v>7249.829526</v>
      </c>
      <c r="W250" s="41">
        <f>SUMIF('Gtos. Corporativos'!$B:$B,'México'!$C$250,'Gtos. Corporativos'!AA:AA)</f>
        <v>0</v>
      </c>
      <c r="X250" s="41">
        <f>SUMIF('Gtos. Corporativos'!$B:$B,'México'!$C$250,'Gtos. Corporativos'!AB:AB)</f>
        <v>7249.829526</v>
      </c>
      <c r="Y250" s="41">
        <f>SUMIF('Gtos. Corporativos'!$B:$B,'México'!$C$250,'Gtos. Corporativos'!AC:AC)</f>
        <v>0</v>
      </c>
      <c r="Z250" s="41">
        <f>SUMIF('Gtos. Corporativos'!$B:$B,'México'!$C$250,'Gtos. Corporativos'!AD:AD)</f>
        <v>7249.829526</v>
      </c>
      <c r="AA250" s="336">
        <f>SUMIF('Gtos. Corporativos'!$B:$B,'México'!$C$250,'Gtos. Corporativos'!AE:AE)</f>
        <v>0</v>
      </c>
      <c r="AB250" s="40"/>
      <c r="AC250" s="352">
        <f t="shared" ref="AC250:AD250" si="28">D250+F250+H250+J250+L250+N250+P250+R250+T250</f>
        <v>65248.46573</v>
      </c>
      <c r="AD250" s="353">
        <f t="shared" si="28"/>
        <v>0</v>
      </c>
      <c r="AE250" s="40"/>
      <c r="AF250" s="352">
        <f t="shared" si="6"/>
        <v>86997.95431</v>
      </c>
      <c r="AG250" s="353">
        <f t="shared" si="7"/>
        <v>21749.48858</v>
      </c>
      <c r="AH250" s="40"/>
      <c r="AI250" s="40"/>
      <c r="AJ250" s="40"/>
      <c r="AK250" s="40"/>
      <c r="AL250" s="40"/>
      <c r="AM250" s="40"/>
      <c r="AN250" s="40"/>
    </row>
    <row r="251" ht="12.75" customHeight="1">
      <c r="A251" s="40"/>
      <c r="B251" s="337" t="s">
        <v>751</v>
      </c>
      <c r="C251" s="40" t="s">
        <v>236</v>
      </c>
      <c r="D251" s="338">
        <f>SUMIF('Gtos. Corporativos'!$B:$B,'México'!$C$251,'Gtos. Corporativos'!H:H)</f>
        <v>3575.906749</v>
      </c>
      <c r="E251" s="41">
        <f>SUMIF('Gtos. Corporativos'!$B:$B,'México'!$C$251,'Gtos. Corporativos'!I:I)</f>
        <v>0</v>
      </c>
      <c r="F251" s="41">
        <f>SUMIF('Gtos. Corporativos'!$B:$B,'México'!$C$251,'Gtos. Corporativos'!J:J)</f>
        <v>3575.906749</v>
      </c>
      <c r="G251" s="41">
        <f>SUMIF('Gtos. Corporativos'!$B:$B,'México'!$C$251,'Gtos. Corporativos'!K:K)</f>
        <v>0</v>
      </c>
      <c r="H251" s="41">
        <f>SUMIF('Gtos. Corporativos'!$B:$B,'México'!$C$251,'Gtos. Corporativos'!L:L)</f>
        <v>3575.906749</v>
      </c>
      <c r="I251" s="41">
        <f>SUMIF('Gtos. Corporativos'!$B:$B,'México'!$C$251,'Gtos. Corporativos'!M:M)</f>
        <v>0</v>
      </c>
      <c r="J251" s="41">
        <f>SUMIF('Gtos. Corporativos'!$B:$B,'México'!$C$251,'Gtos. Corporativos'!N:N)</f>
        <v>3575.906749</v>
      </c>
      <c r="K251" s="41">
        <f>SUMIF('Gtos. Corporativos'!$B:$B,'México'!$C$251,'Gtos. Corporativos'!O:O)</f>
        <v>0</v>
      </c>
      <c r="L251" s="41">
        <f>SUMIF('Gtos. Corporativos'!$B:$B,'México'!$C$251,'Gtos. Corporativos'!P:P)</f>
        <v>3575.906749</v>
      </c>
      <c r="M251" s="41">
        <f>SUMIF('Gtos. Corporativos'!$B:$B,'México'!$C$251,'Gtos. Corporativos'!Q:Q)</f>
        <v>0</v>
      </c>
      <c r="N251" s="41">
        <f>SUMIF('Gtos. Corporativos'!$B:$B,'México'!$C$251,'Gtos. Corporativos'!R:R)</f>
        <v>3575.906749</v>
      </c>
      <c r="O251" s="41">
        <f>SUMIF('Gtos. Corporativos'!$B:$B,'México'!$C$251,'Gtos. Corporativos'!S:S)</f>
        <v>0</v>
      </c>
      <c r="P251" s="41">
        <f>SUMIF('Gtos. Corporativos'!$B:$B,'México'!$C$251,'Gtos. Corporativos'!T:T)</f>
        <v>3575.906749</v>
      </c>
      <c r="Q251" s="41">
        <f>SUMIF('Gtos. Corporativos'!$B:$B,'México'!$C$251,'Gtos. Corporativos'!U:U)</f>
        <v>0</v>
      </c>
      <c r="R251" s="41">
        <f>SUMIF('Gtos. Corporativos'!$B:$B,'México'!$C$251,'Gtos. Corporativos'!V:V)</f>
        <v>3575.906749</v>
      </c>
      <c r="S251" s="41">
        <f>SUMIF('Gtos. Corporativos'!$B:$B,'México'!$C$251,'Gtos. Corporativos'!W:W)</f>
        <v>0</v>
      </c>
      <c r="T251" s="41">
        <f>SUMIF('Gtos. Corporativos'!$B:$B,'México'!$C$251,'Gtos. Corporativos'!X:X)</f>
        <v>3575.906749</v>
      </c>
      <c r="U251" s="41">
        <f>SUMIF('Gtos. Corporativos'!$B:$B,'México'!$C$251,'Gtos. Corporativos'!Y:Y)</f>
        <v>0</v>
      </c>
      <c r="V251" s="41">
        <f>SUMIF('Gtos. Corporativos'!$B:$B,'México'!$C$251,'Gtos. Corporativos'!Z:Z)</f>
        <v>3575.906749</v>
      </c>
      <c r="W251" s="41">
        <f>SUMIF('Gtos. Corporativos'!$B:$B,'México'!$C$251,'Gtos. Corporativos'!AA:AA)</f>
        <v>0</v>
      </c>
      <c r="X251" s="41">
        <f>SUMIF('Gtos. Corporativos'!$B:$B,'México'!$C$251,'Gtos. Corporativos'!AB:AB)</f>
        <v>3575.906749</v>
      </c>
      <c r="Y251" s="41">
        <f>SUMIF('Gtos. Corporativos'!$B:$B,'México'!$C$251,'Gtos. Corporativos'!AC:AC)</f>
        <v>0</v>
      </c>
      <c r="Z251" s="41">
        <f>SUMIF('Gtos. Corporativos'!$B:$B,'México'!$C$251,'Gtos. Corporativos'!AD:AD)</f>
        <v>3575.906749</v>
      </c>
      <c r="AA251" s="336">
        <f>SUMIF('Gtos. Corporativos'!$B:$B,'México'!$C$251,'Gtos. Corporativos'!AE:AE)</f>
        <v>0</v>
      </c>
      <c r="AB251" s="40"/>
      <c r="AC251" s="352"/>
      <c r="AD251" s="353"/>
      <c r="AE251" s="40"/>
      <c r="AF251" s="352"/>
      <c r="AG251" s="353"/>
      <c r="AH251" s="40"/>
      <c r="AI251" s="40"/>
      <c r="AJ251" s="40"/>
      <c r="AK251" s="40"/>
      <c r="AL251" s="40"/>
      <c r="AM251" s="40"/>
      <c r="AN251" s="40"/>
    </row>
    <row r="252" ht="12.75" customHeight="1">
      <c r="A252" s="40"/>
      <c r="B252" s="337" t="s">
        <v>751</v>
      </c>
      <c r="C252" s="40" t="s">
        <v>238</v>
      </c>
      <c r="D252" s="338">
        <f>SUMIF('Gtos. Corporativos'!$B:$B,'México'!$C$252,'Gtos. Corporativos'!H:H)</f>
        <v>35751.69696</v>
      </c>
      <c r="E252" s="41">
        <f>SUMIF('Gtos. Corporativos'!$B:$B,'México'!$C$252,'Gtos. Corporativos'!I:I)</f>
        <v>0</v>
      </c>
      <c r="F252" s="41">
        <f>SUMIF('Gtos. Corporativos'!$B:$B,'México'!$C$252,'Gtos. Corporativos'!J:J)</f>
        <v>35751.69696</v>
      </c>
      <c r="G252" s="41">
        <f>SUMIF('Gtos. Corporativos'!$B:$B,'México'!$C$252,'Gtos. Corporativos'!K:K)</f>
        <v>0</v>
      </c>
      <c r="H252" s="41">
        <f>SUMIF('Gtos. Corporativos'!$B:$B,'México'!$C$252,'Gtos. Corporativos'!L:L)</f>
        <v>35751.69696</v>
      </c>
      <c r="I252" s="41">
        <f>SUMIF('Gtos. Corporativos'!$B:$B,'México'!$C$252,'Gtos. Corporativos'!M:M)</f>
        <v>0</v>
      </c>
      <c r="J252" s="41">
        <f>SUMIF('Gtos. Corporativos'!$B:$B,'México'!$C$252,'Gtos. Corporativos'!N:N)</f>
        <v>35751.69696</v>
      </c>
      <c r="K252" s="41">
        <f>SUMIF('Gtos. Corporativos'!$B:$B,'México'!$C$252,'Gtos. Corporativos'!O:O)</f>
        <v>0</v>
      </c>
      <c r="L252" s="41">
        <f>SUMIF('Gtos. Corporativos'!$B:$B,'México'!$C$252,'Gtos. Corporativos'!P:P)</f>
        <v>35751.69696</v>
      </c>
      <c r="M252" s="41">
        <f>SUMIF('Gtos. Corporativos'!$B:$B,'México'!$C$252,'Gtos. Corporativos'!Q:Q)</f>
        <v>0</v>
      </c>
      <c r="N252" s="41">
        <f>SUMIF('Gtos. Corporativos'!$B:$B,'México'!$C$252,'Gtos. Corporativos'!R:R)</f>
        <v>35751.69696</v>
      </c>
      <c r="O252" s="41">
        <f>SUMIF('Gtos. Corporativos'!$B:$B,'México'!$C$252,'Gtos. Corporativos'!S:S)</f>
        <v>0</v>
      </c>
      <c r="P252" s="41">
        <f>SUMIF('Gtos. Corporativos'!$B:$B,'México'!$C$252,'Gtos. Corporativos'!T:T)</f>
        <v>35751.69696</v>
      </c>
      <c r="Q252" s="41">
        <f>SUMIF('Gtos. Corporativos'!$B:$B,'México'!$C$252,'Gtos. Corporativos'!U:U)</f>
        <v>0</v>
      </c>
      <c r="R252" s="41">
        <f>SUMIF('Gtos. Corporativos'!$B:$B,'México'!$C$252,'Gtos. Corporativos'!V:V)</f>
        <v>35751.69696</v>
      </c>
      <c r="S252" s="41">
        <f>SUMIF('Gtos. Corporativos'!$B:$B,'México'!$C$252,'Gtos. Corporativos'!W:W)</f>
        <v>0</v>
      </c>
      <c r="T252" s="41">
        <f>SUMIF('Gtos. Corporativos'!$B:$B,'México'!$C$252,'Gtos. Corporativos'!X:X)</f>
        <v>35751.69696</v>
      </c>
      <c r="U252" s="41">
        <f>SUMIF('Gtos. Corporativos'!$B:$B,'México'!$C$252,'Gtos. Corporativos'!Y:Y)</f>
        <v>0</v>
      </c>
      <c r="V252" s="41">
        <f>SUMIF('Gtos. Corporativos'!$B:$B,'México'!$C$252,'Gtos. Corporativos'!Z:Z)</f>
        <v>35751.69696</v>
      </c>
      <c r="W252" s="41">
        <f>SUMIF('Gtos. Corporativos'!$B:$B,'México'!$C$252,'Gtos. Corporativos'!AA:AA)</f>
        <v>0</v>
      </c>
      <c r="X252" s="41">
        <f>SUMIF('Gtos. Corporativos'!$B:$B,'México'!$C$252,'Gtos. Corporativos'!AB:AB)</f>
        <v>35751.69696</v>
      </c>
      <c r="Y252" s="41">
        <f>SUMIF('Gtos. Corporativos'!$B:$B,'México'!$C$252,'Gtos. Corporativos'!AC:AC)</f>
        <v>0</v>
      </c>
      <c r="Z252" s="41">
        <f>SUMIF('Gtos. Corporativos'!$B:$B,'México'!$C$252,'Gtos. Corporativos'!AD:AD)</f>
        <v>35751.69696</v>
      </c>
      <c r="AA252" s="336">
        <f>SUMIF('Gtos. Corporativos'!$B:$B,'México'!$C$252,'Gtos. Corporativos'!AE:AE)</f>
        <v>0</v>
      </c>
      <c r="AB252" s="40"/>
      <c r="AC252" s="352"/>
      <c r="AD252" s="353"/>
      <c r="AE252" s="40"/>
      <c r="AF252" s="352"/>
      <c r="AG252" s="353"/>
      <c r="AH252" s="40"/>
      <c r="AI252" s="40"/>
      <c r="AJ252" s="40"/>
      <c r="AK252" s="40"/>
      <c r="AL252" s="40"/>
      <c r="AM252" s="40"/>
      <c r="AN252" s="40"/>
    </row>
    <row r="253" ht="12.75" customHeight="1">
      <c r="A253" s="40"/>
      <c r="B253" s="337" t="s">
        <v>751</v>
      </c>
      <c r="C253" s="40" t="s">
        <v>240</v>
      </c>
      <c r="D253" s="338">
        <f>SUMIF('Gtos. Corporativos'!$B:$B,'México'!$C$253,'Gtos. Corporativos'!H:H)</f>
        <v>42145.6</v>
      </c>
      <c r="E253" s="41">
        <f>SUMIF('Gtos. Corporativos'!$B:$B,'México'!$C$253,'Gtos. Corporativos'!I:I)</f>
        <v>0</v>
      </c>
      <c r="F253" s="41">
        <f>SUMIF('Gtos. Corporativos'!$B:$B,'México'!$C$253,'Gtos. Corporativos'!J:J)</f>
        <v>42145.6</v>
      </c>
      <c r="G253" s="41">
        <f>SUMIF('Gtos. Corporativos'!$B:$B,'México'!$C$253,'Gtos. Corporativos'!K:K)</f>
        <v>0</v>
      </c>
      <c r="H253" s="41">
        <f>SUMIF('Gtos. Corporativos'!$B:$B,'México'!$C$253,'Gtos. Corporativos'!L:L)</f>
        <v>42145.6</v>
      </c>
      <c r="I253" s="41">
        <f>SUMIF('Gtos. Corporativos'!$B:$B,'México'!$C$253,'Gtos. Corporativos'!M:M)</f>
        <v>0</v>
      </c>
      <c r="J253" s="41">
        <f>SUMIF('Gtos. Corporativos'!$B:$B,'México'!$C$253,'Gtos. Corporativos'!N:N)</f>
        <v>42145.6</v>
      </c>
      <c r="K253" s="41">
        <f>SUMIF('Gtos. Corporativos'!$B:$B,'México'!$C$253,'Gtos. Corporativos'!O:O)</f>
        <v>0</v>
      </c>
      <c r="L253" s="41">
        <f>SUMIF('Gtos. Corporativos'!$B:$B,'México'!$C$253,'Gtos. Corporativos'!P:P)</f>
        <v>42145.6</v>
      </c>
      <c r="M253" s="41">
        <f>SUMIF('Gtos. Corporativos'!$B:$B,'México'!$C$253,'Gtos. Corporativos'!Q:Q)</f>
        <v>0</v>
      </c>
      <c r="N253" s="41">
        <f>SUMIF('Gtos. Corporativos'!$B:$B,'México'!$C$253,'Gtos. Corporativos'!R:R)</f>
        <v>42145.6</v>
      </c>
      <c r="O253" s="41">
        <f>SUMIF('Gtos. Corporativos'!$B:$B,'México'!$C$253,'Gtos. Corporativos'!S:S)</f>
        <v>0</v>
      </c>
      <c r="P253" s="41">
        <f>SUMIF('Gtos. Corporativos'!$B:$B,'México'!$C$253,'Gtos. Corporativos'!T:T)</f>
        <v>42145.6</v>
      </c>
      <c r="Q253" s="41">
        <f>SUMIF('Gtos. Corporativos'!$B:$B,'México'!$C$253,'Gtos. Corporativos'!U:U)</f>
        <v>0</v>
      </c>
      <c r="R253" s="41">
        <f>SUMIF('Gtos. Corporativos'!$B:$B,'México'!$C$253,'Gtos. Corporativos'!V:V)</f>
        <v>42145.6</v>
      </c>
      <c r="S253" s="41">
        <f>SUMIF('Gtos. Corporativos'!$B:$B,'México'!$C$253,'Gtos. Corporativos'!W:W)</f>
        <v>0</v>
      </c>
      <c r="T253" s="41">
        <f>SUMIF('Gtos. Corporativos'!$B:$B,'México'!$C$253,'Gtos. Corporativos'!X:X)</f>
        <v>42145.6</v>
      </c>
      <c r="U253" s="41">
        <f>SUMIF('Gtos. Corporativos'!$B:$B,'México'!$C$253,'Gtos. Corporativos'!Y:Y)</f>
        <v>0</v>
      </c>
      <c r="V253" s="41">
        <f>SUMIF('Gtos. Corporativos'!$B:$B,'México'!$C$253,'Gtos. Corporativos'!Z:Z)</f>
        <v>42145.6</v>
      </c>
      <c r="W253" s="41">
        <f>SUMIF('Gtos. Corporativos'!$B:$B,'México'!$C$253,'Gtos. Corporativos'!AA:AA)</f>
        <v>0</v>
      </c>
      <c r="X253" s="41">
        <f>SUMIF('Gtos. Corporativos'!$B:$B,'México'!$C$253,'Gtos. Corporativos'!AB:AB)</f>
        <v>42145.6</v>
      </c>
      <c r="Y253" s="41">
        <f>SUMIF('Gtos. Corporativos'!$B:$B,'México'!$C$253,'Gtos. Corporativos'!AC:AC)</f>
        <v>0</v>
      </c>
      <c r="Z253" s="41">
        <f>SUMIF('Gtos. Corporativos'!$B:$B,'México'!$C$253,'Gtos. Corporativos'!AD:AD)</f>
        <v>42145.6</v>
      </c>
      <c r="AA253" s="336">
        <f>SUMIF('Gtos. Corporativos'!$B:$B,'México'!$C$253,'Gtos. Corporativos'!AE:AE)</f>
        <v>0</v>
      </c>
      <c r="AB253" s="40"/>
      <c r="AC253" s="352"/>
      <c r="AD253" s="353"/>
      <c r="AE253" s="40"/>
      <c r="AF253" s="352"/>
      <c r="AG253" s="353"/>
      <c r="AH253" s="40"/>
      <c r="AI253" s="40"/>
      <c r="AJ253" s="40"/>
      <c r="AK253" s="40"/>
      <c r="AL253" s="40"/>
      <c r="AM253" s="40"/>
      <c r="AN253" s="40"/>
    </row>
    <row r="254" ht="12.75" customHeight="1">
      <c r="A254" s="40"/>
      <c r="B254" s="337" t="s">
        <v>751</v>
      </c>
      <c r="C254" s="40" t="s">
        <v>242</v>
      </c>
      <c r="D254" s="338">
        <f>SUMIF('Gtos. Corporativos'!$B:$B,'México'!$C$254,'Gtos. Corporativos'!H:H)</f>
        <v>1181599.033</v>
      </c>
      <c r="E254" s="41">
        <f>SUMIF('Gtos. Corporativos'!$B:$B,'México'!$C$254,'Gtos. Corporativos'!I:I)</f>
        <v>0</v>
      </c>
      <c r="F254" s="41">
        <f>SUMIF('Gtos. Corporativos'!$B:$B,'México'!$C$254,'Gtos. Corporativos'!J:J)</f>
        <v>1181599.033</v>
      </c>
      <c r="G254" s="41">
        <f>SUMIF('Gtos. Corporativos'!$B:$B,'México'!$C$254,'Gtos. Corporativos'!K:K)</f>
        <v>0</v>
      </c>
      <c r="H254" s="41">
        <f>SUMIF('Gtos. Corporativos'!$B:$B,'México'!$C$254,'Gtos. Corporativos'!L:L)</f>
        <v>1181599.033</v>
      </c>
      <c r="I254" s="41">
        <f>SUMIF('Gtos. Corporativos'!$B:$B,'México'!$C$254,'Gtos. Corporativos'!M:M)</f>
        <v>0</v>
      </c>
      <c r="J254" s="41">
        <f>SUMIF('Gtos. Corporativos'!$B:$B,'México'!$C$254,'Gtos. Corporativos'!N:N)</f>
        <v>1181599.033</v>
      </c>
      <c r="K254" s="41">
        <f>SUMIF('Gtos. Corporativos'!$B:$B,'México'!$C$254,'Gtos. Corporativos'!O:O)</f>
        <v>0</v>
      </c>
      <c r="L254" s="41">
        <f>SUMIF('Gtos. Corporativos'!$B:$B,'México'!$C$254,'Gtos. Corporativos'!P:P)</f>
        <v>1181599.033</v>
      </c>
      <c r="M254" s="41">
        <f>SUMIF('Gtos. Corporativos'!$B:$B,'México'!$C$254,'Gtos. Corporativos'!Q:Q)</f>
        <v>0</v>
      </c>
      <c r="N254" s="41">
        <f>SUMIF('Gtos. Corporativos'!$B:$B,'México'!$C$254,'Gtos. Corporativos'!R:R)</f>
        <v>1181599.033</v>
      </c>
      <c r="O254" s="41">
        <f>SUMIF('Gtos. Corporativos'!$B:$B,'México'!$C$254,'Gtos. Corporativos'!S:S)</f>
        <v>0</v>
      </c>
      <c r="P254" s="41">
        <f>SUMIF('Gtos. Corporativos'!$B:$B,'México'!$C$254,'Gtos. Corporativos'!T:T)</f>
        <v>1181599.033</v>
      </c>
      <c r="Q254" s="41">
        <f>SUMIF('Gtos. Corporativos'!$B:$B,'México'!$C$254,'Gtos. Corporativos'!U:U)</f>
        <v>0</v>
      </c>
      <c r="R254" s="41">
        <f>SUMIF('Gtos. Corporativos'!$B:$B,'México'!$C$254,'Gtos. Corporativos'!V:V)</f>
        <v>1181599.033</v>
      </c>
      <c r="S254" s="41">
        <f>SUMIF('Gtos. Corporativos'!$B:$B,'México'!$C$254,'Gtos. Corporativos'!W:W)</f>
        <v>0</v>
      </c>
      <c r="T254" s="41">
        <f>SUMIF('Gtos. Corporativos'!$B:$B,'México'!$C$254,'Gtos. Corporativos'!X:X)</f>
        <v>1181599.033</v>
      </c>
      <c r="U254" s="41">
        <f>SUMIF('Gtos. Corporativos'!$B:$B,'México'!$C$254,'Gtos. Corporativos'!Y:Y)</f>
        <v>0</v>
      </c>
      <c r="V254" s="41">
        <f>SUMIF('Gtos. Corporativos'!$B:$B,'México'!$C$254,'Gtos. Corporativos'!Z:Z)</f>
        <v>1181599.033</v>
      </c>
      <c r="W254" s="41">
        <f>SUMIF('Gtos. Corporativos'!$B:$B,'México'!$C$254,'Gtos. Corporativos'!AA:AA)</f>
        <v>0</v>
      </c>
      <c r="X254" s="41">
        <f>SUMIF('Gtos. Corporativos'!$B:$B,'México'!$C$254,'Gtos. Corporativos'!AB:AB)</f>
        <v>1181599.033</v>
      </c>
      <c r="Y254" s="41">
        <f>SUMIF('Gtos. Corporativos'!$B:$B,'México'!$C$254,'Gtos. Corporativos'!AC:AC)</f>
        <v>0</v>
      </c>
      <c r="Z254" s="41">
        <f>SUMIF('Gtos. Corporativos'!$B:$B,'México'!$C$254,'Gtos. Corporativos'!AD:AD)</f>
        <v>1181599.033</v>
      </c>
      <c r="AA254" s="336">
        <f>SUMIF('Gtos. Corporativos'!$B:$B,'México'!$C$254,'Gtos. Corporativos'!AE:AE)</f>
        <v>0</v>
      </c>
      <c r="AB254" s="40"/>
      <c r="AC254" s="348">
        <f t="shared" ref="AC254:AD254" si="29">D254+F254+H254+J254+L254+N254+P254+R254+T254</f>
        <v>10634391.3</v>
      </c>
      <c r="AD254" s="349">
        <f t="shared" si="29"/>
        <v>0</v>
      </c>
      <c r="AE254" s="40"/>
      <c r="AF254" s="348">
        <f t="shared" ref="AF254:AF255" si="31">AC254+V254+X254+Z254</f>
        <v>14179188.4</v>
      </c>
      <c r="AG254" s="349">
        <f t="shared" ref="AG254:AG255" si="32">AD254+V254+X254+Z254</f>
        <v>3544797.1</v>
      </c>
      <c r="AH254" s="40"/>
      <c r="AI254" s="40"/>
      <c r="AJ254" s="40"/>
      <c r="AK254" s="40"/>
      <c r="AL254" s="40"/>
      <c r="AM254" s="40"/>
      <c r="AN254" s="40"/>
    </row>
    <row r="255" ht="12.75" customHeight="1">
      <c r="A255" s="40"/>
      <c r="B255" s="339"/>
      <c r="C255" s="340"/>
      <c r="D255" s="341"/>
      <c r="E255" s="314"/>
      <c r="F255" s="314"/>
      <c r="G255" s="314"/>
      <c r="H255" s="314"/>
      <c r="I255" s="314"/>
      <c r="J255" s="314"/>
      <c r="K255" s="314"/>
      <c r="L255" s="314"/>
      <c r="M255" s="314"/>
      <c r="N255" s="314"/>
      <c r="O255" s="314"/>
      <c r="P255" s="314"/>
      <c r="Q255" s="314"/>
      <c r="R255" s="314"/>
      <c r="S255" s="314"/>
      <c r="T255" s="314"/>
      <c r="U255" s="314"/>
      <c r="V255" s="314"/>
      <c r="W255" s="314"/>
      <c r="X255" s="314"/>
      <c r="Y255" s="314"/>
      <c r="Z255" s="314"/>
      <c r="AA255" s="342"/>
      <c r="AB255" s="40"/>
      <c r="AC255" s="341">
        <f t="shared" ref="AC255:AD255" si="30">D255+F255+H255+J255+L255+N255+P255+R255+T255</f>
        <v>0</v>
      </c>
      <c r="AD255" s="342">
        <f t="shared" si="30"/>
        <v>0</v>
      </c>
      <c r="AE255" s="40"/>
      <c r="AF255" s="341">
        <f t="shared" si="31"/>
        <v>0</v>
      </c>
      <c r="AG255" s="342">
        <f t="shared" si="32"/>
        <v>0</v>
      </c>
      <c r="AH255" s="40"/>
      <c r="AI255" s="41" t="str">
        <f t="shared" ref="AI255:AJ255" si="33">T255</f>
        <v/>
      </c>
      <c r="AJ255" s="41" t="str">
        <f t="shared" si="33"/>
        <v/>
      </c>
      <c r="AK255" s="41">
        <f t="shared" ref="AK255:AL255" si="34">AC255</f>
        <v>0</v>
      </c>
      <c r="AL255" s="41">
        <f t="shared" si="34"/>
        <v>0</v>
      </c>
      <c r="AM255" s="41">
        <f t="shared" ref="AM255:AN255" si="35">AF255</f>
        <v>0</v>
      </c>
      <c r="AN255" s="41">
        <f t="shared" si="35"/>
        <v>0</v>
      </c>
    </row>
    <row r="256" ht="12.75" customHeight="1">
      <c r="A256" s="40"/>
      <c r="B256" s="40"/>
      <c r="C256" s="40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 t="str">
        <f>V256</f>
        <v/>
      </c>
      <c r="Y256" s="41"/>
      <c r="Z256" s="41" t="str">
        <f>X256</f>
        <v/>
      </c>
      <c r="AA256" s="41"/>
      <c r="AB256" s="40"/>
      <c r="AC256" s="41"/>
      <c r="AD256" s="41"/>
      <c r="AE256" s="41"/>
      <c r="AF256" s="41"/>
      <c r="AG256" s="41"/>
      <c r="AH256" s="40"/>
      <c r="AI256" s="40"/>
      <c r="AJ256" s="40"/>
      <c r="AK256" s="40"/>
      <c r="AL256" s="40"/>
      <c r="AM256" s="40"/>
      <c r="AN256" s="40"/>
    </row>
    <row r="257" ht="12.75" customHeight="1">
      <c r="A257" s="40"/>
      <c r="B257" s="332" t="s">
        <v>739</v>
      </c>
      <c r="C257" s="333" t="s">
        <v>67</v>
      </c>
      <c r="D257" s="335"/>
      <c r="E257" s="335"/>
      <c r="F257" s="335"/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  <c r="AA257" s="343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</row>
    <row r="258" ht="12.75" customHeight="1">
      <c r="A258" s="40"/>
      <c r="B258" s="337" t="s">
        <v>739</v>
      </c>
      <c r="C258" s="40" t="s">
        <v>68</v>
      </c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336"/>
      <c r="AB258" s="40"/>
      <c r="AC258" s="40"/>
      <c r="AD258" s="192" t="s">
        <v>34</v>
      </c>
      <c r="AE258" s="192" t="s">
        <v>35</v>
      </c>
      <c r="AF258" s="192" t="s">
        <v>198</v>
      </c>
      <c r="AG258" s="192" t="s">
        <v>37</v>
      </c>
      <c r="AH258" s="192" t="s">
        <v>752</v>
      </c>
      <c r="AI258" s="40"/>
      <c r="AJ258" s="40"/>
      <c r="AK258" s="40"/>
      <c r="AL258" s="40"/>
      <c r="AM258" s="40"/>
      <c r="AN258" s="40"/>
    </row>
    <row r="259" ht="12.75" customHeight="1">
      <c r="A259" s="40"/>
      <c r="B259" s="337" t="s">
        <v>739</v>
      </c>
      <c r="C259" s="40" t="s">
        <v>70</v>
      </c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336"/>
      <c r="AB259" s="40"/>
      <c r="AC259" s="40" t="s">
        <v>200</v>
      </c>
      <c r="AD259" s="41">
        <f t="shared" ref="AD259:AD275" si="37">(U234*3)+AD234</f>
        <v>0</v>
      </c>
      <c r="AE259" s="41">
        <v>382965.55999999994</v>
      </c>
      <c r="AF259" s="41">
        <v>909803.3499999999</v>
      </c>
      <c r="AG259" s="41">
        <v>89819.26000000001</v>
      </c>
      <c r="AH259" s="41">
        <f t="shared" ref="AH259:AH277" si="38">SUM(AD259:AG259)</f>
        <v>1382588.17</v>
      </c>
      <c r="AI259" s="40"/>
      <c r="AJ259" s="42">
        <f t="shared" ref="AJ259:AM259" si="36">AD259/$AH$259</f>
        <v>0</v>
      </c>
      <c r="AK259" s="42">
        <f t="shared" si="36"/>
        <v>0.2769917813</v>
      </c>
      <c r="AL259" s="42">
        <f t="shared" si="36"/>
        <v>0.6580436385</v>
      </c>
      <c r="AM259" s="42">
        <f t="shared" si="36"/>
        <v>0.06496458016</v>
      </c>
      <c r="AN259" s="40"/>
    </row>
    <row r="260" ht="12.75" customHeight="1">
      <c r="A260" s="40"/>
      <c r="B260" s="337" t="s">
        <v>739</v>
      </c>
      <c r="C260" s="40" t="s">
        <v>137</v>
      </c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336"/>
      <c r="AB260" s="40"/>
      <c r="AC260" s="40" t="s">
        <v>203</v>
      </c>
      <c r="AD260" s="41">
        <f t="shared" si="37"/>
        <v>0</v>
      </c>
      <c r="AE260" s="41">
        <v>17797.359999999997</v>
      </c>
      <c r="AF260" s="41">
        <v>31815.519999999997</v>
      </c>
      <c r="AG260" s="41">
        <v>2618.7599999999998</v>
      </c>
      <c r="AH260" s="41">
        <f t="shared" si="38"/>
        <v>52231.64</v>
      </c>
      <c r="AI260" s="40"/>
      <c r="AJ260" s="42">
        <f t="shared" ref="AJ260:AJ262" si="39">AD260/AH260</f>
        <v>0</v>
      </c>
      <c r="AK260" s="42">
        <f t="shared" ref="AK260:AK262" si="40">AE260/AH260</f>
        <v>0.3407390616</v>
      </c>
      <c r="AL260" s="42">
        <f t="shared" ref="AL260:AL262" si="41">AF260/AH260</f>
        <v>0.6091235121</v>
      </c>
      <c r="AM260" s="42">
        <f t="shared" ref="AM260:AM262" si="42">AG260/AH260</f>
        <v>0.05013742628</v>
      </c>
      <c r="AN260" s="40"/>
    </row>
    <row r="261" ht="12.75" customHeight="1">
      <c r="A261" s="40"/>
      <c r="B261" s="337" t="s">
        <v>739</v>
      </c>
      <c r="C261" s="40" t="s">
        <v>138</v>
      </c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336"/>
      <c r="AB261" s="40"/>
      <c r="AC261" s="40" t="s">
        <v>205</v>
      </c>
      <c r="AD261" s="41">
        <f t="shared" si="37"/>
        <v>0</v>
      </c>
      <c r="AE261" s="41">
        <v>17484.0</v>
      </c>
      <c r="AF261" s="41">
        <v>10927.56</v>
      </c>
      <c r="AG261" s="41">
        <v>0.0</v>
      </c>
      <c r="AH261" s="41">
        <f t="shared" si="38"/>
        <v>28411.56</v>
      </c>
      <c r="AI261" s="40"/>
      <c r="AJ261" s="42">
        <f t="shared" si="39"/>
        <v>0</v>
      </c>
      <c r="AK261" s="42">
        <f t="shared" si="40"/>
        <v>0.6153833158</v>
      </c>
      <c r="AL261" s="42">
        <f t="shared" si="41"/>
        <v>0.3846166842</v>
      </c>
      <c r="AM261" s="42">
        <f t="shared" si="42"/>
        <v>0</v>
      </c>
      <c r="AN261" s="40"/>
    </row>
    <row r="262" ht="12.75" customHeight="1">
      <c r="A262" s="40"/>
      <c r="B262" s="339" t="s">
        <v>739</v>
      </c>
      <c r="C262" s="340" t="s">
        <v>140</v>
      </c>
      <c r="D262" s="314"/>
      <c r="E262" s="314"/>
      <c r="F262" s="314"/>
      <c r="G262" s="314"/>
      <c r="H262" s="314"/>
      <c r="I262" s="314"/>
      <c r="J262" s="314"/>
      <c r="K262" s="314"/>
      <c r="L262" s="314"/>
      <c r="M262" s="314"/>
      <c r="N262" s="314"/>
      <c r="O262" s="314"/>
      <c r="P262" s="314"/>
      <c r="Q262" s="314"/>
      <c r="R262" s="314"/>
      <c r="S262" s="314"/>
      <c r="T262" s="314"/>
      <c r="U262" s="314"/>
      <c r="V262" s="314"/>
      <c r="W262" s="314"/>
      <c r="X262" s="314"/>
      <c r="Y262" s="314"/>
      <c r="Z262" s="314"/>
      <c r="AA262" s="342"/>
      <c r="AB262" s="40"/>
      <c r="AC262" s="40" t="s">
        <v>753</v>
      </c>
      <c r="AD262" s="41">
        <f t="shared" si="37"/>
        <v>0</v>
      </c>
      <c r="AE262" s="41">
        <v>9493.16</v>
      </c>
      <c r="AF262" s="41">
        <v>21666.93</v>
      </c>
      <c r="AG262" s="41">
        <v>0.0</v>
      </c>
      <c r="AH262" s="41">
        <f t="shared" si="38"/>
        <v>31160.09</v>
      </c>
      <c r="AI262" s="40"/>
      <c r="AJ262" s="42">
        <f t="shared" si="39"/>
        <v>0</v>
      </c>
      <c r="AK262" s="42">
        <f t="shared" si="40"/>
        <v>0.3046576566</v>
      </c>
      <c r="AL262" s="42">
        <f t="shared" si="41"/>
        <v>0.6953423434</v>
      </c>
      <c r="AM262" s="42">
        <f t="shared" si="42"/>
        <v>0</v>
      </c>
      <c r="AN262" s="40"/>
    </row>
    <row r="263" ht="12.75" customHeight="1">
      <c r="A263" s="40"/>
      <c r="B263" s="40"/>
      <c r="C263" s="40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0"/>
      <c r="AC263" s="40" t="s">
        <v>754</v>
      </c>
      <c r="AD263" s="41">
        <f t="shared" si="37"/>
        <v>0</v>
      </c>
      <c r="AE263" s="41">
        <v>250.44</v>
      </c>
      <c r="AF263" s="41">
        <v>616.4399999999999</v>
      </c>
      <c r="AG263" s="41">
        <v>0.0</v>
      </c>
      <c r="AH263" s="41">
        <f t="shared" si="38"/>
        <v>866.88</v>
      </c>
      <c r="AI263" s="40"/>
      <c r="AJ263" s="42"/>
      <c r="AK263" s="42"/>
      <c r="AL263" s="42"/>
      <c r="AM263" s="42"/>
      <c r="AN263" s="40"/>
    </row>
    <row r="264" ht="12.75" customHeight="1">
      <c r="A264" s="40"/>
      <c r="B264" s="40"/>
      <c r="C264" s="40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0"/>
      <c r="AC264" s="40" t="s">
        <v>755</v>
      </c>
      <c r="AD264" s="41">
        <f t="shared" si="37"/>
        <v>0</v>
      </c>
      <c r="AE264" s="41">
        <v>0.0</v>
      </c>
      <c r="AF264" s="41">
        <v>0.0</v>
      </c>
      <c r="AG264" s="41">
        <v>0.0</v>
      </c>
      <c r="AH264" s="41">
        <f t="shared" si="38"/>
        <v>0</v>
      </c>
      <c r="AI264" s="40"/>
      <c r="AJ264" s="42"/>
      <c r="AK264" s="42"/>
      <c r="AL264" s="42"/>
      <c r="AM264" s="42"/>
      <c r="AN264" s="40"/>
    </row>
    <row r="265" ht="12.75" customHeight="1">
      <c r="A265" s="40"/>
      <c r="B265" s="40"/>
      <c r="C265" s="40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0"/>
      <c r="AC265" s="40" t="s">
        <v>756</v>
      </c>
      <c r="AD265" s="41">
        <f t="shared" si="37"/>
        <v>0</v>
      </c>
      <c r="AE265" s="41">
        <v>95628.0</v>
      </c>
      <c r="AF265" s="41">
        <v>235392.0</v>
      </c>
      <c r="AG265" s="41">
        <v>0.0</v>
      </c>
      <c r="AH265" s="41">
        <f t="shared" si="38"/>
        <v>331020</v>
      </c>
      <c r="AI265" s="40"/>
      <c r="AJ265" s="42"/>
      <c r="AK265" s="42"/>
      <c r="AL265" s="42"/>
      <c r="AM265" s="42"/>
      <c r="AN265" s="40"/>
    </row>
    <row r="266" ht="12.75" customHeight="1">
      <c r="A266" s="40"/>
      <c r="B266" s="40"/>
      <c r="C266" s="40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0"/>
      <c r="AC266" s="40" t="s">
        <v>757</v>
      </c>
      <c r="AD266" s="41">
        <f t="shared" si="37"/>
        <v>0</v>
      </c>
      <c r="AE266" s="41">
        <v>52359.170000000006</v>
      </c>
      <c r="AF266" s="41">
        <v>108465.45</v>
      </c>
      <c r="AG266" s="41">
        <v>0.0</v>
      </c>
      <c r="AH266" s="41">
        <f t="shared" si="38"/>
        <v>160824.62</v>
      </c>
      <c r="AI266" s="40"/>
      <c r="AJ266" s="42"/>
      <c r="AK266" s="42"/>
      <c r="AL266" s="42"/>
      <c r="AM266" s="42"/>
      <c r="AN266" s="40"/>
    </row>
    <row r="267" ht="12.75" customHeight="1">
      <c r="A267" s="40"/>
      <c r="B267" s="40"/>
      <c r="C267" s="40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0"/>
      <c r="AC267" s="40" t="s">
        <v>758</v>
      </c>
      <c r="AD267" s="41">
        <f t="shared" si="37"/>
        <v>0</v>
      </c>
      <c r="AE267" s="41">
        <v>49328.95999999999</v>
      </c>
      <c r="AF267" s="41">
        <v>120552.95000000001</v>
      </c>
      <c r="AG267" s="41">
        <v>0.0</v>
      </c>
      <c r="AH267" s="41">
        <f t="shared" si="38"/>
        <v>169881.91</v>
      </c>
      <c r="AI267" s="40"/>
      <c r="AJ267" s="42"/>
      <c r="AK267" s="42"/>
      <c r="AL267" s="42"/>
      <c r="AM267" s="42"/>
      <c r="AN267" s="40"/>
    </row>
    <row r="268" ht="12.75" customHeight="1">
      <c r="A268" s="40"/>
      <c r="B268" s="40"/>
      <c r="C268" s="40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0"/>
      <c r="AC268" s="40" t="s">
        <v>759</v>
      </c>
      <c r="AD268" s="41">
        <f t="shared" si="37"/>
        <v>0</v>
      </c>
      <c r="AE268" s="41">
        <v>3230.76</v>
      </c>
      <c r="AF268" s="41">
        <v>7952.640000000001</v>
      </c>
      <c r="AG268" s="41">
        <v>0.0</v>
      </c>
      <c r="AH268" s="41">
        <f t="shared" si="38"/>
        <v>11183.4</v>
      </c>
      <c r="AI268" s="40"/>
      <c r="AJ268" s="42"/>
      <c r="AK268" s="42"/>
      <c r="AL268" s="42"/>
      <c r="AM268" s="42"/>
      <c r="AN268" s="40"/>
    </row>
    <row r="269" ht="12.75" customHeight="1">
      <c r="A269" s="40"/>
      <c r="B269" s="40"/>
      <c r="C269" s="40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0"/>
      <c r="AC269" s="40" t="s">
        <v>760</v>
      </c>
      <c r="AD269" s="41">
        <f t="shared" si="37"/>
        <v>0</v>
      </c>
      <c r="AE269" s="41">
        <v>1608.0</v>
      </c>
      <c r="AF269" s="41">
        <v>3960.0</v>
      </c>
      <c r="AG269" s="41">
        <v>0.0</v>
      </c>
      <c r="AH269" s="41">
        <f t="shared" si="38"/>
        <v>5568</v>
      </c>
      <c r="AI269" s="40"/>
      <c r="AJ269" s="42"/>
      <c r="AK269" s="42"/>
      <c r="AL269" s="42"/>
      <c r="AM269" s="42"/>
      <c r="AN269" s="40"/>
    </row>
    <row r="270" ht="12.75" customHeight="1">
      <c r="A270" s="40"/>
      <c r="B270" s="40"/>
      <c r="C270" s="40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0"/>
      <c r="AC270" s="40" t="s">
        <v>761</v>
      </c>
      <c r="AD270" s="41">
        <f t="shared" si="37"/>
        <v>0</v>
      </c>
      <c r="AE270" s="41">
        <v>65005.2</v>
      </c>
      <c r="AF270" s="41">
        <v>160012.8</v>
      </c>
      <c r="AG270" s="41">
        <v>0.0</v>
      </c>
      <c r="AH270" s="41">
        <f t="shared" si="38"/>
        <v>225018</v>
      </c>
      <c r="AI270" s="40"/>
      <c r="AJ270" s="42"/>
      <c r="AK270" s="42"/>
      <c r="AL270" s="42"/>
      <c r="AM270" s="42"/>
      <c r="AN270" s="40"/>
    </row>
    <row r="271" ht="12.75" customHeight="1">
      <c r="A271" s="40"/>
      <c r="B271" s="40"/>
      <c r="C271" s="40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0"/>
      <c r="AC271" s="40" t="s">
        <v>228</v>
      </c>
      <c r="AD271" s="41">
        <f t="shared" si="37"/>
        <v>0</v>
      </c>
      <c r="AE271" s="41">
        <v>6348.0</v>
      </c>
      <c r="AF271" s="41">
        <v>15612.0</v>
      </c>
      <c r="AG271" s="41">
        <v>0.0</v>
      </c>
      <c r="AH271" s="41">
        <f t="shared" si="38"/>
        <v>21960</v>
      </c>
      <c r="AI271" s="40"/>
      <c r="AJ271" s="42"/>
      <c r="AK271" s="42"/>
      <c r="AL271" s="42"/>
      <c r="AM271" s="42"/>
      <c r="AN271" s="40"/>
    </row>
    <row r="272" ht="12.75" customHeight="1">
      <c r="A272" s="40"/>
      <c r="B272" s="40"/>
      <c r="C272" s="40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0"/>
      <c r="AC272" s="40" t="s">
        <v>762</v>
      </c>
      <c r="AD272" s="41">
        <f t="shared" si="37"/>
        <v>0</v>
      </c>
      <c r="AE272" s="41">
        <v>50045.43</v>
      </c>
      <c r="AF272" s="41">
        <v>123188.66999999998</v>
      </c>
      <c r="AG272" s="41">
        <v>0.0</v>
      </c>
      <c r="AH272" s="41">
        <f t="shared" si="38"/>
        <v>173234.1</v>
      </c>
      <c r="AI272" s="40"/>
      <c r="AJ272" s="42"/>
      <c r="AK272" s="42"/>
      <c r="AL272" s="42"/>
      <c r="AM272" s="42"/>
      <c r="AN272" s="40"/>
    </row>
    <row r="273" ht="12.75" customHeight="1">
      <c r="A273" s="40"/>
      <c r="B273" s="40"/>
      <c r="C273" s="40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0"/>
      <c r="AC273" s="40" t="s">
        <v>231</v>
      </c>
      <c r="AD273" s="41">
        <f t="shared" si="37"/>
        <v>0</v>
      </c>
      <c r="AE273" s="41">
        <v>5669.4800000000005</v>
      </c>
      <c r="AF273" s="41">
        <v>13955.689999999999</v>
      </c>
      <c r="AG273" s="41">
        <v>0.0</v>
      </c>
      <c r="AH273" s="41">
        <f t="shared" si="38"/>
        <v>19625.17</v>
      </c>
      <c r="AI273" s="40"/>
      <c r="AJ273" s="42"/>
      <c r="AK273" s="42"/>
      <c r="AL273" s="42"/>
      <c r="AM273" s="42"/>
      <c r="AN273" s="40"/>
    </row>
    <row r="274" ht="12.75" customHeight="1">
      <c r="A274" s="40"/>
      <c r="B274" s="40"/>
      <c r="C274" s="40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0"/>
      <c r="AC274" s="40" t="s">
        <v>763</v>
      </c>
      <c r="AD274" s="41">
        <f t="shared" si="37"/>
        <v>0</v>
      </c>
      <c r="AE274" s="41">
        <v>118445.23999999999</v>
      </c>
      <c r="AF274" s="41">
        <v>291557.48</v>
      </c>
      <c r="AG274" s="41">
        <v>0.0</v>
      </c>
      <c r="AH274" s="41">
        <f t="shared" si="38"/>
        <v>410002.72</v>
      </c>
      <c r="AI274" s="40"/>
      <c r="AJ274" s="42"/>
      <c r="AK274" s="42"/>
      <c r="AL274" s="42"/>
      <c r="AM274" s="42"/>
      <c r="AN274" s="40"/>
    </row>
    <row r="275" ht="12.75" customHeight="1">
      <c r="A275" s="40"/>
      <c r="B275" s="40"/>
      <c r="C275" s="40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0"/>
      <c r="AC275" s="40" t="s">
        <v>764</v>
      </c>
      <c r="AD275" s="41">
        <f t="shared" si="37"/>
        <v>0</v>
      </c>
      <c r="AE275" s="41">
        <v>57714.01</v>
      </c>
      <c r="AF275" s="41">
        <v>102613.62999999999</v>
      </c>
      <c r="AG275" s="41">
        <v>0.0</v>
      </c>
      <c r="AH275" s="41">
        <f t="shared" si="38"/>
        <v>160327.64</v>
      </c>
      <c r="AI275" s="40"/>
      <c r="AJ275" s="42">
        <f>AD275/AH275</f>
        <v>0</v>
      </c>
      <c r="AK275" s="42">
        <f>AE275/AH275</f>
        <v>0.3599754228</v>
      </c>
      <c r="AL275" s="42">
        <f>AF275/AH275</f>
        <v>0.6400245772</v>
      </c>
      <c r="AM275" s="42">
        <f>AG275/AH275</f>
        <v>0</v>
      </c>
      <c r="AN275" s="40"/>
    </row>
    <row r="276" ht="12.75" customHeight="1">
      <c r="A276" s="40"/>
      <c r="B276" s="40"/>
      <c r="C276" s="40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0"/>
      <c r="AC276" s="40" t="s">
        <v>765</v>
      </c>
      <c r="AD276" s="41">
        <f t="shared" ref="AD276:AD277" si="43">(U254*3)+AD254</f>
        <v>0</v>
      </c>
      <c r="AE276" s="41">
        <v>8591.830000000002</v>
      </c>
      <c r="AF276" s="41">
        <v>21149.179999999997</v>
      </c>
      <c r="AG276" s="41">
        <v>0.0</v>
      </c>
      <c r="AH276" s="41">
        <f t="shared" si="38"/>
        <v>29741.01</v>
      </c>
      <c r="AI276" s="40"/>
      <c r="AJ276" s="42"/>
      <c r="AK276" s="42"/>
      <c r="AL276" s="42"/>
      <c r="AM276" s="42"/>
      <c r="AN276" s="40"/>
    </row>
    <row r="277" ht="12.75" customHeight="1">
      <c r="A277" s="40"/>
      <c r="B277" s="40"/>
      <c r="C277" s="40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0"/>
      <c r="AC277" s="40" t="s">
        <v>243</v>
      </c>
      <c r="AD277" s="314">
        <f t="shared" si="43"/>
        <v>0</v>
      </c>
      <c r="AE277" s="314" t="str">
        <f>('[1]Gtos. Corporativos (P)'!Z25*3)+'[1]Gtos. Corporativos (P)'!AB25</f>
        <v>#REF!</v>
      </c>
      <c r="AF277" s="314">
        <v>5884363.12</v>
      </c>
      <c r="AG277" s="314">
        <v>1343020.2000000002</v>
      </c>
      <c r="AH277" s="314" t="str">
        <f t="shared" si="38"/>
        <v>#REF!</v>
      </c>
      <c r="AI277" s="40"/>
      <c r="AJ277" s="42"/>
      <c r="AK277" s="42"/>
      <c r="AL277" s="42"/>
      <c r="AM277" s="42"/>
      <c r="AN277" s="40"/>
    </row>
    <row r="278" ht="12.75" customHeight="1">
      <c r="A278" s="40"/>
      <c r="B278" s="40"/>
      <c r="C278" s="40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0"/>
      <c r="AC278" s="40"/>
      <c r="AD278" s="41">
        <f t="shared" ref="AD278:AH278" si="44">SUM(AD259:AD277)</f>
        <v>0</v>
      </c>
      <c r="AE278" s="41" t="str">
        <f t="shared" si="44"/>
        <v>#REF!</v>
      </c>
      <c r="AF278" s="41">
        <f t="shared" si="44"/>
        <v>8063605.41</v>
      </c>
      <c r="AG278" s="41">
        <f t="shared" si="44"/>
        <v>1435458.22</v>
      </c>
      <c r="AH278" s="41" t="str">
        <f t="shared" si="44"/>
        <v>#REF!</v>
      </c>
      <c r="AI278" s="40"/>
      <c r="AJ278" s="40"/>
      <c r="AK278" s="40"/>
      <c r="AL278" s="40"/>
      <c r="AM278" s="40"/>
      <c r="AN278" s="40"/>
    </row>
    <row r="279" ht="12.75" customHeight="1">
      <c r="A279" s="40"/>
      <c r="B279" s="40"/>
      <c r="C279" s="40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0"/>
      <c r="AC279" s="40"/>
      <c r="AD279" s="41"/>
      <c r="AE279" s="41"/>
      <c r="AF279" s="41"/>
      <c r="AG279" s="41"/>
      <c r="AH279" s="40"/>
      <c r="AI279" s="40"/>
      <c r="AJ279" s="40"/>
      <c r="AK279" s="40"/>
      <c r="AL279" s="40"/>
      <c r="AM279" s="40"/>
      <c r="AN279" s="40"/>
    </row>
    <row r="280" ht="12.75" customHeight="1">
      <c r="A280" s="40"/>
      <c r="B280" s="40"/>
      <c r="C280" s="40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0"/>
      <c r="AC280" s="40"/>
      <c r="AD280" s="40"/>
      <c r="AE280" s="41"/>
      <c r="AF280" s="41"/>
      <c r="AG280" s="41"/>
      <c r="AH280" s="40"/>
      <c r="AI280" s="40"/>
      <c r="AJ280" s="40"/>
      <c r="AK280" s="40"/>
      <c r="AL280" s="40"/>
      <c r="AM280" s="40"/>
      <c r="AN280" s="40"/>
    </row>
    <row r="281" ht="12.75" customHeight="1">
      <c r="A281" s="40"/>
      <c r="B281" s="40"/>
      <c r="C281" s="40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0"/>
      <c r="AC281" s="40"/>
      <c r="AD281" s="40"/>
      <c r="AE281" s="41"/>
      <c r="AF281" s="41"/>
      <c r="AG281" s="41"/>
      <c r="AH281" s="40"/>
      <c r="AI281" s="40"/>
      <c r="AJ281" s="40"/>
      <c r="AK281" s="40"/>
      <c r="AL281" s="40"/>
      <c r="AM281" s="40"/>
      <c r="AN281" s="40"/>
    </row>
    <row r="282" ht="12.75" customHeight="1">
      <c r="A282" s="40"/>
      <c r="B282" s="40"/>
      <c r="C282" s="40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</row>
    <row r="283" ht="12.75" customHeight="1">
      <c r="A283" s="40"/>
      <c r="B283" s="40"/>
      <c r="C283" s="40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</row>
    <row r="284" ht="12.75" customHeight="1">
      <c r="A284" s="40"/>
      <c r="B284" s="40"/>
      <c r="C284" s="40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</row>
    <row r="285" ht="12.75" customHeight="1">
      <c r="A285" s="40"/>
      <c r="B285" s="40"/>
      <c r="C285" s="40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</row>
    <row r="286" ht="12.75" customHeight="1">
      <c r="A286" s="40"/>
      <c r="B286" s="40"/>
      <c r="C286" s="40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</row>
    <row r="287" ht="12.75" customHeight="1">
      <c r="A287" s="40"/>
      <c r="B287" s="40"/>
      <c r="C287" s="40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</row>
    <row r="288" ht="12.75" customHeight="1">
      <c r="A288" s="40"/>
      <c r="B288" s="40"/>
      <c r="C288" s="40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</row>
    <row r="289" ht="12.75" customHeight="1">
      <c r="A289" s="40"/>
      <c r="B289" s="40"/>
      <c r="C289" s="40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</row>
    <row r="290" ht="12.75" customHeight="1">
      <c r="A290" s="40"/>
      <c r="B290" s="40"/>
      <c r="C290" s="40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</row>
    <row r="291" ht="12.75" customHeight="1">
      <c r="A291" s="40"/>
      <c r="B291" s="40"/>
      <c r="C291" s="40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</row>
    <row r="292" ht="12.75" customHeight="1">
      <c r="A292" s="40"/>
      <c r="B292" s="40"/>
      <c r="C292" s="40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</row>
    <row r="293" ht="12.75" customHeight="1">
      <c r="A293" s="40"/>
      <c r="B293" s="40"/>
      <c r="C293" s="40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</row>
    <row r="294" ht="12.75" customHeight="1">
      <c r="A294" s="40"/>
      <c r="B294" s="40"/>
      <c r="C294" s="40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</row>
    <row r="295" ht="12.75" customHeight="1">
      <c r="A295" s="40"/>
      <c r="B295" s="40"/>
      <c r="C295" s="40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</row>
    <row r="296" ht="12.75" customHeight="1">
      <c r="A296" s="40"/>
      <c r="B296" s="40"/>
      <c r="C296" s="40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</row>
    <row r="297" ht="12.75" customHeight="1">
      <c r="A297" s="40"/>
      <c r="B297" s="40"/>
      <c r="C297" s="40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</row>
    <row r="298" ht="12.75" customHeight="1">
      <c r="A298" s="40"/>
      <c r="B298" s="40"/>
      <c r="C298" s="40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</row>
    <row r="299" ht="12.75" customHeight="1">
      <c r="A299" s="40"/>
      <c r="B299" s="40"/>
      <c r="C299" s="40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</row>
    <row r="300" ht="12.75" customHeight="1">
      <c r="A300" s="40"/>
      <c r="B300" s="40"/>
      <c r="C300" s="40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</row>
    <row r="301" ht="12.75" customHeight="1">
      <c r="A301" s="40"/>
      <c r="B301" s="40"/>
      <c r="C301" s="40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</row>
    <row r="302" ht="12.75" customHeight="1">
      <c r="A302" s="40"/>
      <c r="B302" s="40"/>
      <c r="C302" s="40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</row>
    <row r="303" ht="12.75" customHeight="1">
      <c r="A303" s="40"/>
      <c r="B303" s="40"/>
      <c r="C303" s="40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</row>
    <row r="304" ht="12.75" customHeight="1">
      <c r="A304" s="40"/>
      <c r="B304" s="40"/>
      <c r="C304" s="40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</row>
    <row r="305" ht="12.75" customHeight="1">
      <c r="A305" s="40"/>
      <c r="B305" s="40"/>
      <c r="C305" s="40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</row>
    <row r="306" ht="12.75" customHeight="1">
      <c r="A306" s="40"/>
      <c r="B306" s="40"/>
      <c r="C306" s="40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</row>
    <row r="307" ht="12.75" customHeight="1">
      <c r="A307" s="40"/>
      <c r="B307" s="40"/>
      <c r="C307" s="40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</row>
    <row r="308" ht="12.75" customHeight="1">
      <c r="A308" s="40"/>
      <c r="B308" s="40"/>
      <c r="C308" s="40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</row>
    <row r="309" ht="12.75" customHeight="1">
      <c r="A309" s="40"/>
      <c r="B309" s="40"/>
      <c r="C309" s="40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</row>
    <row r="310" ht="12.75" customHeight="1">
      <c r="A310" s="40"/>
      <c r="B310" s="40"/>
      <c r="C310" s="40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</row>
    <row r="311" ht="12.75" customHeight="1">
      <c r="A311" s="40"/>
      <c r="B311" s="40"/>
      <c r="C311" s="40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</row>
    <row r="312" ht="12.75" customHeight="1">
      <c r="A312" s="40"/>
      <c r="B312" s="40"/>
      <c r="C312" s="40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</row>
    <row r="313" ht="12.75" customHeight="1">
      <c r="A313" s="40"/>
      <c r="B313" s="40"/>
      <c r="C313" s="40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</row>
    <row r="314" ht="12.75" customHeight="1">
      <c r="A314" s="40"/>
      <c r="B314" s="40"/>
      <c r="C314" s="40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</row>
    <row r="315" ht="12.75" customHeight="1">
      <c r="A315" s="40"/>
      <c r="B315" s="40"/>
      <c r="C315" s="40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</row>
    <row r="316" ht="12.75" customHeight="1">
      <c r="A316" s="40"/>
      <c r="B316" s="40"/>
      <c r="C316" s="40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</row>
    <row r="317" ht="12.75" customHeight="1">
      <c r="A317" s="40"/>
      <c r="B317" s="40"/>
      <c r="C317" s="40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</row>
    <row r="318" ht="12.75" customHeight="1">
      <c r="A318" s="40"/>
      <c r="B318" s="40"/>
      <c r="C318" s="40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</row>
    <row r="319" ht="12.75" customHeight="1">
      <c r="A319" s="40"/>
      <c r="B319" s="40"/>
      <c r="C319" s="40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</row>
    <row r="320" ht="12.75" customHeight="1">
      <c r="A320" s="40"/>
      <c r="B320" s="40"/>
      <c r="C320" s="40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</row>
    <row r="321" ht="12.75" customHeight="1">
      <c r="A321" s="40"/>
      <c r="B321" s="40"/>
      <c r="C321" s="40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</row>
    <row r="322" ht="12.75" customHeight="1">
      <c r="A322" s="40"/>
      <c r="B322" s="40"/>
      <c r="C322" s="40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</row>
    <row r="323" ht="12.75" customHeight="1">
      <c r="A323" s="40"/>
      <c r="B323" s="40"/>
      <c r="C323" s="40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</row>
    <row r="324" ht="12.75" customHeight="1">
      <c r="A324" s="40"/>
      <c r="B324" s="40"/>
      <c r="C324" s="40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</row>
    <row r="325" ht="12.75" customHeight="1">
      <c r="A325" s="40"/>
      <c r="B325" s="40"/>
      <c r="C325" s="40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</row>
    <row r="326" ht="12.75" customHeight="1">
      <c r="A326" s="40"/>
      <c r="B326" s="40"/>
      <c r="C326" s="40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</row>
    <row r="327" ht="12.75" customHeight="1">
      <c r="A327" s="40"/>
      <c r="B327" s="40"/>
      <c r="C327" s="40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</row>
    <row r="328" ht="12.75" customHeight="1">
      <c r="A328" s="40"/>
      <c r="B328" s="40"/>
      <c r="C328" s="40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</row>
    <row r="329" ht="12.75" customHeight="1">
      <c r="A329" s="40"/>
      <c r="B329" s="40"/>
      <c r="C329" s="40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</row>
    <row r="330" ht="12.75" customHeight="1">
      <c r="A330" s="40"/>
      <c r="B330" s="40"/>
      <c r="C330" s="40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</row>
    <row r="331" ht="12.75" customHeight="1">
      <c r="A331" s="40"/>
      <c r="B331" s="40"/>
      <c r="C331" s="40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</row>
    <row r="332" ht="12.75" customHeight="1">
      <c r="A332" s="40"/>
      <c r="B332" s="40"/>
      <c r="C332" s="40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</row>
    <row r="333" ht="12.75" customHeight="1">
      <c r="A333" s="40"/>
      <c r="B333" s="40"/>
      <c r="C333" s="40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</row>
    <row r="334" ht="12.75" customHeight="1">
      <c r="A334" s="40"/>
      <c r="B334" s="40"/>
      <c r="C334" s="40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</row>
    <row r="335" ht="12.75" customHeight="1">
      <c r="A335" s="40"/>
      <c r="B335" s="40"/>
      <c r="C335" s="40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</row>
    <row r="336" ht="12.75" customHeight="1">
      <c r="A336" s="40"/>
      <c r="B336" s="40"/>
      <c r="C336" s="40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</row>
    <row r="337" ht="12.75" customHeight="1">
      <c r="A337" s="40"/>
      <c r="B337" s="40"/>
      <c r="C337" s="40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</row>
    <row r="338" ht="12.75" customHeight="1">
      <c r="A338" s="40"/>
      <c r="B338" s="40"/>
      <c r="C338" s="40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</row>
    <row r="339" ht="12.75" customHeight="1">
      <c r="A339" s="40"/>
      <c r="B339" s="40"/>
      <c r="C339" s="40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</row>
    <row r="340" ht="12.75" customHeight="1">
      <c r="A340" s="40"/>
      <c r="B340" s="40"/>
      <c r="C340" s="40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</row>
    <row r="341" ht="12.75" customHeight="1">
      <c r="A341" s="40"/>
      <c r="B341" s="40"/>
      <c r="C341" s="40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</row>
    <row r="342" ht="12.75" customHeight="1">
      <c r="A342" s="40"/>
      <c r="B342" s="40"/>
      <c r="C342" s="40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</row>
    <row r="343" ht="12.75" customHeight="1">
      <c r="A343" s="40"/>
      <c r="B343" s="40"/>
      <c r="C343" s="40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</row>
    <row r="344" ht="12.75" customHeight="1">
      <c r="A344" s="40"/>
      <c r="B344" s="40"/>
      <c r="C344" s="40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</row>
    <row r="345" ht="12.75" customHeight="1">
      <c r="A345" s="40"/>
      <c r="B345" s="40"/>
      <c r="C345" s="40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</row>
    <row r="346" ht="12.75" customHeight="1">
      <c r="A346" s="40"/>
      <c r="B346" s="40"/>
      <c r="C346" s="40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</row>
    <row r="347" ht="12.75" customHeight="1">
      <c r="A347" s="40"/>
      <c r="B347" s="40"/>
      <c r="C347" s="40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</row>
    <row r="348" ht="12.75" customHeight="1">
      <c r="A348" s="40"/>
      <c r="B348" s="40"/>
      <c r="C348" s="40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</row>
    <row r="349" ht="12.75" customHeight="1">
      <c r="A349" s="40"/>
      <c r="B349" s="40"/>
      <c r="C349" s="40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</row>
    <row r="350" ht="12.75" customHeight="1">
      <c r="A350" s="40"/>
      <c r="B350" s="40"/>
      <c r="C350" s="40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</row>
    <row r="351" ht="12.75" customHeight="1">
      <c r="A351" s="40"/>
      <c r="B351" s="40"/>
      <c r="C351" s="40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</row>
    <row r="352" ht="12.75" customHeight="1">
      <c r="A352" s="40"/>
      <c r="B352" s="40"/>
      <c r="C352" s="40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</row>
    <row r="353" ht="12.75" customHeight="1">
      <c r="A353" s="40"/>
      <c r="B353" s="40"/>
      <c r="C353" s="40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</row>
    <row r="354" ht="12.75" customHeight="1">
      <c r="A354" s="40"/>
      <c r="B354" s="40"/>
      <c r="C354" s="40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</row>
    <row r="355" ht="12.75" customHeight="1">
      <c r="A355" s="40"/>
      <c r="B355" s="40"/>
      <c r="C355" s="40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</row>
    <row r="356" ht="12.75" customHeight="1">
      <c r="A356" s="40"/>
      <c r="B356" s="40"/>
      <c r="C356" s="40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</row>
    <row r="357" ht="12.75" customHeight="1">
      <c r="A357" s="40"/>
      <c r="B357" s="40"/>
      <c r="C357" s="40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</row>
    <row r="358" ht="12.75" customHeight="1">
      <c r="A358" s="40"/>
      <c r="B358" s="40"/>
      <c r="C358" s="40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</row>
    <row r="359" ht="12.75" customHeight="1">
      <c r="A359" s="40"/>
      <c r="B359" s="40"/>
      <c r="C359" s="40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</row>
    <row r="360" ht="12.75" customHeight="1">
      <c r="A360" s="40"/>
      <c r="B360" s="40"/>
      <c r="C360" s="40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</row>
    <row r="361" ht="12.75" customHeight="1">
      <c r="A361" s="40"/>
      <c r="B361" s="40"/>
      <c r="C361" s="40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</row>
    <row r="362" ht="12.75" customHeight="1">
      <c r="A362" s="40"/>
      <c r="B362" s="40"/>
      <c r="C362" s="40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</row>
    <row r="363" ht="12.75" customHeight="1">
      <c r="A363" s="40"/>
      <c r="B363" s="40"/>
      <c r="C363" s="40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</row>
    <row r="364" ht="12.75" customHeight="1">
      <c r="A364" s="40"/>
      <c r="B364" s="40"/>
      <c r="C364" s="40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</row>
    <row r="365" ht="12.75" customHeight="1">
      <c r="A365" s="40"/>
      <c r="B365" s="40"/>
      <c r="C365" s="40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</row>
    <row r="366" ht="12.75" customHeight="1">
      <c r="A366" s="40"/>
      <c r="B366" s="40"/>
      <c r="C366" s="40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</row>
    <row r="367" ht="12.75" customHeight="1">
      <c r="A367" s="40"/>
      <c r="B367" s="40"/>
      <c r="C367" s="40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</row>
    <row r="368" ht="12.75" customHeight="1">
      <c r="A368" s="40"/>
      <c r="B368" s="40"/>
      <c r="C368" s="40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</row>
    <row r="369" ht="12.75" customHeight="1">
      <c r="A369" s="40"/>
      <c r="B369" s="40"/>
      <c r="C369" s="40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</row>
    <row r="370" ht="12.75" customHeight="1">
      <c r="A370" s="40"/>
      <c r="B370" s="40"/>
      <c r="C370" s="40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</row>
    <row r="371" ht="12.75" customHeight="1">
      <c r="A371" s="40"/>
      <c r="B371" s="40"/>
      <c r="C371" s="40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</row>
    <row r="372" ht="12.75" customHeight="1">
      <c r="A372" s="40"/>
      <c r="B372" s="40"/>
      <c r="C372" s="40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</row>
    <row r="373" ht="12.75" customHeight="1">
      <c r="A373" s="40"/>
      <c r="B373" s="40"/>
      <c r="C373" s="40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</row>
    <row r="374" ht="12.75" customHeight="1">
      <c r="A374" s="40"/>
      <c r="B374" s="40"/>
      <c r="C374" s="40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</row>
    <row r="375" ht="12.75" customHeight="1">
      <c r="A375" s="40"/>
      <c r="B375" s="40"/>
      <c r="C375" s="40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</row>
    <row r="376" ht="12.75" customHeight="1">
      <c r="A376" s="40"/>
      <c r="B376" s="40"/>
      <c r="C376" s="40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</row>
    <row r="377" ht="12.75" customHeight="1">
      <c r="A377" s="40"/>
      <c r="B377" s="40"/>
      <c r="C377" s="40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</row>
    <row r="378" ht="12.75" customHeight="1">
      <c r="A378" s="40"/>
      <c r="B378" s="40"/>
      <c r="C378" s="40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</row>
    <row r="379" ht="12.75" customHeight="1">
      <c r="A379" s="40"/>
      <c r="B379" s="40"/>
      <c r="C379" s="40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</row>
    <row r="380" ht="12.75" customHeight="1">
      <c r="A380" s="40"/>
      <c r="B380" s="40"/>
      <c r="C380" s="40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</row>
    <row r="381" ht="12.75" customHeight="1">
      <c r="A381" s="40"/>
      <c r="B381" s="40"/>
      <c r="C381" s="40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</row>
    <row r="382" ht="12.75" customHeight="1">
      <c r="A382" s="40"/>
      <c r="B382" s="40"/>
      <c r="C382" s="40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</row>
    <row r="383" ht="12.75" customHeight="1">
      <c r="A383" s="40"/>
      <c r="B383" s="40"/>
      <c r="C383" s="40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</row>
    <row r="384" ht="12.75" customHeight="1">
      <c r="A384" s="40"/>
      <c r="B384" s="40"/>
      <c r="C384" s="40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</row>
    <row r="385" ht="12.75" customHeight="1">
      <c r="A385" s="40"/>
      <c r="B385" s="40"/>
      <c r="C385" s="40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</row>
    <row r="386" ht="12.75" customHeight="1">
      <c r="A386" s="40"/>
      <c r="B386" s="40"/>
      <c r="C386" s="40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</row>
    <row r="387" ht="12.75" customHeight="1">
      <c r="A387" s="40"/>
      <c r="B387" s="40"/>
      <c r="C387" s="40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</row>
    <row r="388" ht="12.75" customHeight="1">
      <c r="A388" s="40"/>
      <c r="B388" s="40"/>
      <c r="C388" s="40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</row>
    <row r="389" ht="12.75" customHeight="1">
      <c r="A389" s="40"/>
      <c r="B389" s="40"/>
      <c r="C389" s="40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</row>
    <row r="390" ht="12.75" customHeight="1">
      <c r="A390" s="40"/>
      <c r="B390" s="40"/>
      <c r="C390" s="40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</row>
    <row r="391" ht="12.75" customHeight="1">
      <c r="A391" s="40"/>
      <c r="B391" s="40"/>
      <c r="C391" s="40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</row>
    <row r="392" ht="12.75" customHeight="1">
      <c r="A392" s="40"/>
      <c r="B392" s="40"/>
      <c r="C392" s="40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</row>
    <row r="393" ht="12.75" customHeight="1">
      <c r="A393" s="40"/>
      <c r="B393" s="40"/>
      <c r="C393" s="40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</row>
    <row r="394" ht="12.75" customHeight="1">
      <c r="A394" s="40"/>
      <c r="B394" s="40"/>
      <c r="C394" s="40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</row>
    <row r="395" ht="12.75" customHeight="1">
      <c r="A395" s="40"/>
      <c r="B395" s="40"/>
      <c r="C395" s="40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</row>
    <row r="396" ht="12.75" customHeight="1">
      <c r="A396" s="40"/>
      <c r="B396" s="40"/>
      <c r="C396" s="40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</row>
    <row r="397" ht="12.75" customHeight="1">
      <c r="A397" s="40"/>
      <c r="B397" s="40"/>
      <c r="C397" s="40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</row>
    <row r="398" ht="12.75" customHeight="1">
      <c r="A398" s="40"/>
      <c r="B398" s="40"/>
      <c r="C398" s="40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</row>
    <row r="399" ht="12.75" customHeight="1">
      <c r="A399" s="40"/>
      <c r="B399" s="40"/>
      <c r="C399" s="40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</row>
    <row r="400" ht="12.75" customHeight="1">
      <c r="A400" s="40"/>
      <c r="B400" s="40"/>
      <c r="C400" s="40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</row>
    <row r="401" ht="12.75" customHeight="1">
      <c r="A401" s="40"/>
      <c r="B401" s="40"/>
      <c r="C401" s="40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</row>
    <row r="402" ht="12.75" customHeight="1">
      <c r="A402" s="40"/>
      <c r="B402" s="40"/>
      <c r="C402" s="40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</row>
    <row r="403" ht="12.75" customHeight="1">
      <c r="A403" s="40"/>
      <c r="B403" s="40"/>
      <c r="C403" s="40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</row>
    <row r="404" ht="12.75" customHeight="1">
      <c r="A404" s="40"/>
      <c r="B404" s="40"/>
      <c r="C404" s="40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</row>
    <row r="405" ht="12.75" customHeight="1">
      <c r="A405" s="40"/>
      <c r="B405" s="40"/>
      <c r="C405" s="40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</row>
    <row r="406" ht="12.75" customHeight="1">
      <c r="A406" s="40"/>
      <c r="B406" s="40"/>
      <c r="C406" s="40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</row>
    <row r="407" ht="12.75" customHeight="1">
      <c r="A407" s="40"/>
      <c r="B407" s="40"/>
      <c r="C407" s="40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</row>
    <row r="408" ht="12.75" customHeight="1">
      <c r="A408" s="40"/>
      <c r="B408" s="40"/>
      <c r="C408" s="40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</row>
    <row r="409" ht="12.75" customHeight="1">
      <c r="A409" s="40"/>
      <c r="B409" s="40"/>
      <c r="C409" s="40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</row>
    <row r="410" ht="12.75" customHeight="1">
      <c r="A410" s="40"/>
      <c r="B410" s="40"/>
      <c r="C410" s="40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</row>
    <row r="411" ht="12.75" customHeight="1">
      <c r="A411" s="40"/>
      <c r="B411" s="40"/>
      <c r="C411" s="40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</row>
    <row r="412" ht="12.75" customHeight="1">
      <c r="A412" s="40"/>
      <c r="B412" s="40"/>
      <c r="C412" s="40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</row>
    <row r="413" ht="12.75" customHeight="1">
      <c r="A413" s="40"/>
      <c r="B413" s="40"/>
      <c r="C413" s="40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</row>
    <row r="414" ht="12.75" customHeight="1">
      <c r="A414" s="40"/>
      <c r="B414" s="40"/>
      <c r="C414" s="40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</row>
    <row r="415" ht="12.75" customHeight="1">
      <c r="A415" s="40"/>
      <c r="B415" s="40"/>
      <c r="C415" s="40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</row>
    <row r="416" ht="12.75" customHeight="1">
      <c r="A416" s="40"/>
      <c r="B416" s="40"/>
      <c r="C416" s="40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</row>
    <row r="417" ht="12.75" customHeight="1">
      <c r="A417" s="40"/>
      <c r="B417" s="40"/>
      <c r="C417" s="40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</row>
    <row r="418" ht="12.75" customHeight="1">
      <c r="A418" s="40"/>
      <c r="B418" s="40"/>
      <c r="C418" s="40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</row>
    <row r="419" ht="12.75" customHeight="1">
      <c r="A419" s="40"/>
      <c r="B419" s="40"/>
      <c r="C419" s="40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</row>
    <row r="420" ht="12.75" customHeight="1">
      <c r="A420" s="40"/>
      <c r="B420" s="40"/>
      <c r="C420" s="40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</row>
    <row r="421" ht="12.75" customHeight="1">
      <c r="A421" s="40"/>
      <c r="B421" s="40"/>
      <c r="C421" s="40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</row>
    <row r="422" ht="12.75" customHeight="1">
      <c r="A422" s="40"/>
      <c r="B422" s="40"/>
      <c r="C422" s="40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</row>
    <row r="423" ht="12.75" customHeight="1">
      <c r="A423" s="40"/>
      <c r="B423" s="40"/>
      <c r="C423" s="40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</row>
    <row r="424" ht="12.75" customHeight="1">
      <c r="A424" s="40"/>
      <c r="B424" s="40"/>
      <c r="C424" s="40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</row>
    <row r="425" ht="12.75" customHeight="1">
      <c r="A425" s="40"/>
      <c r="B425" s="40"/>
      <c r="C425" s="40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</row>
    <row r="426" ht="12.75" customHeight="1">
      <c r="A426" s="40"/>
      <c r="B426" s="40"/>
      <c r="C426" s="40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</row>
    <row r="427" ht="12.75" customHeight="1">
      <c r="A427" s="40"/>
      <c r="B427" s="40"/>
      <c r="C427" s="40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</row>
    <row r="428" ht="12.75" customHeight="1">
      <c r="A428" s="40"/>
      <c r="B428" s="40"/>
      <c r="C428" s="40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</row>
    <row r="429" ht="12.75" customHeight="1">
      <c r="A429" s="40"/>
      <c r="B429" s="40"/>
      <c r="C429" s="40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</row>
    <row r="430" ht="12.75" customHeight="1">
      <c r="A430" s="40"/>
      <c r="B430" s="40"/>
      <c r="C430" s="40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</row>
    <row r="431" ht="12.75" customHeight="1">
      <c r="A431" s="40"/>
      <c r="B431" s="40"/>
      <c r="C431" s="40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</row>
    <row r="432" ht="12.75" customHeight="1">
      <c r="A432" s="40"/>
      <c r="B432" s="40"/>
      <c r="C432" s="40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</row>
    <row r="433" ht="12.75" customHeight="1">
      <c r="A433" s="40"/>
      <c r="B433" s="40"/>
      <c r="C433" s="40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</row>
    <row r="434" ht="12.75" customHeight="1">
      <c r="A434" s="40"/>
      <c r="B434" s="40"/>
      <c r="C434" s="40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</row>
    <row r="435" ht="12.75" customHeight="1">
      <c r="A435" s="40"/>
      <c r="B435" s="40"/>
      <c r="C435" s="40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</row>
    <row r="436" ht="12.75" customHeight="1">
      <c r="A436" s="40"/>
      <c r="B436" s="40"/>
      <c r="C436" s="40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</row>
    <row r="437" ht="12.75" customHeight="1">
      <c r="A437" s="40"/>
      <c r="B437" s="40"/>
      <c r="C437" s="40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</row>
    <row r="438" ht="12.75" customHeight="1">
      <c r="A438" s="40"/>
      <c r="B438" s="40"/>
      <c r="C438" s="40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</row>
    <row r="439" ht="12.75" customHeight="1">
      <c r="A439" s="40"/>
      <c r="B439" s="40"/>
      <c r="C439" s="40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</row>
    <row r="440" ht="12.75" customHeight="1">
      <c r="A440" s="40"/>
      <c r="B440" s="40"/>
      <c r="C440" s="40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</row>
    <row r="441" ht="12.75" customHeight="1">
      <c r="A441" s="40"/>
      <c r="B441" s="40"/>
      <c r="C441" s="40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</row>
    <row r="442" ht="12.75" customHeight="1">
      <c r="A442" s="40"/>
      <c r="B442" s="40"/>
      <c r="C442" s="40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</row>
    <row r="443" ht="12.75" customHeight="1">
      <c r="A443" s="40"/>
      <c r="B443" s="40"/>
      <c r="C443" s="40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</row>
    <row r="444" ht="12.75" customHeight="1">
      <c r="A444" s="40"/>
      <c r="B444" s="40"/>
      <c r="C444" s="40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</row>
    <row r="445" ht="12.75" customHeight="1">
      <c r="A445" s="40"/>
      <c r="B445" s="40"/>
      <c r="C445" s="40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</row>
    <row r="446" ht="12.75" customHeight="1">
      <c r="A446" s="40"/>
      <c r="B446" s="40"/>
      <c r="C446" s="40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</row>
    <row r="447" ht="12.75" customHeight="1">
      <c r="A447" s="40"/>
      <c r="B447" s="40"/>
      <c r="C447" s="40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</row>
    <row r="448" ht="12.75" customHeight="1">
      <c r="A448" s="40"/>
      <c r="B448" s="40"/>
      <c r="C448" s="40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</row>
    <row r="449" ht="12.75" customHeight="1">
      <c r="A449" s="40"/>
      <c r="B449" s="40"/>
      <c r="C449" s="40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</row>
    <row r="450" ht="12.75" customHeight="1">
      <c r="A450" s="40"/>
      <c r="B450" s="40"/>
      <c r="C450" s="40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</row>
    <row r="451" ht="12.75" customHeight="1">
      <c r="A451" s="40"/>
      <c r="B451" s="40"/>
      <c r="C451" s="40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</row>
    <row r="452" ht="12.75" customHeight="1">
      <c r="A452" s="40"/>
      <c r="B452" s="40"/>
      <c r="C452" s="40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</row>
    <row r="453" ht="12.75" customHeight="1">
      <c r="A453" s="40"/>
      <c r="B453" s="40"/>
      <c r="C453" s="40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</row>
    <row r="454" ht="12.75" customHeight="1">
      <c r="A454" s="40"/>
      <c r="B454" s="40"/>
      <c r="C454" s="40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</row>
    <row r="455" ht="12.75" customHeight="1">
      <c r="A455" s="40"/>
      <c r="B455" s="40"/>
      <c r="C455" s="40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</row>
    <row r="456" ht="12.75" customHeight="1">
      <c r="A456" s="40"/>
      <c r="B456" s="40"/>
      <c r="C456" s="40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</row>
    <row r="457" ht="12.75" customHeight="1">
      <c r="A457" s="40"/>
      <c r="B457" s="40"/>
      <c r="C457" s="40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</row>
    <row r="458" ht="12.75" customHeight="1">
      <c r="A458" s="40"/>
      <c r="B458" s="40"/>
      <c r="C458" s="40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</row>
    <row r="459" ht="12.75" customHeight="1">
      <c r="A459" s="40"/>
      <c r="B459" s="40"/>
      <c r="C459" s="40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</row>
    <row r="460" ht="12.75" customHeight="1">
      <c r="A460" s="40"/>
      <c r="B460" s="40"/>
      <c r="C460" s="40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</row>
    <row r="461" ht="12.75" customHeight="1">
      <c r="A461" s="40"/>
      <c r="B461" s="40"/>
      <c r="C461" s="40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</row>
    <row r="462" ht="12.75" customHeight="1">
      <c r="A462" s="40"/>
      <c r="B462" s="40"/>
      <c r="C462" s="40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</row>
    <row r="463" ht="12.75" customHeight="1">
      <c r="A463" s="40"/>
      <c r="B463" s="40"/>
      <c r="C463" s="40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</row>
    <row r="464" ht="12.75" customHeight="1">
      <c r="A464" s="40"/>
      <c r="B464" s="40"/>
      <c r="C464" s="40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</row>
    <row r="465" ht="12.75" customHeight="1">
      <c r="A465" s="40"/>
      <c r="B465" s="40"/>
      <c r="C465" s="40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</row>
    <row r="466" ht="12.75" customHeight="1">
      <c r="A466" s="40"/>
      <c r="B466" s="40"/>
      <c r="C466" s="40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</row>
    <row r="467" ht="12.75" customHeight="1">
      <c r="A467" s="40"/>
      <c r="B467" s="40"/>
      <c r="C467" s="40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</row>
    <row r="468" ht="12.75" customHeight="1">
      <c r="A468" s="40"/>
      <c r="B468" s="40"/>
      <c r="C468" s="40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</row>
    <row r="469" ht="12.75" customHeight="1">
      <c r="A469" s="40"/>
      <c r="B469" s="40"/>
      <c r="C469" s="40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</row>
    <row r="470" ht="12.75" customHeight="1">
      <c r="A470" s="40"/>
      <c r="B470" s="40"/>
      <c r="C470" s="40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</row>
    <row r="471" ht="12.75" customHeight="1">
      <c r="A471" s="40"/>
      <c r="B471" s="40"/>
      <c r="C471" s="40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</row>
    <row r="472" ht="12.75" customHeight="1">
      <c r="A472" s="40"/>
      <c r="B472" s="40"/>
      <c r="C472" s="40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</row>
    <row r="473" ht="12.75" customHeight="1">
      <c r="A473" s="40"/>
      <c r="B473" s="40"/>
      <c r="C473" s="40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</row>
    <row r="474" ht="12.75" customHeight="1">
      <c r="A474" s="40"/>
      <c r="B474" s="40"/>
      <c r="C474" s="40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</row>
    <row r="475" ht="12.75" customHeight="1">
      <c r="A475" s="40"/>
      <c r="B475" s="40"/>
      <c r="C475" s="40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</row>
    <row r="476" ht="12.75" customHeight="1">
      <c r="A476" s="40"/>
      <c r="B476" s="40"/>
      <c r="C476" s="40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</row>
    <row r="477" ht="12.75" customHeight="1">
      <c r="A477" s="40"/>
      <c r="B477" s="40"/>
      <c r="C477" s="40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</row>
    <row r="478" ht="12.75" customHeight="1">
      <c r="A478" s="40"/>
      <c r="B478" s="40"/>
      <c r="C478" s="40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</row>
    <row r="479" ht="12.75" customHeight="1">
      <c r="A479" s="40"/>
      <c r="B479" s="40"/>
      <c r="C479" s="40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</row>
    <row r="480" ht="12.75" customHeight="1">
      <c r="A480" s="40"/>
      <c r="B480" s="40"/>
      <c r="C480" s="40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</row>
    <row r="481" ht="12.75" customHeight="1">
      <c r="A481" s="40"/>
      <c r="B481" s="40"/>
      <c r="C481" s="40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</row>
    <row r="482" ht="12.75" customHeight="1">
      <c r="A482" s="40"/>
      <c r="B482" s="40"/>
      <c r="C482" s="40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</row>
    <row r="483" ht="12.75" customHeight="1">
      <c r="A483" s="40"/>
      <c r="B483" s="40"/>
      <c r="C483" s="40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</row>
    <row r="484" ht="12.75" customHeight="1">
      <c r="A484" s="40"/>
      <c r="B484" s="40"/>
      <c r="C484" s="40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</row>
    <row r="485" ht="12.75" customHeight="1">
      <c r="A485" s="40"/>
      <c r="B485" s="40"/>
      <c r="C485" s="40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</row>
    <row r="486" ht="12.75" customHeight="1">
      <c r="A486" s="40"/>
      <c r="B486" s="40"/>
      <c r="C486" s="40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</row>
    <row r="487" ht="12.75" customHeight="1">
      <c r="A487" s="40"/>
      <c r="B487" s="40"/>
      <c r="C487" s="40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</row>
    <row r="488" ht="12.75" customHeight="1">
      <c r="A488" s="40"/>
      <c r="B488" s="40"/>
      <c r="C488" s="40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</row>
    <row r="489" ht="12.75" customHeight="1">
      <c r="A489" s="40"/>
      <c r="B489" s="40"/>
      <c r="C489" s="40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</row>
    <row r="490" ht="12.75" customHeight="1">
      <c r="A490" s="40"/>
      <c r="B490" s="40"/>
      <c r="C490" s="40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</row>
    <row r="491" ht="12.75" customHeight="1">
      <c r="A491" s="40"/>
      <c r="B491" s="40"/>
      <c r="C491" s="40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</row>
    <row r="492" ht="12.75" customHeight="1">
      <c r="A492" s="40"/>
      <c r="B492" s="40"/>
      <c r="C492" s="40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</row>
    <row r="493" ht="12.75" customHeight="1">
      <c r="A493" s="40"/>
      <c r="B493" s="40"/>
      <c r="C493" s="40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</row>
    <row r="494" ht="12.75" customHeight="1">
      <c r="A494" s="40"/>
      <c r="B494" s="40"/>
      <c r="C494" s="40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</row>
    <row r="495" ht="12.75" customHeight="1">
      <c r="A495" s="40"/>
      <c r="B495" s="40"/>
      <c r="C495" s="40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</row>
    <row r="496" ht="12.75" customHeight="1">
      <c r="A496" s="40"/>
      <c r="B496" s="40"/>
      <c r="C496" s="40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</row>
    <row r="497" ht="12.75" customHeight="1">
      <c r="A497" s="40"/>
      <c r="B497" s="40"/>
      <c r="C497" s="40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</row>
    <row r="498" ht="12.75" customHeight="1">
      <c r="A498" s="40"/>
      <c r="B498" s="40"/>
      <c r="C498" s="40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</row>
    <row r="499" ht="12.75" customHeight="1">
      <c r="A499" s="40"/>
      <c r="B499" s="40"/>
      <c r="C499" s="40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</row>
    <row r="500" ht="12.75" customHeight="1">
      <c r="A500" s="40"/>
      <c r="B500" s="40"/>
      <c r="C500" s="40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</row>
    <row r="501" ht="12.75" customHeight="1">
      <c r="A501" s="40"/>
      <c r="B501" s="40"/>
      <c r="C501" s="40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</row>
    <row r="502" ht="12.75" customHeight="1">
      <c r="A502" s="40"/>
      <c r="B502" s="40"/>
      <c r="C502" s="40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</row>
    <row r="503" ht="12.75" customHeight="1">
      <c r="A503" s="40"/>
      <c r="B503" s="40"/>
      <c r="C503" s="40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</row>
    <row r="504" ht="12.75" customHeight="1">
      <c r="A504" s="40"/>
      <c r="B504" s="40"/>
      <c r="C504" s="40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</row>
    <row r="505" ht="12.75" customHeight="1">
      <c r="A505" s="40"/>
      <c r="B505" s="40"/>
      <c r="C505" s="40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</row>
    <row r="506" ht="12.75" customHeight="1">
      <c r="A506" s="40"/>
      <c r="B506" s="40"/>
      <c r="C506" s="40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</row>
    <row r="507" ht="12.75" customHeight="1">
      <c r="A507" s="40"/>
      <c r="B507" s="40"/>
      <c r="C507" s="40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</row>
    <row r="508" ht="12.75" customHeight="1">
      <c r="A508" s="40"/>
      <c r="B508" s="40"/>
      <c r="C508" s="40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</row>
    <row r="509" ht="12.75" customHeight="1">
      <c r="A509" s="40"/>
      <c r="B509" s="40"/>
      <c r="C509" s="40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</row>
    <row r="510" ht="12.75" customHeight="1">
      <c r="A510" s="40"/>
      <c r="B510" s="40"/>
      <c r="C510" s="40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</row>
    <row r="511" ht="12.75" customHeight="1">
      <c r="A511" s="40"/>
      <c r="B511" s="40"/>
      <c r="C511" s="40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</row>
    <row r="512" ht="12.75" customHeight="1">
      <c r="A512" s="40"/>
      <c r="B512" s="40"/>
      <c r="C512" s="40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</row>
    <row r="513" ht="12.75" customHeight="1">
      <c r="A513" s="40"/>
      <c r="B513" s="40"/>
      <c r="C513" s="40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</row>
    <row r="514" ht="12.75" customHeight="1">
      <c r="A514" s="40"/>
      <c r="B514" s="40"/>
      <c r="C514" s="40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</row>
    <row r="515" ht="12.75" customHeight="1">
      <c r="A515" s="40"/>
      <c r="B515" s="40"/>
      <c r="C515" s="40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</row>
    <row r="516" ht="12.75" customHeight="1">
      <c r="A516" s="40"/>
      <c r="B516" s="40"/>
      <c r="C516" s="40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</row>
    <row r="517" ht="12.75" customHeight="1">
      <c r="A517" s="40"/>
      <c r="B517" s="40"/>
      <c r="C517" s="40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</row>
    <row r="518" ht="12.75" customHeight="1">
      <c r="A518" s="40"/>
      <c r="B518" s="40"/>
      <c r="C518" s="40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</row>
    <row r="519" ht="12.75" customHeight="1">
      <c r="A519" s="40"/>
      <c r="B519" s="40"/>
      <c r="C519" s="40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</row>
    <row r="520" ht="12.75" customHeight="1">
      <c r="A520" s="40"/>
      <c r="B520" s="40"/>
      <c r="C520" s="40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</row>
    <row r="521" ht="12.75" customHeight="1">
      <c r="A521" s="40"/>
      <c r="B521" s="40"/>
      <c r="C521" s="40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</row>
    <row r="522" ht="12.75" customHeight="1">
      <c r="A522" s="40"/>
      <c r="B522" s="40"/>
      <c r="C522" s="40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</row>
    <row r="523" ht="12.75" customHeight="1">
      <c r="A523" s="40"/>
      <c r="B523" s="40"/>
      <c r="C523" s="40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</row>
    <row r="524" ht="12.75" customHeight="1">
      <c r="A524" s="40"/>
      <c r="B524" s="40"/>
      <c r="C524" s="40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</row>
    <row r="525" ht="12.75" customHeight="1">
      <c r="A525" s="40"/>
      <c r="B525" s="40"/>
      <c r="C525" s="40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</row>
    <row r="526" ht="12.75" customHeight="1">
      <c r="A526" s="40"/>
      <c r="B526" s="40"/>
      <c r="C526" s="40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</row>
    <row r="527" ht="12.75" customHeight="1">
      <c r="A527" s="40"/>
      <c r="B527" s="40"/>
      <c r="C527" s="40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</row>
    <row r="528" ht="12.75" customHeight="1">
      <c r="A528" s="40"/>
      <c r="B528" s="40"/>
      <c r="C528" s="40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</row>
    <row r="529" ht="12.75" customHeight="1">
      <c r="A529" s="40"/>
      <c r="B529" s="40"/>
      <c r="C529" s="40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</row>
    <row r="530" ht="12.75" customHeight="1">
      <c r="A530" s="40"/>
      <c r="B530" s="40"/>
      <c r="C530" s="40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</row>
    <row r="531" ht="12.75" customHeight="1">
      <c r="A531" s="40"/>
      <c r="B531" s="40"/>
      <c r="C531" s="40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</row>
    <row r="532" ht="12.75" customHeight="1">
      <c r="A532" s="40"/>
      <c r="B532" s="40"/>
      <c r="C532" s="40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</row>
    <row r="533" ht="12.75" customHeight="1">
      <c r="A533" s="40"/>
      <c r="B533" s="40"/>
      <c r="C533" s="40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</row>
    <row r="534" ht="12.75" customHeight="1">
      <c r="A534" s="40"/>
      <c r="B534" s="40"/>
      <c r="C534" s="40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</row>
    <row r="535" ht="12.75" customHeight="1">
      <c r="A535" s="40"/>
      <c r="B535" s="40"/>
      <c r="C535" s="40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</row>
    <row r="536" ht="12.75" customHeight="1">
      <c r="A536" s="40"/>
      <c r="B536" s="40"/>
      <c r="C536" s="40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</row>
    <row r="537" ht="12.75" customHeight="1">
      <c r="A537" s="40"/>
      <c r="B537" s="40"/>
      <c r="C537" s="40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</row>
    <row r="538" ht="12.75" customHeight="1">
      <c r="A538" s="40"/>
      <c r="B538" s="40"/>
      <c r="C538" s="40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</row>
    <row r="539" ht="12.75" customHeight="1">
      <c r="A539" s="40"/>
      <c r="B539" s="40"/>
      <c r="C539" s="40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</row>
    <row r="540" ht="12.75" customHeight="1">
      <c r="A540" s="40"/>
      <c r="B540" s="40"/>
      <c r="C540" s="40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</row>
    <row r="541" ht="12.75" customHeight="1">
      <c r="A541" s="40"/>
      <c r="B541" s="40"/>
      <c r="C541" s="40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</row>
    <row r="542" ht="12.75" customHeight="1">
      <c r="A542" s="40"/>
      <c r="B542" s="40"/>
      <c r="C542" s="40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</row>
    <row r="543" ht="12.75" customHeight="1">
      <c r="A543" s="40"/>
      <c r="B543" s="40"/>
      <c r="C543" s="40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</row>
    <row r="544" ht="12.75" customHeight="1">
      <c r="A544" s="40"/>
      <c r="B544" s="40"/>
      <c r="C544" s="40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</row>
    <row r="545" ht="12.75" customHeight="1">
      <c r="A545" s="40"/>
      <c r="B545" s="40"/>
      <c r="C545" s="40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</row>
    <row r="546" ht="12.75" customHeight="1">
      <c r="A546" s="40"/>
      <c r="B546" s="40"/>
      <c r="C546" s="40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</row>
    <row r="547" ht="12.75" customHeight="1">
      <c r="A547" s="40"/>
      <c r="B547" s="40"/>
      <c r="C547" s="40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</row>
    <row r="548" ht="12.75" customHeight="1">
      <c r="A548" s="40"/>
      <c r="B548" s="40"/>
      <c r="C548" s="40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</row>
    <row r="549" ht="12.75" customHeight="1">
      <c r="A549" s="40"/>
      <c r="B549" s="40"/>
      <c r="C549" s="40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</row>
    <row r="550" ht="12.75" customHeight="1">
      <c r="A550" s="40"/>
      <c r="B550" s="40"/>
      <c r="C550" s="40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</row>
    <row r="551" ht="12.75" customHeight="1">
      <c r="A551" s="40"/>
      <c r="B551" s="40"/>
      <c r="C551" s="40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</row>
    <row r="552" ht="12.75" customHeight="1">
      <c r="A552" s="40"/>
      <c r="B552" s="40"/>
      <c r="C552" s="40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</row>
    <row r="553" ht="12.75" customHeight="1">
      <c r="A553" s="40"/>
      <c r="B553" s="40"/>
      <c r="C553" s="40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</row>
    <row r="554" ht="12.75" customHeight="1">
      <c r="A554" s="40"/>
      <c r="B554" s="40"/>
      <c r="C554" s="40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</row>
    <row r="555" ht="12.75" customHeight="1">
      <c r="A555" s="40"/>
      <c r="B555" s="40"/>
      <c r="C555" s="40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</row>
    <row r="556" ht="12.75" customHeight="1">
      <c r="A556" s="40"/>
      <c r="B556" s="40"/>
      <c r="C556" s="40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</row>
    <row r="557" ht="12.75" customHeight="1">
      <c r="A557" s="40"/>
      <c r="B557" s="40"/>
      <c r="C557" s="40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</row>
    <row r="558" ht="12.75" customHeight="1">
      <c r="A558" s="40"/>
      <c r="B558" s="40"/>
      <c r="C558" s="40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</row>
    <row r="559" ht="12.75" customHeight="1">
      <c r="A559" s="40"/>
      <c r="B559" s="40"/>
      <c r="C559" s="40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</row>
    <row r="560" ht="12.75" customHeight="1">
      <c r="A560" s="40"/>
      <c r="B560" s="40"/>
      <c r="C560" s="40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</row>
    <row r="561" ht="12.75" customHeight="1">
      <c r="A561" s="40"/>
      <c r="B561" s="40"/>
      <c r="C561" s="40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</row>
    <row r="562" ht="12.75" customHeight="1">
      <c r="A562" s="40"/>
      <c r="B562" s="40"/>
      <c r="C562" s="40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</row>
    <row r="563" ht="12.75" customHeight="1">
      <c r="A563" s="40"/>
      <c r="B563" s="40"/>
      <c r="C563" s="40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</row>
    <row r="564" ht="12.75" customHeight="1">
      <c r="A564" s="40"/>
      <c r="B564" s="40"/>
      <c r="C564" s="40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</row>
    <row r="565" ht="12.75" customHeight="1">
      <c r="A565" s="40"/>
      <c r="B565" s="40"/>
      <c r="C565" s="40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</row>
    <row r="566" ht="12.75" customHeight="1">
      <c r="A566" s="40"/>
      <c r="B566" s="40"/>
      <c r="C566" s="40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</row>
    <row r="567" ht="12.75" customHeight="1">
      <c r="A567" s="40"/>
      <c r="B567" s="40"/>
      <c r="C567" s="40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</row>
    <row r="568" ht="12.75" customHeight="1">
      <c r="A568" s="40"/>
      <c r="B568" s="40"/>
      <c r="C568" s="40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</row>
    <row r="569" ht="12.75" customHeight="1">
      <c r="A569" s="40"/>
      <c r="B569" s="40"/>
      <c r="C569" s="40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</row>
    <row r="570" ht="12.75" customHeight="1">
      <c r="A570" s="40"/>
      <c r="B570" s="40"/>
      <c r="C570" s="40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</row>
    <row r="571" ht="12.75" customHeight="1">
      <c r="A571" s="40"/>
      <c r="B571" s="40"/>
      <c r="C571" s="40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</row>
    <row r="572" ht="12.75" customHeight="1">
      <c r="A572" s="40"/>
      <c r="B572" s="40"/>
      <c r="C572" s="40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</row>
    <row r="573" ht="12.75" customHeight="1">
      <c r="A573" s="40"/>
      <c r="B573" s="40"/>
      <c r="C573" s="40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</row>
    <row r="574" ht="12.75" customHeight="1">
      <c r="A574" s="40"/>
      <c r="B574" s="40"/>
      <c r="C574" s="40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</row>
    <row r="575" ht="12.75" customHeight="1">
      <c r="A575" s="40"/>
      <c r="B575" s="40"/>
      <c r="C575" s="40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</row>
    <row r="576" ht="12.75" customHeight="1">
      <c r="A576" s="40"/>
      <c r="B576" s="40"/>
      <c r="C576" s="40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</row>
    <row r="577" ht="12.75" customHeight="1">
      <c r="A577" s="40"/>
      <c r="B577" s="40"/>
      <c r="C577" s="40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</row>
    <row r="578" ht="12.75" customHeight="1">
      <c r="A578" s="40"/>
      <c r="B578" s="40"/>
      <c r="C578" s="40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</row>
    <row r="579" ht="12.75" customHeight="1">
      <c r="A579" s="40"/>
      <c r="B579" s="40"/>
      <c r="C579" s="40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</row>
    <row r="580" ht="12.75" customHeight="1">
      <c r="A580" s="40"/>
      <c r="B580" s="40"/>
      <c r="C580" s="40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</row>
    <row r="581" ht="12.75" customHeight="1">
      <c r="A581" s="40"/>
      <c r="B581" s="40"/>
      <c r="C581" s="40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</row>
    <row r="582" ht="12.75" customHeight="1">
      <c r="A582" s="40"/>
      <c r="B582" s="40"/>
      <c r="C582" s="40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</row>
    <row r="583" ht="12.75" customHeight="1">
      <c r="A583" s="40"/>
      <c r="B583" s="40"/>
      <c r="C583" s="40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</row>
    <row r="584" ht="12.75" customHeight="1">
      <c r="A584" s="40"/>
      <c r="B584" s="40"/>
      <c r="C584" s="40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</row>
    <row r="585" ht="12.75" customHeight="1">
      <c r="A585" s="40"/>
      <c r="B585" s="40"/>
      <c r="C585" s="40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</row>
    <row r="586" ht="12.75" customHeight="1">
      <c r="A586" s="40"/>
      <c r="B586" s="40"/>
      <c r="C586" s="40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</row>
    <row r="587" ht="12.75" customHeight="1">
      <c r="A587" s="40"/>
      <c r="B587" s="40"/>
      <c r="C587" s="40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</row>
    <row r="588" ht="12.75" customHeight="1">
      <c r="A588" s="40"/>
      <c r="B588" s="40"/>
      <c r="C588" s="40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</row>
    <row r="589" ht="12.75" customHeight="1">
      <c r="A589" s="40"/>
      <c r="B589" s="40"/>
      <c r="C589" s="40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</row>
    <row r="590" ht="12.75" customHeight="1">
      <c r="A590" s="40"/>
      <c r="B590" s="40"/>
      <c r="C590" s="40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</row>
    <row r="591" ht="12.75" customHeight="1">
      <c r="A591" s="40"/>
      <c r="B591" s="40"/>
      <c r="C591" s="40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</row>
    <row r="592" ht="12.75" customHeight="1">
      <c r="A592" s="40"/>
      <c r="B592" s="40"/>
      <c r="C592" s="40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</row>
    <row r="593" ht="12.75" customHeight="1">
      <c r="A593" s="40"/>
      <c r="B593" s="40"/>
      <c r="C593" s="40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</row>
    <row r="594" ht="12.75" customHeight="1">
      <c r="A594" s="40"/>
      <c r="B594" s="40"/>
      <c r="C594" s="40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</row>
    <row r="595" ht="12.75" customHeight="1">
      <c r="A595" s="40"/>
      <c r="B595" s="40"/>
      <c r="C595" s="40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</row>
    <row r="596" ht="12.75" customHeight="1">
      <c r="A596" s="40"/>
      <c r="B596" s="40"/>
      <c r="C596" s="40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</row>
    <row r="597" ht="12.75" customHeight="1">
      <c r="A597" s="40"/>
      <c r="B597" s="40"/>
      <c r="C597" s="40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</row>
    <row r="598" ht="12.75" customHeight="1">
      <c r="A598" s="40"/>
      <c r="B598" s="40"/>
      <c r="C598" s="40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</row>
    <row r="599" ht="12.75" customHeight="1">
      <c r="A599" s="40"/>
      <c r="B599" s="40"/>
      <c r="C599" s="40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</row>
    <row r="600" ht="12.75" customHeight="1">
      <c r="A600" s="40"/>
      <c r="B600" s="40"/>
      <c r="C600" s="40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</row>
    <row r="601" ht="12.75" customHeight="1">
      <c r="A601" s="40"/>
      <c r="B601" s="40"/>
      <c r="C601" s="40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</row>
    <row r="602" ht="12.75" customHeight="1">
      <c r="A602" s="40"/>
      <c r="B602" s="40"/>
      <c r="C602" s="40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</row>
    <row r="603" ht="12.75" customHeight="1">
      <c r="A603" s="40"/>
      <c r="B603" s="40"/>
      <c r="C603" s="40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</row>
    <row r="604" ht="12.75" customHeight="1">
      <c r="A604" s="40"/>
      <c r="B604" s="40"/>
      <c r="C604" s="40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</row>
    <row r="605" ht="12.75" customHeight="1">
      <c r="A605" s="40"/>
      <c r="B605" s="40"/>
      <c r="C605" s="40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</row>
    <row r="606" ht="12.75" customHeight="1">
      <c r="A606" s="40"/>
      <c r="B606" s="40"/>
      <c r="C606" s="40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</row>
    <row r="607" ht="12.75" customHeight="1">
      <c r="A607" s="40"/>
      <c r="B607" s="40"/>
      <c r="C607" s="40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</row>
    <row r="608" ht="12.75" customHeight="1">
      <c r="A608" s="40"/>
      <c r="B608" s="40"/>
      <c r="C608" s="40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</row>
    <row r="609" ht="12.75" customHeight="1">
      <c r="A609" s="40"/>
      <c r="B609" s="40"/>
      <c r="C609" s="40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</row>
    <row r="610" ht="12.75" customHeight="1">
      <c r="A610" s="40"/>
      <c r="B610" s="40"/>
      <c r="C610" s="40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</row>
    <row r="611" ht="12.75" customHeight="1">
      <c r="A611" s="40"/>
      <c r="B611" s="40"/>
      <c r="C611" s="40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</row>
    <row r="612" ht="12.75" customHeight="1">
      <c r="A612" s="40"/>
      <c r="B612" s="40"/>
      <c r="C612" s="40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</row>
    <row r="613" ht="12.75" customHeight="1">
      <c r="A613" s="40"/>
      <c r="B613" s="40"/>
      <c r="C613" s="40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</row>
    <row r="614" ht="12.75" customHeight="1">
      <c r="A614" s="40"/>
      <c r="B614" s="40"/>
      <c r="C614" s="40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</row>
    <row r="615" ht="12.75" customHeight="1">
      <c r="A615" s="40"/>
      <c r="B615" s="40"/>
      <c r="C615" s="40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</row>
    <row r="616" ht="12.75" customHeight="1">
      <c r="A616" s="40"/>
      <c r="B616" s="40"/>
      <c r="C616" s="40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</row>
    <row r="617" ht="12.75" customHeight="1">
      <c r="A617" s="40"/>
      <c r="B617" s="40"/>
      <c r="C617" s="40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</row>
    <row r="618" ht="12.75" customHeight="1">
      <c r="A618" s="40"/>
      <c r="B618" s="40"/>
      <c r="C618" s="40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</row>
    <row r="619" ht="12.75" customHeight="1">
      <c r="A619" s="40"/>
      <c r="B619" s="40"/>
      <c r="C619" s="40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</row>
    <row r="620" ht="12.75" customHeight="1">
      <c r="A620" s="40"/>
      <c r="B620" s="40"/>
      <c r="C620" s="40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</row>
    <row r="621" ht="12.75" customHeight="1">
      <c r="A621" s="40"/>
      <c r="B621" s="40"/>
      <c r="C621" s="40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</row>
    <row r="622" ht="12.75" customHeight="1">
      <c r="A622" s="40"/>
      <c r="B622" s="40"/>
      <c r="C622" s="40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</row>
    <row r="623" ht="12.75" customHeight="1">
      <c r="A623" s="40"/>
      <c r="B623" s="40"/>
      <c r="C623" s="40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</row>
    <row r="624" ht="12.75" customHeight="1">
      <c r="A624" s="40"/>
      <c r="B624" s="40"/>
      <c r="C624" s="40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</row>
    <row r="625" ht="12.75" customHeight="1">
      <c r="A625" s="40"/>
      <c r="B625" s="40"/>
      <c r="C625" s="40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</row>
    <row r="626" ht="12.75" customHeight="1">
      <c r="A626" s="40"/>
      <c r="B626" s="40"/>
      <c r="C626" s="40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</row>
    <row r="627" ht="12.75" customHeight="1">
      <c r="A627" s="40"/>
      <c r="B627" s="40"/>
      <c r="C627" s="40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</row>
    <row r="628" ht="12.75" customHeight="1">
      <c r="A628" s="40"/>
      <c r="B628" s="40"/>
      <c r="C628" s="40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</row>
    <row r="629" ht="12.75" customHeight="1">
      <c r="A629" s="40"/>
      <c r="B629" s="40"/>
      <c r="C629" s="40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</row>
    <row r="630" ht="12.75" customHeight="1">
      <c r="A630" s="40"/>
      <c r="B630" s="40"/>
      <c r="C630" s="40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</row>
    <row r="631" ht="12.75" customHeight="1">
      <c r="A631" s="40"/>
      <c r="B631" s="40"/>
      <c r="C631" s="40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</row>
    <row r="632" ht="12.75" customHeight="1">
      <c r="A632" s="40"/>
      <c r="B632" s="40"/>
      <c r="C632" s="40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</row>
    <row r="633" ht="12.75" customHeight="1">
      <c r="A633" s="40"/>
      <c r="B633" s="40"/>
      <c r="C633" s="40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</row>
    <row r="634" ht="12.75" customHeight="1">
      <c r="A634" s="40"/>
      <c r="B634" s="40"/>
      <c r="C634" s="40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</row>
    <row r="635" ht="12.75" customHeight="1">
      <c r="A635" s="40"/>
      <c r="B635" s="40"/>
      <c r="C635" s="40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</row>
    <row r="636" ht="12.75" customHeight="1">
      <c r="A636" s="40"/>
      <c r="B636" s="40"/>
      <c r="C636" s="40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</row>
    <row r="637" ht="12.75" customHeight="1">
      <c r="A637" s="40"/>
      <c r="B637" s="40"/>
      <c r="C637" s="40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</row>
    <row r="638" ht="12.75" customHeight="1">
      <c r="A638" s="40"/>
      <c r="B638" s="40"/>
      <c r="C638" s="40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</row>
    <row r="639" ht="12.75" customHeight="1">
      <c r="A639" s="40"/>
      <c r="B639" s="40"/>
      <c r="C639" s="40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</row>
    <row r="640" ht="12.75" customHeight="1">
      <c r="A640" s="40"/>
      <c r="B640" s="40"/>
      <c r="C640" s="40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</row>
    <row r="641" ht="12.75" customHeight="1">
      <c r="A641" s="40"/>
      <c r="B641" s="40"/>
      <c r="C641" s="40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</row>
    <row r="642" ht="12.75" customHeight="1">
      <c r="A642" s="40"/>
      <c r="B642" s="40"/>
      <c r="C642" s="40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</row>
    <row r="643" ht="12.75" customHeight="1">
      <c r="A643" s="40"/>
      <c r="B643" s="40"/>
      <c r="C643" s="40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</row>
    <row r="644" ht="12.75" customHeight="1">
      <c r="A644" s="40"/>
      <c r="B644" s="40"/>
      <c r="C644" s="40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</row>
    <row r="645" ht="12.75" customHeight="1">
      <c r="A645" s="40"/>
      <c r="B645" s="40"/>
      <c r="C645" s="40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</row>
    <row r="646" ht="12.75" customHeight="1">
      <c r="A646" s="40"/>
      <c r="B646" s="40"/>
      <c r="C646" s="40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</row>
    <row r="647" ht="12.75" customHeight="1">
      <c r="A647" s="40"/>
      <c r="B647" s="40"/>
      <c r="C647" s="40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</row>
    <row r="648" ht="12.75" customHeight="1">
      <c r="A648" s="40"/>
      <c r="B648" s="40"/>
      <c r="C648" s="40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</row>
    <row r="649" ht="12.75" customHeight="1">
      <c r="A649" s="40"/>
      <c r="B649" s="40"/>
      <c r="C649" s="40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</row>
    <row r="650" ht="12.75" customHeight="1">
      <c r="A650" s="40"/>
      <c r="B650" s="40"/>
      <c r="C650" s="40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</row>
    <row r="651" ht="12.75" customHeight="1">
      <c r="A651" s="40"/>
      <c r="B651" s="40"/>
      <c r="C651" s="40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</row>
    <row r="652" ht="12.75" customHeight="1">
      <c r="A652" s="40"/>
      <c r="B652" s="40"/>
      <c r="C652" s="40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</row>
    <row r="653" ht="12.75" customHeight="1">
      <c r="A653" s="40"/>
      <c r="B653" s="40"/>
      <c r="C653" s="40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</row>
    <row r="654" ht="12.75" customHeight="1">
      <c r="A654" s="40"/>
      <c r="B654" s="40"/>
      <c r="C654" s="40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</row>
    <row r="655" ht="12.75" customHeight="1">
      <c r="A655" s="40"/>
      <c r="B655" s="40"/>
      <c r="C655" s="40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</row>
    <row r="656" ht="12.75" customHeight="1">
      <c r="A656" s="40"/>
      <c r="B656" s="40"/>
      <c r="C656" s="40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</row>
    <row r="657" ht="12.75" customHeight="1">
      <c r="A657" s="40"/>
      <c r="B657" s="40"/>
      <c r="C657" s="40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</row>
    <row r="658" ht="12.75" customHeight="1">
      <c r="A658" s="40"/>
      <c r="B658" s="40"/>
      <c r="C658" s="40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</row>
    <row r="659" ht="12.75" customHeight="1">
      <c r="A659" s="40"/>
      <c r="B659" s="40"/>
      <c r="C659" s="40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</row>
    <row r="660" ht="12.75" customHeight="1">
      <c r="A660" s="40"/>
      <c r="B660" s="40"/>
      <c r="C660" s="40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</row>
    <row r="661" ht="12.75" customHeight="1">
      <c r="A661" s="40"/>
      <c r="B661" s="40"/>
      <c r="C661" s="40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</row>
    <row r="662" ht="12.75" customHeight="1">
      <c r="A662" s="40"/>
      <c r="B662" s="40"/>
      <c r="C662" s="40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</row>
    <row r="663" ht="12.75" customHeight="1">
      <c r="A663" s="40"/>
      <c r="B663" s="40"/>
      <c r="C663" s="40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</row>
    <row r="664" ht="12.75" customHeight="1">
      <c r="A664" s="40"/>
      <c r="B664" s="40"/>
      <c r="C664" s="40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</row>
    <row r="665" ht="12.75" customHeight="1">
      <c r="A665" s="40"/>
      <c r="B665" s="40"/>
      <c r="C665" s="40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</row>
    <row r="666" ht="12.75" customHeight="1">
      <c r="A666" s="40"/>
      <c r="B666" s="40"/>
      <c r="C666" s="40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</row>
    <row r="667" ht="12.75" customHeight="1">
      <c r="A667" s="40"/>
      <c r="B667" s="40"/>
      <c r="C667" s="40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</row>
    <row r="668" ht="12.75" customHeight="1">
      <c r="A668" s="40"/>
      <c r="B668" s="40"/>
      <c r="C668" s="40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</row>
    <row r="669" ht="12.75" customHeight="1">
      <c r="A669" s="40"/>
      <c r="B669" s="40"/>
      <c r="C669" s="40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</row>
    <row r="670" ht="12.75" customHeight="1">
      <c r="A670" s="40"/>
      <c r="B670" s="40"/>
      <c r="C670" s="40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</row>
    <row r="671" ht="12.75" customHeight="1">
      <c r="A671" s="40"/>
      <c r="B671" s="40"/>
      <c r="C671" s="40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</row>
    <row r="672" ht="12.75" customHeight="1">
      <c r="A672" s="40"/>
      <c r="B672" s="40"/>
      <c r="C672" s="40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</row>
    <row r="673" ht="12.75" customHeight="1">
      <c r="A673" s="40"/>
      <c r="B673" s="40"/>
      <c r="C673" s="40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</row>
    <row r="674" ht="12.75" customHeight="1">
      <c r="A674" s="40"/>
      <c r="B674" s="40"/>
      <c r="C674" s="40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</row>
    <row r="675" ht="12.75" customHeight="1">
      <c r="A675" s="40"/>
      <c r="B675" s="40"/>
      <c r="C675" s="40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</row>
    <row r="676" ht="12.75" customHeight="1">
      <c r="A676" s="40"/>
      <c r="B676" s="40"/>
      <c r="C676" s="40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</row>
    <row r="677" ht="12.75" customHeight="1">
      <c r="A677" s="40"/>
      <c r="B677" s="40"/>
      <c r="C677" s="40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</row>
    <row r="678" ht="12.75" customHeight="1">
      <c r="A678" s="40"/>
      <c r="B678" s="40"/>
      <c r="C678" s="40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</row>
    <row r="679" ht="12.75" customHeight="1">
      <c r="A679" s="40"/>
      <c r="B679" s="40"/>
      <c r="C679" s="40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</row>
    <row r="680" ht="12.75" customHeight="1">
      <c r="A680" s="40"/>
      <c r="B680" s="40"/>
      <c r="C680" s="40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</row>
    <row r="681" ht="12.75" customHeight="1">
      <c r="A681" s="40"/>
      <c r="B681" s="40"/>
      <c r="C681" s="40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</row>
    <row r="682" ht="12.75" customHeight="1">
      <c r="A682" s="40"/>
      <c r="B682" s="40"/>
      <c r="C682" s="40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</row>
    <row r="683" ht="12.75" customHeight="1">
      <c r="A683" s="40"/>
      <c r="B683" s="40"/>
      <c r="C683" s="40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</row>
    <row r="684" ht="12.75" customHeight="1">
      <c r="A684" s="40"/>
      <c r="B684" s="40"/>
      <c r="C684" s="40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</row>
    <row r="685" ht="12.75" customHeight="1">
      <c r="A685" s="40"/>
      <c r="B685" s="40"/>
      <c r="C685" s="40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</row>
    <row r="686" ht="12.75" customHeight="1">
      <c r="A686" s="40"/>
      <c r="B686" s="40"/>
      <c r="C686" s="40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</row>
    <row r="687" ht="12.75" customHeight="1">
      <c r="A687" s="40"/>
      <c r="B687" s="40"/>
      <c r="C687" s="40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</row>
    <row r="688" ht="12.75" customHeight="1">
      <c r="A688" s="40"/>
      <c r="B688" s="40"/>
      <c r="C688" s="40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</row>
    <row r="689" ht="12.75" customHeight="1">
      <c r="A689" s="40"/>
      <c r="B689" s="40"/>
      <c r="C689" s="40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</row>
    <row r="690" ht="12.75" customHeight="1">
      <c r="A690" s="40"/>
      <c r="B690" s="40"/>
      <c r="C690" s="40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</row>
    <row r="691" ht="12.75" customHeight="1">
      <c r="A691" s="40"/>
      <c r="B691" s="40"/>
      <c r="C691" s="40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</row>
    <row r="692" ht="12.75" customHeight="1">
      <c r="A692" s="40"/>
      <c r="B692" s="40"/>
      <c r="C692" s="40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</row>
    <row r="693" ht="12.75" customHeight="1">
      <c r="A693" s="40"/>
      <c r="B693" s="40"/>
      <c r="C693" s="40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</row>
    <row r="694" ht="12.75" customHeight="1">
      <c r="A694" s="40"/>
      <c r="B694" s="40"/>
      <c r="C694" s="40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</row>
    <row r="695" ht="12.75" customHeight="1">
      <c r="A695" s="40"/>
      <c r="B695" s="40"/>
      <c r="C695" s="40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</row>
    <row r="696" ht="12.75" customHeight="1">
      <c r="A696" s="40"/>
      <c r="B696" s="40"/>
      <c r="C696" s="40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</row>
    <row r="697" ht="12.75" customHeight="1">
      <c r="A697" s="40"/>
      <c r="B697" s="40"/>
      <c r="C697" s="40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</row>
    <row r="698" ht="12.75" customHeight="1">
      <c r="A698" s="40"/>
      <c r="B698" s="40"/>
      <c r="C698" s="40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</row>
    <row r="699" ht="12.75" customHeight="1">
      <c r="A699" s="40"/>
      <c r="B699" s="40"/>
      <c r="C699" s="40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</row>
    <row r="700" ht="12.75" customHeight="1">
      <c r="A700" s="40"/>
      <c r="B700" s="40"/>
      <c r="C700" s="40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</row>
    <row r="701" ht="12.75" customHeight="1">
      <c r="A701" s="40"/>
      <c r="B701" s="40"/>
      <c r="C701" s="40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</row>
    <row r="702" ht="12.75" customHeight="1">
      <c r="A702" s="40"/>
      <c r="B702" s="40"/>
      <c r="C702" s="40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</row>
    <row r="703" ht="12.75" customHeight="1">
      <c r="A703" s="40"/>
      <c r="B703" s="40"/>
      <c r="C703" s="40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</row>
    <row r="704" ht="12.75" customHeight="1">
      <c r="A704" s="40"/>
      <c r="B704" s="40"/>
      <c r="C704" s="40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</row>
    <row r="705" ht="12.75" customHeight="1">
      <c r="A705" s="40"/>
      <c r="B705" s="40"/>
      <c r="C705" s="40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</row>
    <row r="706" ht="12.75" customHeight="1">
      <c r="A706" s="40"/>
      <c r="B706" s="40"/>
      <c r="C706" s="40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</row>
    <row r="707" ht="12.75" customHeight="1">
      <c r="A707" s="40"/>
      <c r="B707" s="40"/>
      <c r="C707" s="40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</row>
    <row r="708" ht="12.75" customHeight="1">
      <c r="A708" s="40"/>
      <c r="B708" s="40"/>
      <c r="C708" s="40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</row>
    <row r="709" ht="12.75" customHeight="1">
      <c r="A709" s="40"/>
      <c r="B709" s="40"/>
      <c r="C709" s="40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</row>
    <row r="710" ht="12.75" customHeight="1">
      <c r="A710" s="40"/>
      <c r="B710" s="40"/>
      <c r="C710" s="40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</row>
    <row r="711" ht="12.75" customHeight="1">
      <c r="A711" s="40"/>
      <c r="B711" s="40"/>
      <c r="C711" s="40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</row>
    <row r="712" ht="12.75" customHeight="1">
      <c r="A712" s="40"/>
      <c r="B712" s="40"/>
      <c r="C712" s="40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</row>
    <row r="713" ht="12.75" customHeight="1">
      <c r="A713" s="40"/>
      <c r="B713" s="40"/>
      <c r="C713" s="40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</row>
    <row r="714" ht="12.75" customHeight="1">
      <c r="A714" s="40"/>
      <c r="B714" s="40"/>
      <c r="C714" s="40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</row>
    <row r="715" ht="12.75" customHeight="1">
      <c r="A715" s="40"/>
      <c r="B715" s="40"/>
      <c r="C715" s="40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</row>
    <row r="716" ht="12.75" customHeight="1">
      <c r="A716" s="40"/>
      <c r="B716" s="40"/>
      <c r="C716" s="40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</row>
    <row r="717" ht="12.75" customHeight="1">
      <c r="A717" s="40"/>
      <c r="B717" s="40"/>
      <c r="C717" s="40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</row>
    <row r="718" ht="12.75" customHeight="1">
      <c r="A718" s="40"/>
      <c r="B718" s="40"/>
      <c r="C718" s="40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</row>
    <row r="719" ht="12.75" customHeight="1">
      <c r="A719" s="40"/>
      <c r="B719" s="40"/>
      <c r="C719" s="40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</row>
    <row r="720" ht="12.75" customHeight="1">
      <c r="A720" s="40"/>
      <c r="B720" s="40"/>
      <c r="C720" s="40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</row>
    <row r="721" ht="12.75" customHeight="1">
      <c r="A721" s="40"/>
      <c r="B721" s="40"/>
      <c r="C721" s="40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</row>
    <row r="722" ht="12.75" customHeight="1">
      <c r="A722" s="40"/>
      <c r="B722" s="40"/>
      <c r="C722" s="40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</row>
    <row r="723" ht="12.75" customHeight="1">
      <c r="A723" s="40"/>
      <c r="B723" s="40"/>
      <c r="C723" s="40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</row>
    <row r="724" ht="12.75" customHeight="1">
      <c r="A724" s="40"/>
      <c r="B724" s="40"/>
      <c r="C724" s="40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</row>
    <row r="725" ht="12.75" customHeight="1">
      <c r="A725" s="40"/>
      <c r="B725" s="40"/>
      <c r="C725" s="40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</row>
    <row r="726" ht="12.75" customHeight="1">
      <c r="A726" s="40"/>
      <c r="B726" s="40"/>
      <c r="C726" s="40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</row>
    <row r="727" ht="12.75" customHeight="1">
      <c r="A727" s="40"/>
      <c r="B727" s="40"/>
      <c r="C727" s="40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</row>
    <row r="728" ht="12.75" customHeight="1">
      <c r="A728" s="40"/>
      <c r="B728" s="40"/>
      <c r="C728" s="40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</row>
    <row r="729" ht="12.75" customHeight="1">
      <c r="A729" s="40"/>
      <c r="B729" s="40"/>
      <c r="C729" s="40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</row>
    <row r="730" ht="12.75" customHeight="1">
      <c r="A730" s="40"/>
      <c r="B730" s="40"/>
      <c r="C730" s="40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</row>
    <row r="731" ht="12.75" customHeight="1">
      <c r="A731" s="40"/>
      <c r="B731" s="40"/>
      <c r="C731" s="40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</row>
    <row r="732" ht="12.75" customHeight="1">
      <c r="A732" s="40"/>
      <c r="B732" s="40"/>
      <c r="C732" s="40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</row>
    <row r="733" ht="12.75" customHeight="1">
      <c r="A733" s="40"/>
      <c r="B733" s="40"/>
      <c r="C733" s="40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</row>
    <row r="734" ht="12.75" customHeight="1">
      <c r="A734" s="40"/>
      <c r="B734" s="40"/>
      <c r="C734" s="40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</row>
    <row r="735" ht="12.75" customHeight="1">
      <c r="A735" s="40"/>
      <c r="B735" s="40"/>
      <c r="C735" s="40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</row>
    <row r="736" ht="12.75" customHeight="1">
      <c r="A736" s="40"/>
      <c r="B736" s="40"/>
      <c r="C736" s="40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</row>
    <row r="737" ht="12.75" customHeight="1">
      <c r="A737" s="40"/>
      <c r="B737" s="40"/>
      <c r="C737" s="40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</row>
    <row r="738" ht="12.75" customHeight="1">
      <c r="A738" s="40"/>
      <c r="B738" s="40"/>
      <c r="C738" s="40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</row>
    <row r="739" ht="12.75" customHeight="1">
      <c r="A739" s="40"/>
      <c r="B739" s="40"/>
      <c r="C739" s="40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</row>
    <row r="740" ht="12.75" customHeight="1">
      <c r="A740" s="40"/>
      <c r="B740" s="40"/>
      <c r="C740" s="40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</row>
    <row r="741" ht="12.75" customHeight="1">
      <c r="A741" s="40"/>
      <c r="B741" s="40"/>
      <c r="C741" s="40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</row>
    <row r="742" ht="12.75" customHeight="1">
      <c r="A742" s="40"/>
      <c r="B742" s="40"/>
      <c r="C742" s="40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</row>
    <row r="743" ht="12.75" customHeight="1">
      <c r="A743" s="40"/>
      <c r="B743" s="40"/>
      <c r="C743" s="40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</row>
    <row r="744" ht="12.75" customHeight="1">
      <c r="A744" s="40"/>
      <c r="B744" s="40"/>
      <c r="C744" s="40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</row>
    <row r="745" ht="12.75" customHeight="1">
      <c r="A745" s="40"/>
      <c r="B745" s="40"/>
      <c r="C745" s="40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</row>
    <row r="746" ht="12.75" customHeight="1">
      <c r="A746" s="40"/>
      <c r="B746" s="40"/>
      <c r="C746" s="40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</row>
    <row r="747" ht="12.75" customHeight="1">
      <c r="A747" s="40"/>
      <c r="B747" s="40"/>
      <c r="C747" s="40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</row>
    <row r="748" ht="12.75" customHeight="1">
      <c r="A748" s="40"/>
      <c r="B748" s="40"/>
      <c r="C748" s="40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</row>
    <row r="749" ht="12.75" customHeight="1">
      <c r="A749" s="40"/>
      <c r="B749" s="40"/>
      <c r="C749" s="40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</row>
    <row r="750" ht="12.75" customHeight="1">
      <c r="A750" s="40"/>
      <c r="B750" s="40"/>
      <c r="C750" s="40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</row>
    <row r="751" ht="12.75" customHeight="1">
      <c r="A751" s="40"/>
      <c r="B751" s="40"/>
      <c r="C751" s="40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</row>
    <row r="752" ht="12.75" customHeight="1">
      <c r="A752" s="40"/>
      <c r="B752" s="40"/>
      <c r="C752" s="40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</row>
    <row r="753" ht="12.75" customHeight="1">
      <c r="A753" s="40"/>
      <c r="B753" s="40"/>
      <c r="C753" s="40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</row>
    <row r="754" ht="12.75" customHeight="1">
      <c r="A754" s="40"/>
      <c r="B754" s="40"/>
      <c r="C754" s="40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</row>
    <row r="755" ht="12.75" customHeight="1">
      <c r="A755" s="40"/>
      <c r="B755" s="40"/>
      <c r="C755" s="40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</row>
    <row r="756" ht="12.75" customHeight="1">
      <c r="A756" s="40"/>
      <c r="B756" s="40"/>
      <c r="C756" s="40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</row>
    <row r="757" ht="12.75" customHeight="1">
      <c r="A757" s="40"/>
      <c r="B757" s="40"/>
      <c r="C757" s="40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</row>
    <row r="758" ht="12.75" customHeight="1">
      <c r="A758" s="40"/>
      <c r="B758" s="40"/>
      <c r="C758" s="40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</row>
    <row r="759" ht="12.75" customHeight="1">
      <c r="A759" s="40"/>
      <c r="B759" s="40"/>
      <c r="C759" s="40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</row>
    <row r="760" ht="12.75" customHeight="1">
      <c r="A760" s="40"/>
      <c r="B760" s="40"/>
      <c r="C760" s="40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</row>
    <row r="761" ht="12.75" customHeight="1">
      <c r="A761" s="40"/>
      <c r="B761" s="40"/>
      <c r="C761" s="40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</row>
    <row r="762" ht="12.75" customHeight="1">
      <c r="A762" s="40"/>
      <c r="B762" s="40"/>
      <c r="C762" s="40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</row>
    <row r="763" ht="12.75" customHeight="1">
      <c r="A763" s="40"/>
      <c r="B763" s="40"/>
      <c r="C763" s="40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</row>
    <row r="764" ht="12.75" customHeight="1">
      <c r="A764" s="40"/>
      <c r="B764" s="40"/>
      <c r="C764" s="40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</row>
    <row r="765" ht="12.75" customHeight="1">
      <c r="A765" s="40"/>
      <c r="B765" s="40"/>
      <c r="C765" s="40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</row>
    <row r="766" ht="12.75" customHeight="1">
      <c r="A766" s="40"/>
      <c r="B766" s="40"/>
      <c r="C766" s="40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</row>
    <row r="767" ht="12.75" customHeight="1">
      <c r="A767" s="40"/>
      <c r="B767" s="40"/>
      <c r="C767" s="40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</row>
    <row r="768" ht="12.75" customHeight="1">
      <c r="A768" s="40"/>
      <c r="B768" s="40"/>
      <c r="C768" s="40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</row>
    <row r="769" ht="12.75" customHeight="1">
      <c r="A769" s="40"/>
      <c r="B769" s="40"/>
      <c r="C769" s="40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</row>
    <row r="770" ht="12.75" customHeight="1">
      <c r="A770" s="40"/>
      <c r="B770" s="40"/>
      <c r="C770" s="40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</row>
    <row r="771" ht="12.75" customHeight="1">
      <c r="A771" s="40"/>
      <c r="B771" s="40"/>
      <c r="C771" s="40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</row>
    <row r="772" ht="12.75" customHeight="1">
      <c r="A772" s="40"/>
      <c r="B772" s="40"/>
      <c r="C772" s="40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</row>
    <row r="773" ht="12.75" customHeight="1">
      <c r="A773" s="40"/>
      <c r="B773" s="40"/>
      <c r="C773" s="40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</row>
    <row r="774" ht="12.75" customHeight="1">
      <c r="A774" s="40"/>
      <c r="B774" s="40"/>
      <c r="C774" s="40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</row>
    <row r="775" ht="12.75" customHeight="1">
      <c r="A775" s="40"/>
      <c r="B775" s="40"/>
      <c r="C775" s="40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</row>
    <row r="776" ht="12.75" customHeight="1">
      <c r="A776" s="40"/>
      <c r="B776" s="40"/>
      <c r="C776" s="40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</row>
    <row r="777" ht="12.75" customHeight="1">
      <c r="A777" s="40"/>
      <c r="B777" s="40"/>
      <c r="C777" s="40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</row>
    <row r="778" ht="12.75" customHeight="1">
      <c r="A778" s="40"/>
      <c r="B778" s="40"/>
      <c r="C778" s="40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</row>
    <row r="779" ht="12.75" customHeight="1">
      <c r="A779" s="40"/>
      <c r="B779" s="40"/>
      <c r="C779" s="40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</row>
    <row r="780" ht="12.75" customHeight="1">
      <c r="A780" s="40"/>
      <c r="B780" s="40"/>
      <c r="C780" s="40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</row>
    <row r="781" ht="12.75" customHeight="1">
      <c r="A781" s="40"/>
      <c r="B781" s="40"/>
      <c r="C781" s="40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</row>
    <row r="782" ht="12.75" customHeight="1">
      <c r="A782" s="40"/>
      <c r="B782" s="40"/>
      <c r="C782" s="40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</row>
    <row r="783" ht="12.75" customHeight="1">
      <c r="A783" s="40"/>
      <c r="B783" s="40"/>
      <c r="C783" s="40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</row>
    <row r="784" ht="12.75" customHeight="1">
      <c r="A784" s="40"/>
      <c r="B784" s="40"/>
      <c r="C784" s="40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</row>
    <row r="785" ht="12.75" customHeight="1">
      <c r="A785" s="40"/>
      <c r="B785" s="40"/>
      <c r="C785" s="40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</row>
    <row r="786" ht="12.75" customHeight="1">
      <c r="A786" s="40"/>
      <c r="B786" s="40"/>
      <c r="C786" s="40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</row>
    <row r="787" ht="12.75" customHeight="1">
      <c r="A787" s="40"/>
      <c r="B787" s="40"/>
      <c r="C787" s="40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</row>
    <row r="788" ht="12.75" customHeight="1">
      <c r="A788" s="40"/>
      <c r="B788" s="40"/>
      <c r="C788" s="40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</row>
    <row r="789" ht="12.75" customHeight="1">
      <c r="A789" s="40"/>
      <c r="B789" s="40"/>
      <c r="C789" s="40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</row>
    <row r="790" ht="12.75" customHeight="1">
      <c r="A790" s="40"/>
      <c r="B790" s="40"/>
      <c r="C790" s="40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</row>
    <row r="791" ht="12.75" customHeight="1">
      <c r="A791" s="40"/>
      <c r="B791" s="40"/>
      <c r="C791" s="40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</row>
    <row r="792" ht="12.75" customHeight="1">
      <c r="A792" s="40"/>
      <c r="B792" s="40"/>
      <c r="C792" s="40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</row>
    <row r="793" ht="12.75" customHeight="1">
      <c r="A793" s="40"/>
      <c r="B793" s="40"/>
      <c r="C793" s="40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</row>
    <row r="794" ht="12.75" customHeight="1">
      <c r="A794" s="40"/>
      <c r="B794" s="40"/>
      <c r="C794" s="40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</row>
    <row r="795" ht="12.75" customHeight="1">
      <c r="A795" s="40"/>
      <c r="B795" s="40"/>
      <c r="C795" s="40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</row>
    <row r="796" ht="12.75" customHeight="1">
      <c r="A796" s="40"/>
      <c r="B796" s="40"/>
      <c r="C796" s="40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</row>
    <row r="797" ht="12.75" customHeight="1">
      <c r="A797" s="40"/>
      <c r="B797" s="40"/>
      <c r="C797" s="40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</row>
    <row r="798" ht="12.75" customHeight="1">
      <c r="A798" s="40"/>
      <c r="B798" s="40"/>
      <c r="C798" s="40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</row>
    <row r="799" ht="12.75" customHeight="1">
      <c r="A799" s="40"/>
      <c r="B799" s="40"/>
      <c r="C799" s="40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</row>
    <row r="800" ht="12.75" customHeight="1">
      <c r="A800" s="40"/>
      <c r="B800" s="40"/>
      <c r="C800" s="40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</row>
    <row r="801" ht="12.75" customHeight="1">
      <c r="A801" s="40"/>
      <c r="B801" s="40"/>
      <c r="C801" s="40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</row>
    <row r="802" ht="12.75" customHeight="1">
      <c r="A802" s="40"/>
      <c r="B802" s="40"/>
      <c r="C802" s="40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</row>
    <row r="803" ht="12.75" customHeight="1">
      <c r="A803" s="40"/>
      <c r="B803" s="40"/>
      <c r="C803" s="40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</row>
    <row r="804" ht="12.75" customHeight="1">
      <c r="A804" s="40"/>
      <c r="B804" s="40"/>
      <c r="C804" s="40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</row>
    <row r="805" ht="12.75" customHeight="1">
      <c r="A805" s="40"/>
      <c r="B805" s="40"/>
      <c r="C805" s="40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</row>
    <row r="806" ht="12.75" customHeight="1">
      <c r="A806" s="40"/>
      <c r="B806" s="40"/>
      <c r="C806" s="40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</row>
    <row r="807" ht="12.75" customHeight="1">
      <c r="A807" s="40"/>
      <c r="B807" s="40"/>
      <c r="C807" s="40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</row>
    <row r="808" ht="12.75" customHeight="1">
      <c r="A808" s="40"/>
      <c r="B808" s="40"/>
      <c r="C808" s="40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</row>
    <row r="809" ht="12.75" customHeight="1">
      <c r="A809" s="40"/>
      <c r="B809" s="40"/>
      <c r="C809" s="40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</row>
    <row r="810" ht="12.75" customHeight="1">
      <c r="A810" s="40"/>
      <c r="B810" s="40"/>
      <c r="C810" s="40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</row>
    <row r="811" ht="12.75" customHeight="1">
      <c r="A811" s="40"/>
      <c r="B811" s="40"/>
      <c r="C811" s="40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</row>
    <row r="812" ht="12.75" customHeight="1">
      <c r="A812" s="40"/>
      <c r="B812" s="40"/>
      <c r="C812" s="40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</row>
    <row r="813" ht="12.75" customHeight="1">
      <c r="A813" s="40"/>
      <c r="B813" s="40"/>
      <c r="C813" s="40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</row>
    <row r="814" ht="12.75" customHeight="1">
      <c r="A814" s="40"/>
      <c r="B814" s="40"/>
      <c r="C814" s="40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</row>
    <row r="815" ht="12.75" customHeight="1">
      <c r="A815" s="40"/>
      <c r="B815" s="40"/>
      <c r="C815" s="40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</row>
    <row r="816" ht="12.75" customHeight="1">
      <c r="A816" s="40"/>
      <c r="B816" s="40"/>
      <c r="C816" s="40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</row>
    <row r="817" ht="12.75" customHeight="1">
      <c r="A817" s="40"/>
      <c r="B817" s="40"/>
      <c r="C817" s="40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</row>
    <row r="818" ht="12.75" customHeight="1">
      <c r="A818" s="40"/>
      <c r="B818" s="40"/>
      <c r="C818" s="40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</row>
    <row r="819" ht="12.75" customHeight="1">
      <c r="A819" s="40"/>
      <c r="B819" s="40"/>
      <c r="C819" s="40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</row>
    <row r="820" ht="12.75" customHeight="1">
      <c r="A820" s="40"/>
      <c r="B820" s="40"/>
      <c r="C820" s="40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</row>
    <row r="821" ht="12.75" customHeight="1">
      <c r="A821" s="40"/>
      <c r="B821" s="40"/>
      <c r="C821" s="40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</row>
    <row r="822" ht="12.75" customHeight="1">
      <c r="A822" s="40"/>
      <c r="B822" s="40"/>
      <c r="C822" s="40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</row>
    <row r="823" ht="12.75" customHeight="1">
      <c r="A823" s="40"/>
      <c r="B823" s="40"/>
      <c r="C823" s="40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</row>
    <row r="824" ht="12.75" customHeight="1">
      <c r="A824" s="40"/>
      <c r="B824" s="40"/>
      <c r="C824" s="40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</row>
    <row r="825" ht="12.75" customHeight="1">
      <c r="A825" s="40"/>
      <c r="B825" s="40"/>
      <c r="C825" s="40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</row>
    <row r="826" ht="12.75" customHeight="1">
      <c r="A826" s="40"/>
      <c r="B826" s="40"/>
      <c r="C826" s="40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</row>
    <row r="827" ht="12.75" customHeight="1">
      <c r="A827" s="40"/>
      <c r="B827" s="40"/>
      <c r="C827" s="40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</row>
    <row r="828" ht="12.75" customHeight="1">
      <c r="A828" s="40"/>
      <c r="B828" s="40"/>
      <c r="C828" s="40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</row>
    <row r="829" ht="12.75" customHeight="1">
      <c r="A829" s="40"/>
      <c r="B829" s="40"/>
      <c r="C829" s="40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</row>
    <row r="830" ht="12.75" customHeight="1">
      <c r="A830" s="40"/>
      <c r="B830" s="40"/>
      <c r="C830" s="40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</row>
    <row r="831" ht="12.75" customHeight="1">
      <c r="A831" s="40"/>
      <c r="B831" s="40"/>
      <c r="C831" s="40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</row>
    <row r="832" ht="12.75" customHeight="1">
      <c r="A832" s="40"/>
      <c r="B832" s="40"/>
      <c r="C832" s="40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</row>
    <row r="833" ht="12.75" customHeight="1">
      <c r="A833" s="40"/>
      <c r="B833" s="40"/>
      <c r="C833" s="40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</row>
    <row r="834" ht="12.75" customHeight="1">
      <c r="A834" s="40"/>
      <c r="B834" s="40"/>
      <c r="C834" s="40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</row>
    <row r="835" ht="12.75" customHeight="1">
      <c r="A835" s="40"/>
      <c r="B835" s="40"/>
      <c r="C835" s="40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</row>
    <row r="836" ht="12.75" customHeight="1">
      <c r="A836" s="40"/>
      <c r="B836" s="40"/>
      <c r="C836" s="40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</row>
    <row r="837" ht="12.75" customHeight="1">
      <c r="A837" s="40"/>
      <c r="B837" s="40"/>
      <c r="C837" s="40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</row>
    <row r="838" ht="12.75" customHeight="1">
      <c r="A838" s="40"/>
      <c r="B838" s="40"/>
      <c r="C838" s="40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</row>
    <row r="839" ht="12.75" customHeight="1">
      <c r="A839" s="40"/>
      <c r="B839" s="40"/>
      <c r="C839" s="40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</row>
    <row r="840" ht="12.75" customHeight="1">
      <c r="A840" s="40"/>
      <c r="B840" s="40"/>
      <c r="C840" s="40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</row>
    <row r="841" ht="12.75" customHeight="1">
      <c r="A841" s="40"/>
      <c r="B841" s="40"/>
      <c r="C841" s="40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</row>
    <row r="842" ht="12.75" customHeight="1">
      <c r="A842" s="40"/>
      <c r="B842" s="40"/>
      <c r="C842" s="40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</row>
    <row r="843" ht="12.75" customHeight="1">
      <c r="A843" s="40"/>
      <c r="B843" s="40"/>
      <c r="C843" s="40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</row>
    <row r="844" ht="12.75" customHeight="1">
      <c r="A844" s="40"/>
      <c r="B844" s="40"/>
      <c r="C844" s="40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</row>
    <row r="845" ht="12.75" customHeight="1">
      <c r="A845" s="40"/>
      <c r="B845" s="40"/>
      <c r="C845" s="40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</row>
    <row r="846" ht="12.75" customHeight="1">
      <c r="A846" s="40"/>
      <c r="B846" s="40"/>
      <c r="C846" s="40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</row>
    <row r="847" ht="12.75" customHeight="1">
      <c r="A847" s="40"/>
      <c r="B847" s="40"/>
      <c r="C847" s="40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</row>
    <row r="848" ht="12.75" customHeight="1">
      <c r="A848" s="40"/>
      <c r="B848" s="40"/>
      <c r="C848" s="40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</row>
    <row r="849" ht="12.75" customHeight="1">
      <c r="A849" s="40"/>
      <c r="B849" s="40"/>
      <c r="C849" s="40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</row>
    <row r="850" ht="12.75" customHeight="1">
      <c r="A850" s="40"/>
      <c r="B850" s="40"/>
      <c r="C850" s="40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</row>
    <row r="851" ht="12.75" customHeight="1">
      <c r="A851" s="40"/>
      <c r="B851" s="40"/>
      <c r="C851" s="40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</row>
    <row r="852" ht="12.75" customHeight="1">
      <c r="A852" s="40"/>
      <c r="B852" s="40"/>
      <c r="C852" s="40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</row>
    <row r="853" ht="12.75" customHeight="1">
      <c r="A853" s="40"/>
      <c r="B853" s="40"/>
      <c r="C853" s="40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</row>
    <row r="854" ht="12.75" customHeight="1">
      <c r="A854" s="40"/>
      <c r="B854" s="40"/>
      <c r="C854" s="40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</row>
    <row r="855" ht="12.75" customHeight="1">
      <c r="A855" s="40"/>
      <c r="B855" s="40"/>
      <c r="C855" s="40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</row>
    <row r="856" ht="12.75" customHeight="1">
      <c r="A856" s="40"/>
      <c r="B856" s="40"/>
      <c r="C856" s="40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</row>
    <row r="857" ht="12.75" customHeight="1">
      <c r="A857" s="40"/>
      <c r="B857" s="40"/>
      <c r="C857" s="40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</row>
    <row r="858" ht="12.75" customHeight="1">
      <c r="A858" s="40"/>
      <c r="B858" s="40"/>
      <c r="C858" s="40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</row>
    <row r="859" ht="12.75" customHeight="1">
      <c r="A859" s="40"/>
      <c r="B859" s="40"/>
      <c r="C859" s="40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</row>
    <row r="860" ht="12.75" customHeight="1">
      <c r="A860" s="40"/>
      <c r="B860" s="40"/>
      <c r="C860" s="40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</row>
    <row r="861" ht="12.75" customHeight="1">
      <c r="A861" s="40"/>
      <c r="B861" s="40"/>
      <c r="C861" s="40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</row>
    <row r="862" ht="12.75" customHeight="1">
      <c r="A862" s="40"/>
      <c r="B862" s="40"/>
      <c r="C862" s="40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</row>
    <row r="863" ht="12.75" customHeight="1">
      <c r="A863" s="40"/>
      <c r="B863" s="40"/>
      <c r="C863" s="40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</row>
    <row r="864" ht="12.75" customHeight="1">
      <c r="A864" s="40"/>
      <c r="B864" s="40"/>
      <c r="C864" s="40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</row>
    <row r="865" ht="12.75" customHeight="1">
      <c r="A865" s="40"/>
      <c r="B865" s="40"/>
      <c r="C865" s="40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</row>
    <row r="866" ht="12.75" customHeight="1">
      <c r="A866" s="40"/>
      <c r="B866" s="40"/>
      <c r="C866" s="40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</row>
    <row r="867" ht="12.75" customHeight="1">
      <c r="A867" s="40"/>
      <c r="B867" s="40"/>
      <c r="C867" s="40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</row>
    <row r="868" ht="12.75" customHeight="1">
      <c r="A868" s="40"/>
      <c r="B868" s="40"/>
      <c r="C868" s="40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</row>
    <row r="869" ht="12.75" customHeight="1">
      <c r="A869" s="40"/>
      <c r="B869" s="40"/>
      <c r="C869" s="40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</row>
    <row r="870" ht="12.75" customHeight="1">
      <c r="A870" s="40"/>
      <c r="B870" s="40"/>
      <c r="C870" s="40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</row>
    <row r="871" ht="12.75" customHeight="1">
      <c r="A871" s="40"/>
      <c r="B871" s="40"/>
      <c r="C871" s="40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</row>
    <row r="872" ht="12.75" customHeight="1">
      <c r="A872" s="40"/>
      <c r="B872" s="40"/>
      <c r="C872" s="40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</row>
    <row r="873" ht="12.75" customHeight="1">
      <c r="A873" s="40"/>
      <c r="B873" s="40"/>
      <c r="C873" s="40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</row>
    <row r="874" ht="12.75" customHeight="1">
      <c r="A874" s="40"/>
      <c r="B874" s="40"/>
      <c r="C874" s="40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</row>
    <row r="875" ht="12.75" customHeight="1">
      <c r="A875" s="40"/>
      <c r="B875" s="40"/>
      <c r="C875" s="40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</row>
    <row r="876" ht="12.75" customHeight="1">
      <c r="A876" s="40"/>
      <c r="B876" s="40"/>
      <c r="C876" s="40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</row>
    <row r="877" ht="12.75" customHeight="1">
      <c r="A877" s="40"/>
      <c r="B877" s="40"/>
      <c r="C877" s="40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</row>
    <row r="878" ht="12.75" customHeight="1">
      <c r="A878" s="40"/>
      <c r="B878" s="40"/>
      <c r="C878" s="40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</row>
    <row r="879" ht="12.75" customHeight="1">
      <c r="A879" s="40"/>
      <c r="B879" s="40"/>
      <c r="C879" s="40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</row>
    <row r="880" ht="12.75" customHeight="1">
      <c r="A880" s="40"/>
      <c r="B880" s="40"/>
      <c r="C880" s="40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</row>
    <row r="881" ht="12.75" customHeight="1">
      <c r="A881" s="40"/>
      <c r="B881" s="40"/>
      <c r="C881" s="40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</row>
    <row r="882" ht="12.75" customHeight="1">
      <c r="A882" s="40"/>
      <c r="B882" s="40"/>
      <c r="C882" s="40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</row>
    <row r="883" ht="12.75" customHeight="1">
      <c r="A883" s="40"/>
      <c r="B883" s="40"/>
      <c r="C883" s="40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</row>
    <row r="884" ht="12.75" customHeight="1">
      <c r="A884" s="40"/>
      <c r="B884" s="40"/>
      <c r="C884" s="40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</row>
    <row r="885" ht="12.75" customHeight="1">
      <c r="A885" s="40"/>
      <c r="B885" s="40"/>
      <c r="C885" s="40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</row>
    <row r="886" ht="12.75" customHeight="1">
      <c r="A886" s="40"/>
      <c r="B886" s="40"/>
      <c r="C886" s="40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</row>
    <row r="887" ht="12.75" customHeight="1">
      <c r="A887" s="40"/>
      <c r="B887" s="40"/>
      <c r="C887" s="40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</row>
    <row r="888" ht="12.75" customHeight="1">
      <c r="A888" s="40"/>
      <c r="B888" s="40"/>
      <c r="C888" s="40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</row>
    <row r="889" ht="12.75" customHeight="1">
      <c r="A889" s="40"/>
      <c r="B889" s="40"/>
      <c r="C889" s="40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</row>
    <row r="890" ht="12.75" customHeight="1">
      <c r="A890" s="40"/>
      <c r="B890" s="40"/>
      <c r="C890" s="40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</row>
    <row r="891" ht="12.75" customHeight="1">
      <c r="A891" s="40"/>
      <c r="B891" s="40"/>
      <c r="C891" s="40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</row>
    <row r="892" ht="12.75" customHeight="1">
      <c r="A892" s="40"/>
      <c r="B892" s="40"/>
      <c r="C892" s="40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</row>
    <row r="893" ht="12.75" customHeight="1">
      <c r="A893" s="40"/>
      <c r="B893" s="40"/>
      <c r="C893" s="40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</row>
    <row r="894" ht="12.75" customHeight="1">
      <c r="A894" s="40"/>
      <c r="B894" s="40"/>
      <c r="C894" s="40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</row>
    <row r="895" ht="12.75" customHeight="1">
      <c r="A895" s="40"/>
      <c r="B895" s="40"/>
      <c r="C895" s="40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</row>
    <row r="896" ht="12.75" customHeight="1">
      <c r="A896" s="40"/>
      <c r="B896" s="40"/>
      <c r="C896" s="40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</row>
    <row r="897" ht="12.75" customHeight="1">
      <c r="A897" s="40"/>
      <c r="B897" s="40"/>
      <c r="C897" s="40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</row>
    <row r="898" ht="12.75" customHeight="1">
      <c r="A898" s="40"/>
      <c r="B898" s="40"/>
      <c r="C898" s="40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</row>
    <row r="899" ht="12.75" customHeight="1">
      <c r="A899" s="40"/>
      <c r="B899" s="40"/>
      <c r="C899" s="40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</row>
    <row r="900" ht="12.75" customHeight="1">
      <c r="A900" s="40"/>
      <c r="B900" s="40"/>
      <c r="C900" s="40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</row>
    <row r="901" ht="12.75" customHeight="1">
      <c r="A901" s="40"/>
      <c r="B901" s="40"/>
      <c r="C901" s="40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</row>
    <row r="902" ht="12.75" customHeight="1">
      <c r="A902" s="40"/>
      <c r="B902" s="40"/>
      <c r="C902" s="40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</row>
    <row r="903" ht="12.75" customHeight="1">
      <c r="A903" s="40"/>
      <c r="B903" s="40"/>
      <c r="C903" s="40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</row>
    <row r="904" ht="12.75" customHeight="1">
      <c r="A904" s="40"/>
      <c r="B904" s="40"/>
      <c r="C904" s="40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</row>
    <row r="905" ht="12.75" customHeight="1">
      <c r="A905" s="40"/>
      <c r="B905" s="40"/>
      <c r="C905" s="40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</row>
    <row r="906" ht="12.75" customHeight="1">
      <c r="A906" s="40"/>
      <c r="B906" s="40"/>
      <c r="C906" s="40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</row>
    <row r="907" ht="12.75" customHeight="1">
      <c r="A907" s="40"/>
      <c r="B907" s="40"/>
      <c r="C907" s="40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</row>
    <row r="908" ht="12.75" customHeight="1">
      <c r="A908" s="40"/>
      <c r="B908" s="40"/>
      <c r="C908" s="40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</row>
    <row r="909" ht="12.75" customHeight="1">
      <c r="A909" s="40"/>
      <c r="B909" s="40"/>
      <c r="C909" s="40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</row>
    <row r="910" ht="12.75" customHeight="1">
      <c r="A910" s="40"/>
      <c r="B910" s="40"/>
      <c r="C910" s="40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</row>
    <row r="911" ht="12.75" customHeight="1">
      <c r="A911" s="40"/>
      <c r="B911" s="40"/>
      <c r="C911" s="40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</row>
    <row r="912" ht="12.75" customHeight="1">
      <c r="A912" s="40"/>
      <c r="B912" s="40"/>
      <c r="C912" s="40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</row>
    <row r="913" ht="12.75" customHeight="1">
      <c r="A913" s="40"/>
      <c r="B913" s="40"/>
      <c r="C913" s="40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</row>
    <row r="914" ht="12.75" customHeight="1">
      <c r="A914" s="40"/>
      <c r="B914" s="40"/>
      <c r="C914" s="40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</row>
    <row r="915" ht="12.75" customHeight="1">
      <c r="A915" s="40"/>
      <c r="B915" s="40"/>
      <c r="C915" s="40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</row>
    <row r="916" ht="12.75" customHeight="1">
      <c r="A916" s="40"/>
      <c r="B916" s="40"/>
      <c r="C916" s="40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</row>
    <row r="917" ht="12.75" customHeight="1">
      <c r="A917" s="40"/>
      <c r="B917" s="40"/>
      <c r="C917" s="40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</row>
    <row r="918" ht="12.75" customHeight="1">
      <c r="A918" s="40"/>
      <c r="B918" s="40"/>
      <c r="C918" s="40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</row>
    <row r="919" ht="12.75" customHeight="1">
      <c r="A919" s="40"/>
      <c r="B919" s="40"/>
      <c r="C919" s="40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</row>
    <row r="920" ht="12.75" customHeight="1">
      <c r="A920" s="40"/>
      <c r="B920" s="40"/>
      <c r="C920" s="40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</row>
    <row r="921" ht="12.75" customHeight="1">
      <c r="A921" s="40"/>
      <c r="B921" s="40"/>
      <c r="C921" s="40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</row>
    <row r="922" ht="12.75" customHeight="1">
      <c r="A922" s="40"/>
      <c r="B922" s="40"/>
      <c r="C922" s="40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</row>
    <row r="923" ht="12.75" customHeight="1">
      <c r="A923" s="40"/>
      <c r="B923" s="40"/>
      <c r="C923" s="40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</row>
    <row r="924" ht="12.75" customHeight="1">
      <c r="A924" s="40"/>
      <c r="B924" s="40"/>
      <c r="C924" s="40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</row>
    <row r="925" ht="12.75" customHeight="1">
      <c r="A925" s="40"/>
      <c r="B925" s="40"/>
      <c r="C925" s="40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</row>
    <row r="926" ht="12.75" customHeight="1">
      <c r="A926" s="40"/>
      <c r="B926" s="40"/>
      <c r="C926" s="40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</row>
    <row r="927" ht="12.75" customHeight="1">
      <c r="A927" s="40"/>
      <c r="B927" s="40"/>
      <c r="C927" s="40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</row>
    <row r="928" ht="12.75" customHeight="1">
      <c r="A928" s="40"/>
      <c r="B928" s="40"/>
      <c r="C928" s="40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</row>
    <row r="929" ht="12.75" customHeight="1">
      <c r="A929" s="40"/>
      <c r="B929" s="40"/>
      <c r="C929" s="40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</row>
    <row r="930" ht="12.75" customHeight="1">
      <c r="A930" s="40"/>
      <c r="B930" s="40"/>
      <c r="C930" s="40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</row>
    <row r="931" ht="12.75" customHeight="1">
      <c r="A931" s="40"/>
      <c r="B931" s="40"/>
      <c r="C931" s="40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</row>
    <row r="932" ht="12.75" customHeight="1">
      <c r="A932" s="40"/>
      <c r="B932" s="40"/>
      <c r="C932" s="40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</row>
    <row r="933" ht="12.75" customHeight="1">
      <c r="A933" s="40"/>
      <c r="B933" s="40"/>
      <c r="C933" s="40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</row>
    <row r="934" ht="12.75" customHeight="1">
      <c r="A934" s="40"/>
      <c r="B934" s="40"/>
      <c r="C934" s="40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</row>
    <row r="935" ht="12.75" customHeight="1">
      <c r="A935" s="40"/>
      <c r="B935" s="40"/>
      <c r="C935" s="40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</row>
    <row r="936" ht="12.75" customHeight="1">
      <c r="A936" s="40"/>
      <c r="B936" s="40"/>
      <c r="C936" s="40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</row>
    <row r="937" ht="12.75" customHeight="1">
      <c r="A937" s="40"/>
      <c r="B937" s="40"/>
      <c r="C937" s="40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</row>
    <row r="938" ht="12.75" customHeight="1">
      <c r="A938" s="40"/>
      <c r="B938" s="40"/>
      <c r="C938" s="40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</row>
    <row r="939" ht="12.75" customHeight="1">
      <c r="A939" s="40"/>
      <c r="B939" s="40"/>
      <c r="C939" s="40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</row>
    <row r="940" ht="12.75" customHeight="1">
      <c r="A940" s="40"/>
      <c r="B940" s="40"/>
      <c r="C940" s="40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</row>
    <row r="941" ht="12.75" customHeight="1">
      <c r="A941" s="40"/>
      <c r="B941" s="40"/>
      <c r="C941" s="40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</row>
    <row r="942" ht="12.75" customHeight="1">
      <c r="A942" s="40"/>
      <c r="B942" s="40"/>
      <c r="C942" s="40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</row>
    <row r="943" ht="12.75" customHeight="1">
      <c r="A943" s="40"/>
      <c r="B943" s="40"/>
      <c r="C943" s="40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</row>
    <row r="944" ht="12.75" customHeight="1">
      <c r="A944" s="40"/>
      <c r="B944" s="40"/>
      <c r="C944" s="40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</row>
    <row r="945" ht="12.75" customHeight="1">
      <c r="A945" s="40"/>
      <c r="B945" s="40"/>
      <c r="C945" s="40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</row>
    <row r="946" ht="12.75" customHeight="1">
      <c r="A946" s="40"/>
      <c r="B946" s="40"/>
      <c r="C946" s="40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</row>
    <row r="947" ht="12.75" customHeight="1">
      <c r="A947" s="40"/>
      <c r="B947" s="40"/>
      <c r="C947" s="40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</row>
    <row r="948" ht="12.75" customHeight="1">
      <c r="A948" s="40"/>
      <c r="B948" s="40"/>
      <c r="C948" s="40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</row>
    <row r="949" ht="12.75" customHeight="1">
      <c r="A949" s="40"/>
      <c r="B949" s="40"/>
      <c r="C949" s="40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</row>
    <row r="950" ht="12.75" customHeight="1">
      <c r="A950" s="40"/>
      <c r="B950" s="40"/>
      <c r="C950" s="40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</row>
    <row r="951" ht="12.75" customHeight="1">
      <c r="A951" s="40"/>
      <c r="B951" s="40"/>
      <c r="C951" s="40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</row>
    <row r="952" ht="12.75" customHeight="1">
      <c r="A952" s="40"/>
      <c r="B952" s="40"/>
      <c r="C952" s="40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</row>
    <row r="953" ht="12.75" customHeight="1">
      <c r="A953" s="40"/>
      <c r="B953" s="40"/>
      <c r="C953" s="40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</row>
    <row r="954" ht="12.75" customHeight="1">
      <c r="A954" s="40"/>
      <c r="B954" s="40"/>
      <c r="C954" s="40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</row>
    <row r="955" ht="12.75" customHeight="1">
      <c r="A955" s="40"/>
      <c r="B955" s="40"/>
      <c r="C955" s="40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</row>
    <row r="956" ht="12.75" customHeight="1">
      <c r="A956" s="40"/>
      <c r="B956" s="40"/>
      <c r="C956" s="40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</row>
    <row r="957" ht="12.75" customHeight="1">
      <c r="A957" s="40"/>
      <c r="B957" s="40"/>
      <c r="C957" s="40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</row>
    <row r="958" ht="12.75" customHeight="1">
      <c r="A958" s="40"/>
      <c r="B958" s="40"/>
      <c r="C958" s="40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</row>
    <row r="959" ht="12.75" customHeight="1">
      <c r="A959" s="40"/>
      <c r="B959" s="40"/>
      <c r="C959" s="40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</row>
    <row r="960" ht="12.75" customHeight="1">
      <c r="A960" s="40"/>
      <c r="B960" s="40"/>
      <c r="C960" s="40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</row>
    <row r="961" ht="12.75" customHeight="1">
      <c r="A961" s="40"/>
      <c r="B961" s="40"/>
      <c r="C961" s="40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</row>
    <row r="962" ht="12.75" customHeight="1">
      <c r="A962" s="40"/>
      <c r="B962" s="40"/>
      <c r="C962" s="40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</row>
    <row r="963" ht="12.75" customHeight="1">
      <c r="A963" s="40"/>
      <c r="B963" s="40"/>
      <c r="C963" s="40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</row>
    <row r="964" ht="12.75" customHeight="1">
      <c r="A964" s="40"/>
      <c r="B964" s="40"/>
      <c r="C964" s="40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</row>
    <row r="965" ht="12.75" customHeight="1">
      <c r="A965" s="40"/>
      <c r="B965" s="40"/>
      <c r="C965" s="40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</row>
    <row r="966" ht="12.75" customHeight="1">
      <c r="A966" s="40"/>
      <c r="B966" s="40"/>
      <c r="C966" s="40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</row>
    <row r="967" ht="12.75" customHeight="1">
      <c r="A967" s="40"/>
      <c r="B967" s="40"/>
      <c r="C967" s="40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</row>
    <row r="968" ht="12.75" customHeight="1">
      <c r="A968" s="40"/>
      <c r="B968" s="40"/>
      <c r="C968" s="40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</row>
    <row r="969" ht="12.75" customHeight="1">
      <c r="A969" s="40"/>
      <c r="B969" s="40"/>
      <c r="C969" s="40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</row>
    <row r="970" ht="12.75" customHeight="1">
      <c r="A970" s="40"/>
      <c r="B970" s="40"/>
      <c r="C970" s="40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</row>
    <row r="971" ht="12.75" customHeight="1">
      <c r="A971" s="40"/>
      <c r="B971" s="40"/>
      <c r="C971" s="40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</row>
    <row r="972" ht="12.75" customHeight="1">
      <c r="A972" s="40"/>
      <c r="B972" s="40"/>
      <c r="C972" s="40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</row>
    <row r="973" ht="12.75" customHeight="1">
      <c r="A973" s="40"/>
      <c r="B973" s="40"/>
      <c r="C973" s="40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</row>
    <row r="974" ht="12.75" customHeight="1">
      <c r="A974" s="40"/>
      <c r="B974" s="40"/>
      <c r="C974" s="40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</row>
    <row r="975" ht="12.75" customHeight="1">
      <c r="A975" s="40"/>
      <c r="B975" s="40"/>
      <c r="C975" s="40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</row>
    <row r="976" ht="12.75" customHeight="1">
      <c r="A976" s="40"/>
      <c r="B976" s="40"/>
      <c r="C976" s="40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</row>
    <row r="977" ht="12.75" customHeight="1">
      <c r="A977" s="40"/>
      <c r="B977" s="40"/>
      <c r="C977" s="40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</row>
    <row r="978" ht="12.75" customHeight="1">
      <c r="A978" s="40"/>
      <c r="B978" s="40"/>
      <c r="C978" s="40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</row>
    <row r="979" ht="12.75" customHeight="1">
      <c r="A979" s="40"/>
      <c r="B979" s="40"/>
      <c r="C979" s="40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</row>
    <row r="980" ht="12.75" customHeight="1">
      <c r="A980" s="40"/>
      <c r="B980" s="40"/>
      <c r="C980" s="40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</row>
    <row r="981" ht="12.75" customHeight="1">
      <c r="A981" s="40"/>
      <c r="B981" s="40"/>
      <c r="C981" s="40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</row>
    <row r="982" ht="12.75" customHeight="1">
      <c r="A982" s="40"/>
      <c r="B982" s="40"/>
      <c r="C982" s="40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</row>
    <row r="983" ht="12.75" customHeight="1">
      <c r="A983" s="40"/>
      <c r="B983" s="40"/>
      <c r="C983" s="40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</row>
    <row r="984" ht="12.75" customHeight="1">
      <c r="A984" s="40"/>
      <c r="B984" s="40"/>
      <c r="C984" s="40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</row>
    <row r="985" ht="12.75" customHeight="1">
      <c r="A985" s="40"/>
      <c r="B985" s="40"/>
      <c r="C985" s="40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</row>
    <row r="986" ht="12.75" customHeight="1">
      <c r="A986" s="40"/>
      <c r="B986" s="40"/>
      <c r="C986" s="40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</row>
    <row r="987" ht="12.75" customHeight="1">
      <c r="A987" s="40"/>
      <c r="B987" s="40"/>
      <c r="C987" s="40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</row>
    <row r="988" ht="12.75" customHeight="1">
      <c r="A988" s="40"/>
      <c r="B988" s="40"/>
      <c r="C988" s="40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</row>
    <row r="989" ht="12.75" customHeight="1">
      <c r="A989" s="40"/>
      <c r="B989" s="40"/>
      <c r="C989" s="40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</row>
    <row r="990" ht="12.75" customHeight="1">
      <c r="A990" s="40"/>
      <c r="B990" s="40"/>
      <c r="C990" s="40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</row>
    <row r="991" ht="12.75" customHeight="1">
      <c r="A991" s="40"/>
      <c r="B991" s="40"/>
      <c r="C991" s="40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</row>
    <row r="992" ht="12.75" customHeight="1">
      <c r="A992" s="40"/>
      <c r="B992" s="40"/>
      <c r="C992" s="40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</row>
    <row r="993" ht="12.75" customHeight="1">
      <c r="A993" s="40"/>
      <c r="B993" s="40"/>
      <c r="C993" s="40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</row>
    <row r="994" ht="12.75" customHeight="1">
      <c r="A994" s="40"/>
      <c r="B994" s="40"/>
      <c r="C994" s="40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</row>
    <row r="995" ht="12.75" customHeight="1">
      <c r="A995" s="40"/>
      <c r="B995" s="40"/>
      <c r="C995" s="40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</row>
    <row r="996" ht="12.75" customHeight="1">
      <c r="A996" s="40"/>
      <c r="B996" s="40"/>
      <c r="C996" s="40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</row>
    <row r="997" ht="12.75" customHeight="1">
      <c r="A997" s="40"/>
      <c r="B997" s="40"/>
      <c r="C997" s="40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</row>
    <row r="998" ht="12.75" customHeight="1">
      <c r="A998" s="40"/>
      <c r="B998" s="40"/>
      <c r="C998" s="40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</row>
    <row r="999" ht="12.75" customHeight="1">
      <c r="A999" s="40"/>
      <c r="B999" s="40"/>
      <c r="C999" s="40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</row>
    <row r="1000" ht="12.75" customHeight="1">
      <c r="A1000" s="40"/>
      <c r="B1000" s="40"/>
      <c r="C1000" s="40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</row>
    <row r="1001" ht="12.75" customHeight="1">
      <c r="A1001" s="40"/>
      <c r="B1001" s="40"/>
      <c r="C1001" s="40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</row>
  </sheetData>
  <autoFilter ref="$B$3:$C$233"/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63"/>
    <col customWidth="1" min="2" max="2" width="15.0"/>
    <col customWidth="1" min="3" max="3" width="17.5"/>
    <col customWidth="1" min="4" max="5" width="14.5"/>
    <col customWidth="1" min="6" max="7" width="13.13"/>
    <col customWidth="1" min="8" max="27" width="12.88"/>
    <col customWidth="1" min="28" max="28" width="5.5"/>
    <col customWidth="1" min="29" max="30" width="12.88"/>
    <col customWidth="1" min="31" max="31" width="4.13"/>
    <col customWidth="1" min="32" max="33" width="12.88"/>
  </cols>
  <sheetData>
    <row r="1" ht="14.25" customHeight="1">
      <c r="A1" s="40"/>
      <c r="B1" s="40"/>
      <c r="C1" s="40"/>
      <c r="D1" s="41"/>
      <c r="E1" s="41"/>
      <c r="F1" s="144"/>
      <c r="G1" s="144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0"/>
      <c r="AF1" s="41"/>
      <c r="AG1" s="41"/>
    </row>
    <row r="2" ht="14.25" customHeight="1">
      <c r="A2" s="40"/>
      <c r="B2" s="40"/>
      <c r="C2" s="40"/>
      <c r="D2" s="326" t="s">
        <v>723</v>
      </c>
      <c r="E2" s="327" t="s">
        <v>724</v>
      </c>
      <c r="F2" s="326" t="s">
        <v>723</v>
      </c>
      <c r="G2" s="327" t="s">
        <v>724</v>
      </c>
      <c r="H2" s="326" t="s">
        <v>723</v>
      </c>
      <c r="I2" s="327" t="s">
        <v>724</v>
      </c>
      <c r="J2" s="326" t="s">
        <v>723</v>
      </c>
      <c r="K2" s="327" t="s">
        <v>724</v>
      </c>
      <c r="L2" s="326" t="s">
        <v>723</v>
      </c>
      <c r="M2" s="327" t="s">
        <v>724</v>
      </c>
      <c r="N2" s="326" t="s">
        <v>723</v>
      </c>
      <c r="O2" s="327" t="s">
        <v>724</v>
      </c>
      <c r="P2" s="326" t="s">
        <v>723</v>
      </c>
      <c r="Q2" s="327" t="s">
        <v>724</v>
      </c>
      <c r="R2" s="326" t="s">
        <v>723</v>
      </c>
      <c r="S2" s="327" t="s">
        <v>724</v>
      </c>
      <c r="T2" s="326" t="s">
        <v>723</v>
      </c>
      <c r="U2" s="327" t="s">
        <v>724</v>
      </c>
      <c r="V2" s="326" t="s">
        <v>723</v>
      </c>
      <c r="W2" s="327" t="s">
        <v>724</v>
      </c>
      <c r="X2" s="326" t="s">
        <v>723</v>
      </c>
      <c r="Y2" s="327" t="s">
        <v>724</v>
      </c>
      <c r="Z2" s="326" t="s">
        <v>723</v>
      </c>
      <c r="AA2" s="354" t="s">
        <v>724</v>
      </c>
      <c r="AB2" s="344"/>
      <c r="AC2" s="326" t="s">
        <v>723</v>
      </c>
      <c r="AD2" s="327" t="s">
        <v>724</v>
      </c>
      <c r="AE2" s="344"/>
      <c r="AF2" s="326" t="s">
        <v>746</v>
      </c>
      <c r="AG2" s="327" t="s">
        <v>747</v>
      </c>
    </row>
    <row r="3" ht="14.25" customHeight="1">
      <c r="A3" s="40"/>
      <c r="B3" s="328" t="s">
        <v>725</v>
      </c>
      <c r="C3" s="329" t="s">
        <v>726</v>
      </c>
      <c r="D3" s="330" t="s">
        <v>727</v>
      </c>
      <c r="E3" s="328" t="s">
        <v>727</v>
      </c>
      <c r="F3" s="330" t="s">
        <v>728</v>
      </c>
      <c r="G3" s="328" t="s">
        <v>728</v>
      </c>
      <c r="H3" s="330" t="s">
        <v>729</v>
      </c>
      <c r="I3" s="328" t="s">
        <v>729</v>
      </c>
      <c r="J3" s="330" t="s">
        <v>730</v>
      </c>
      <c r="K3" s="328" t="s">
        <v>730</v>
      </c>
      <c r="L3" s="330" t="s">
        <v>731</v>
      </c>
      <c r="M3" s="328" t="s">
        <v>731</v>
      </c>
      <c r="N3" s="330" t="s">
        <v>732</v>
      </c>
      <c r="O3" s="328" t="s">
        <v>732</v>
      </c>
      <c r="P3" s="330" t="s">
        <v>733</v>
      </c>
      <c r="Q3" s="328" t="s">
        <v>733</v>
      </c>
      <c r="R3" s="330" t="s">
        <v>734</v>
      </c>
      <c r="S3" s="328" t="s">
        <v>734</v>
      </c>
      <c r="T3" s="330" t="s">
        <v>735</v>
      </c>
      <c r="U3" s="328" t="s">
        <v>735</v>
      </c>
      <c r="V3" s="330" t="s">
        <v>736</v>
      </c>
      <c r="W3" s="328" t="s">
        <v>736</v>
      </c>
      <c r="X3" s="330" t="s">
        <v>737</v>
      </c>
      <c r="Y3" s="329" t="s">
        <v>737</v>
      </c>
      <c r="Z3" s="330" t="s">
        <v>738</v>
      </c>
      <c r="AA3" s="331" t="s">
        <v>738</v>
      </c>
      <c r="AB3" s="271"/>
      <c r="AC3" s="330" t="s">
        <v>748</v>
      </c>
      <c r="AD3" s="331" t="s">
        <v>749</v>
      </c>
      <c r="AE3" s="271"/>
      <c r="AF3" s="330" t="s">
        <v>750</v>
      </c>
      <c r="AG3" s="345">
        <v>2025.0</v>
      </c>
    </row>
    <row r="4" ht="14.25" customHeight="1">
      <c r="A4" s="40"/>
      <c r="B4" s="332" t="s">
        <v>739</v>
      </c>
      <c r="C4" s="333" t="s">
        <v>261</v>
      </c>
      <c r="D4" s="334">
        <f>SUMIF('México'!$C:$C,'México Summary'!C4,'México'!$D:$D)</f>
        <v>902787.74</v>
      </c>
      <c r="E4" s="41">
        <f>SUMIF('México'!$C:$C,'México Summary'!C4,'México'!$E:$E)</f>
        <v>0</v>
      </c>
      <c r="F4" s="144">
        <f>SUMIF('México'!$C:$C,'México Summary'!C4,'México'!$F:$F)</f>
        <v>902787.74</v>
      </c>
      <c r="G4" s="144">
        <f>SUMIF('México'!$C:$C,'México Summary'!C4,'México'!$G:$G)</f>
        <v>0</v>
      </c>
      <c r="H4" s="41">
        <f>SUMIF('México'!$C:$C,'México Summary'!C4,'México'!$H:$H)</f>
        <v>902787.74</v>
      </c>
      <c r="I4" s="41">
        <f>SUMIF('México'!$C:$C,'México Summary'!C4,'México'!$I:$I)</f>
        <v>0</v>
      </c>
      <c r="J4" s="41">
        <f>SUMIF('México'!$C:$C,'México Summary'!C4,'México'!$J:$J)</f>
        <v>902787.74</v>
      </c>
      <c r="K4" s="41">
        <f>SUMIF('México'!$C:$C,'México Summary'!C4,'México'!$K:$K)</f>
        <v>0</v>
      </c>
      <c r="L4" s="41">
        <f>SUMIF('México'!$C:$C,'México Summary'!C4,'México'!$L:$L)</f>
        <v>902787.74</v>
      </c>
      <c r="M4" s="41">
        <f>SUMIF('México'!$C:$C,'México Summary'!C4,'México'!$M:$M)</f>
        <v>0</v>
      </c>
      <c r="N4" s="41">
        <f>SUMIF('México'!$C:$C,'México Summary'!C4,'México'!$N:$N)</f>
        <v>902787.74</v>
      </c>
      <c r="O4" s="41">
        <f>SUMIF('México'!$C:$C,'México Summary'!C4,'México'!$O:$O)</f>
        <v>0</v>
      </c>
      <c r="P4" s="41">
        <f>SUMIF('México'!$C:$C,'México Summary'!C4,'México'!$P:$P)</f>
        <v>902787.74</v>
      </c>
      <c r="Q4" s="41">
        <f>SUMIF('México'!$C:$C,'México Summary'!C4,'México'!$Q:$Q)</f>
        <v>0</v>
      </c>
      <c r="R4" s="41">
        <f>SUMIF('México'!$C:$C,'México Summary'!C4,'México'!$R:$R)</f>
        <v>902787.74</v>
      </c>
      <c r="S4" s="41">
        <f>SUMIF('México'!$C:$C,'México Summary'!C4,'México'!$S:$S)</f>
        <v>0</v>
      </c>
      <c r="T4" s="41">
        <f>SUMIF('México'!$C:$C,'México Summary'!C4,'México'!$T:$T)</f>
        <v>902787.74</v>
      </c>
      <c r="U4" s="41">
        <f>SUMIF('México'!$C:$C,'México Summary'!C4,'México'!$U:$U)</f>
        <v>0</v>
      </c>
      <c r="V4" s="41">
        <f>SUMIF('México'!$C:$C,'México Summary'!C4,'México'!$V:$V)</f>
        <v>902787.74</v>
      </c>
      <c r="W4" s="41">
        <f>SUMIF('México'!$C:$C,'México Summary'!C4,'México'!$W:$W)</f>
        <v>0</v>
      </c>
      <c r="X4" s="41">
        <f>SUMIF('México'!$C:$C,'México Summary'!C4,'México'!$X:$X)</f>
        <v>902787.74</v>
      </c>
      <c r="Y4" s="41">
        <f>SUMIF('México'!$C:$C,'México Summary'!C4,'México'!$Y:$Y)</f>
        <v>0</v>
      </c>
      <c r="Z4" s="41">
        <f>SUMIF('México'!$C:$C,'México Summary'!C4,'México'!$Z:$Z)</f>
        <v>902787.74</v>
      </c>
      <c r="AA4" s="336">
        <f>SUMIF('México'!$C:$C,'México Summary'!C4,'México'!$AA:$AA)</f>
        <v>0</v>
      </c>
      <c r="AB4" s="41"/>
      <c r="AC4" s="338">
        <f t="shared" ref="AC4:AD4" si="1">D4+F4+H4+J4+L4+N4+P4+R4+T4+V4+X4+Z4</f>
        <v>10833452.88</v>
      </c>
      <c r="AD4" s="336">
        <f t="shared" si="1"/>
        <v>0</v>
      </c>
      <c r="AE4" s="40"/>
      <c r="AF4" s="338">
        <f t="shared" ref="AF4:AG4" si="2">D4+F4+H4+J4+L4+N4+P4+R4+T4+V4+X4+Z4</f>
        <v>10833452.88</v>
      </c>
      <c r="AG4" s="336">
        <f t="shared" si="2"/>
        <v>0</v>
      </c>
    </row>
    <row r="5" ht="14.25" customHeight="1">
      <c r="A5" s="40"/>
      <c r="B5" s="337" t="s">
        <v>739</v>
      </c>
      <c r="C5" s="40" t="s">
        <v>257</v>
      </c>
      <c r="D5" s="338">
        <f>SUMIF('México'!$C:$C,'México Summary'!C5,'México'!$D:$D)</f>
        <v>-58995.3728</v>
      </c>
      <c r="E5" s="41">
        <f>SUMIF('México'!$C:$C,'México Summary'!C5,'México'!$E:$E)</f>
        <v>0</v>
      </c>
      <c r="F5" s="144">
        <f>SUMIF('México'!$C:$C,'México Summary'!C5,'México'!$F:$F)</f>
        <v>-60533.5024</v>
      </c>
      <c r="G5" s="144">
        <f>SUMIF('México'!$C:$C,'México Summary'!C5,'México'!$G:$G)</f>
        <v>0</v>
      </c>
      <c r="H5" s="41">
        <f>SUMIF('México'!$C:$C,'México Summary'!C5,'México'!$H:$H)</f>
        <v>-61121.4912</v>
      </c>
      <c r="I5" s="41">
        <f>SUMIF('México'!$C:$C,'México Summary'!C5,'México'!$I:$I)</f>
        <v>0</v>
      </c>
      <c r="J5" s="41">
        <f>SUMIF('México'!$C:$C,'México Summary'!C5,'México'!$J:$J)</f>
        <v>-63495.8912</v>
      </c>
      <c r="K5" s="41">
        <f>SUMIF('México'!$C:$C,'México Summary'!C5,'México'!$K:$K)</f>
        <v>0</v>
      </c>
      <c r="L5" s="41">
        <f>SUMIF('México'!$C:$C,'México Summary'!C5,'México'!$L:$L)</f>
        <v>-65207.6208</v>
      </c>
      <c r="M5" s="41">
        <f>SUMIF('México'!$C:$C,'México Summary'!C5,'México'!$M:$M)</f>
        <v>0</v>
      </c>
      <c r="N5" s="41">
        <f>SUMIF('México'!$C:$C,'México Summary'!C5,'México'!$N:$N)</f>
        <v>-66928.6912</v>
      </c>
      <c r="O5" s="41">
        <f>SUMIF('México'!$C:$C,'México Summary'!C5,'México'!$O:$O)</f>
        <v>0</v>
      </c>
      <c r="P5" s="41">
        <f>SUMIF('México'!$C:$C,'México Summary'!C5,'México'!$P:$P)</f>
        <v>-76090.5488</v>
      </c>
      <c r="Q5" s="41">
        <f>SUMIF('México'!$C:$C,'México Summary'!C5,'México'!$Q:$Q)</f>
        <v>0</v>
      </c>
      <c r="R5" s="41">
        <f>SUMIF('México'!$C:$C,'México Summary'!C5,'México'!$R:$R)</f>
        <v>-75702.144</v>
      </c>
      <c r="S5" s="41">
        <f>SUMIF('México'!$C:$C,'México Summary'!C5,'México'!$S:$S)</f>
        <v>0</v>
      </c>
      <c r="T5" s="41">
        <f>SUMIF('México'!$C:$C,'México Summary'!C5,'México'!$T:$T)</f>
        <v>-77951.4736</v>
      </c>
      <c r="U5" s="41">
        <f>SUMIF('México'!$C:$C,'México Summary'!C5,'México'!$U:$U)</f>
        <v>0</v>
      </c>
      <c r="V5" s="41">
        <f>SUMIF('México'!$C:$C,'México Summary'!C5,'México'!$V:$V)</f>
        <v>-49355.41072</v>
      </c>
      <c r="W5" s="41">
        <f>SUMIF('México'!$C:$C,'México Summary'!C5,'México'!$W:$W)</f>
        <v>0</v>
      </c>
      <c r="X5" s="41">
        <f>SUMIF('México'!$C:$C,'México Summary'!C5,'México'!$X:$X)</f>
        <v>-49807.28269</v>
      </c>
      <c r="Y5" s="41">
        <f>SUMIF('México'!$C:$C,'México Summary'!C5,'México'!$Y:$Y)</f>
        <v>0</v>
      </c>
      <c r="Z5" s="41">
        <f>SUMIF('México'!$C:$C,'México Summary'!C5,'México'!$Z:$Z)</f>
        <v>-49807.28269</v>
      </c>
      <c r="AA5" s="336">
        <f>SUMIF('México'!$C:$C,'México Summary'!C5,'México'!$AA:$AA)</f>
        <v>0</v>
      </c>
      <c r="AB5" s="41"/>
      <c r="AC5" s="338">
        <f t="shared" ref="AC5:AD5" si="3">D5+F5+H5+J5+L5+N5+P5+R5+T5+V5+X5+Z5</f>
        <v>-754996.7121</v>
      </c>
      <c r="AD5" s="336">
        <f t="shared" si="3"/>
        <v>0</v>
      </c>
      <c r="AE5" s="40"/>
      <c r="AF5" s="338">
        <f t="shared" ref="AF5:AG5" si="4">D5+F5+H5+J5+L5+N5+P5+R5+T5+V5+X5+Z5</f>
        <v>-754996.7121</v>
      </c>
      <c r="AG5" s="336">
        <f t="shared" si="4"/>
        <v>0</v>
      </c>
    </row>
    <row r="6" ht="14.25" customHeight="1">
      <c r="A6" s="40"/>
      <c r="B6" s="337" t="s">
        <v>739</v>
      </c>
      <c r="C6" s="40" t="s">
        <v>253</v>
      </c>
      <c r="D6" s="338">
        <f>SUMIF('México'!$C:$C,'México Summary'!C6,'México'!$D:$D)</f>
        <v>2940966.84</v>
      </c>
      <c r="E6" s="41">
        <f>SUMIF('México'!$C:$C,'México Summary'!C6,'México'!$E:$E)</f>
        <v>0</v>
      </c>
      <c r="F6" s="144">
        <f>SUMIF('México'!$C:$C,'México Summary'!C6,'México'!$F:$F)</f>
        <v>2940966.84</v>
      </c>
      <c r="G6" s="144">
        <f>SUMIF('México'!$C:$C,'México Summary'!C6,'México'!$G:$G)</f>
        <v>0</v>
      </c>
      <c r="H6" s="41">
        <f>SUMIF('México'!$C:$C,'México Summary'!C6,'México'!$H:$H)</f>
        <v>2940966.84</v>
      </c>
      <c r="I6" s="41">
        <f>SUMIF('México'!$C:$C,'México Summary'!C6,'México'!$I:$I)</f>
        <v>0</v>
      </c>
      <c r="J6" s="41">
        <f>SUMIF('México'!$C:$C,'México Summary'!C6,'México'!$J:$J)</f>
        <v>2940966.84</v>
      </c>
      <c r="K6" s="41">
        <f>SUMIF('México'!$C:$C,'México Summary'!C6,'México'!$K:$K)</f>
        <v>0</v>
      </c>
      <c r="L6" s="41">
        <f>SUMIF('México'!$C:$C,'México Summary'!C6,'México'!$L:$L)</f>
        <v>2940966.84</v>
      </c>
      <c r="M6" s="41">
        <f>SUMIF('México'!$C:$C,'México Summary'!C6,'México'!$M:$M)</f>
        <v>0</v>
      </c>
      <c r="N6" s="41">
        <f>SUMIF('México'!$C:$C,'México Summary'!C6,'México'!$N:$N)</f>
        <v>2940966.84</v>
      </c>
      <c r="O6" s="41">
        <f>SUMIF('México'!$C:$C,'México Summary'!C6,'México'!$O:$O)</f>
        <v>0</v>
      </c>
      <c r="P6" s="41">
        <f>SUMIF('México'!$C:$C,'México Summary'!C6,'México'!$P:$P)</f>
        <v>2940966.84</v>
      </c>
      <c r="Q6" s="41">
        <f>SUMIF('México'!$C:$C,'México Summary'!C6,'México'!$Q:$Q)</f>
        <v>0</v>
      </c>
      <c r="R6" s="41">
        <f>SUMIF('México'!$C:$C,'México Summary'!C6,'México'!$R:$R)</f>
        <v>2940966.84</v>
      </c>
      <c r="S6" s="41">
        <f>SUMIF('México'!$C:$C,'México Summary'!C6,'México'!$S:$S)</f>
        <v>0</v>
      </c>
      <c r="T6" s="41">
        <f>SUMIF('México'!$C:$C,'México Summary'!C6,'México'!$T:$T)</f>
        <v>2940966.84</v>
      </c>
      <c r="U6" s="41">
        <f>SUMIF('México'!$C:$C,'México Summary'!C6,'México'!$U:$U)</f>
        <v>0</v>
      </c>
      <c r="V6" s="41">
        <f>SUMIF('México'!$C:$C,'México Summary'!C6,'México'!$V:$V)</f>
        <v>2940966.84</v>
      </c>
      <c r="W6" s="41">
        <f>SUMIF('México'!$C:$C,'México Summary'!C6,'México'!$W:$W)</f>
        <v>0</v>
      </c>
      <c r="X6" s="41">
        <f>SUMIF('México'!$C:$C,'México Summary'!C6,'México'!$X:$X)</f>
        <v>2940966.84</v>
      </c>
      <c r="Y6" s="41">
        <f>SUMIF('México'!$C:$C,'México Summary'!C6,'México'!$Y:$Y)</f>
        <v>0</v>
      </c>
      <c r="Z6" s="41">
        <f>SUMIF('México'!$C:$C,'México Summary'!C6,'México'!$Z:$Z)</f>
        <v>2940966.84</v>
      </c>
      <c r="AA6" s="336">
        <f>SUMIF('México'!$C:$C,'México Summary'!C6,'México'!$AA:$AA)</f>
        <v>0</v>
      </c>
      <c r="AB6" s="41"/>
      <c r="AC6" s="338">
        <f t="shared" ref="AC6:AD6" si="5">D6+F6+H6+J6+L6+N6+P6+R6+T6+V6+X6+Z6</f>
        <v>35291602.08</v>
      </c>
      <c r="AD6" s="336">
        <f t="shared" si="5"/>
        <v>0</v>
      </c>
      <c r="AE6" s="40"/>
      <c r="AF6" s="338">
        <f t="shared" ref="AF6:AG6" si="6">D6+F6+H6+J6+L6+N6+P6+R6+T6+V6+X6+Z6</f>
        <v>35291602.08</v>
      </c>
      <c r="AG6" s="336">
        <f t="shared" si="6"/>
        <v>0</v>
      </c>
    </row>
    <row r="7" ht="14.25" customHeight="1">
      <c r="A7" s="40"/>
      <c r="B7" s="337"/>
      <c r="C7" s="355" t="s">
        <v>43</v>
      </c>
      <c r="D7" s="356">
        <f t="shared" ref="D7:AA7" si="7">SUM(D4:D6)</f>
        <v>3784759.207</v>
      </c>
      <c r="E7" s="357">
        <f t="shared" si="7"/>
        <v>0</v>
      </c>
      <c r="F7" s="357">
        <f t="shared" si="7"/>
        <v>3783221.078</v>
      </c>
      <c r="G7" s="357">
        <f t="shared" si="7"/>
        <v>0</v>
      </c>
      <c r="H7" s="357">
        <f t="shared" si="7"/>
        <v>3782633.089</v>
      </c>
      <c r="I7" s="357">
        <f t="shared" si="7"/>
        <v>0</v>
      </c>
      <c r="J7" s="357">
        <f t="shared" si="7"/>
        <v>3780258.689</v>
      </c>
      <c r="K7" s="357">
        <f t="shared" si="7"/>
        <v>0</v>
      </c>
      <c r="L7" s="357">
        <f t="shared" si="7"/>
        <v>3778546.959</v>
      </c>
      <c r="M7" s="357">
        <f t="shared" si="7"/>
        <v>0</v>
      </c>
      <c r="N7" s="357">
        <f t="shared" si="7"/>
        <v>3776825.889</v>
      </c>
      <c r="O7" s="357">
        <f t="shared" si="7"/>
        <v>0</v>
      </c>
      <c r="P7" s="357">
        <f t="shared" si="7"/>
        <v>3767664.031</v>
      </c>
      <c r="Q7" s="357">
        <f t="shared" si="7"/>
        <v>0</v>
      </c>
      <c r="R7" s="357">
        <f t="shared" si="7"/>
        <v>3768052.436</v>
      </c>
      <c r="S7" s="357">
        <f t="shared" si="7"/>
        <v>0</v>
      </c>
      <c r="T7" s="357">
        <f t="shared" si="7"/>
        <v>3765803.106</v>
      </c>
      <c r="U7" s="357">
        <f t="shared" si="7"/>
        <v>0</v>
      </c>
      <c r="V7" s="357">
        <f t="shared" si="7"/>
        <v>3794399.169</v>
      </c>
      <c r="W7" s="357">
        <f t="shared" si="7"/>
        <v>0</v>
      </c>
      <c r="X7" s="357">
        <f t="shared" si="7"/>
        <v>3793947.297</v>
      </c>
      <c r="Y7" s="357">
        <f t="shared" si="7"/>
        <v>0</v>
      </c>
      <c r="Z7" s="357">
        <f t="shared" si="7"/>
        <v>3793947.297</v>
      </c>
      <c r="AA7" s="358">
        <f t="shared" si="7"/>
        <v>0</v>
      </c>
      <c r="AB7" s="41"/>
      <c r="AC7" s="356">
        <f t="shared" ref="AC7:AD7" si="8">D7+F7+H7+J7+L7+N7+P7+R7+T7+V7+X7+Z7</f>
        <v>45370058.25</v>
      </c>
      <c r="AD7" s="358">
        <f t="shared" si="8"/>
        <v>0</v>
      </c>
      <c r="AE7" s="40"/>
      <c r="AF7" s="356">
        <f t="shared" ref="AF7:AG7" si="9">D7+F7+H7+J7+L7+N7+P7+R7+T7+V7+X7+Z7</f>
        <v>45370058.25</v>
      </c>
      <c r="AG7" s="358">
        <f t="shared" si="9"/>
        <v>0</v>
      </c>
    </row>
    <row r="8" ht="14.25" customHeight="1">
      <c r="A8" s="40"/>
      <c r="B8" s="337"/>
      <c r="C8" s="40"/>
      <c r="D8" s="338"/>
      <c r="E8" s="41"/>
      <c r="F8" s="144"/>
      <c r="G8" s="144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336"/>
      <c r="AB8" s="41"/>
      <c r="AC8" s="338">
        <f t="shared" ref="AC8:AD8" si="10">D8+F8+H8+J8+L8+N8+P8+R8+T8+V8+X8+Z8</f>
        <v>0</v>
      </c>
      <c r="AD8" s="336">
        <f t="shared" si="10"/>
        <v>0</v>
      </c>
      <c r="AE8" s="40"/>
      <c r="AF8" s="338">
        <f t="shared" ref="AF8:AG8" si="11">D8+F8+H8+J8+L8+N8+P8+R8+T8+V8+X8+Z8</f>
        <v>0</v>
      </c>
      <c r="AG8" s="336">
        <f t="shared" si="11"/>
        <v>0</v>
      </c>
    </row>
    <row r="9" ht="14.25" customHeight="1">
      <c r="A9" s="40"/>
      <c r="B9" s="337" t="s">
        <v>739</v>
      </c>
      <c r="C9" s="40" t="s">
        <v>265</v>
      </c>
      <c r="D9" s="338">
        <f>SUMIF('México'!$C:$C,'México Summary'!C9,'México'!$D:$D)</f>
        <v>108640</v>
      </c>
      <c r="E9" s="41">
        <f>SUMIF('México'!$C:$C,'México Summary'!C9,'México'!$E:$E)</f>
        <v>0</v>
      </c>
      <c r="F9" s="144">
        <f>SUMIF('México'!$C:$C,'México Summary'!C9,'México'!$F:$F)</f>
        <v>167440</v>
      </c>
      <c r="G9" s="144">
        <f>SUMIF('México'!$C:$C,'México Summary'!C9,'México'!$G:$G)</f>
        <v>0</v>
      </c>
      <c r="H9" s="41">
        <f>SUMIF('México'!$C:$C,'México Summary'!C9,'México'!$H:$H)</f>
        <v>86240</v>
      </c>
      <c r="I9" s="41">
        <f>SUMIF('México'!$C:$C,'México Summary'!C9,'México'!$I:$I)</f>
        <v>0</v>
      </c>
      <c r="J9" s="41">
        <f>SUMIF('México'!$C:$C,'México Summary'!C9,'México'!$J:$J)</f>
        <v>162848</v>
      </c>
      <c r="K9" s="41">
        <f>SUMIF('México'!$C:$C,'México Summary'!C9,'México'!$K:$K)</f>
        <v>0</v>
      </c>
      <c r="L9" s="41">
        <f>SUMIF('México'!$C:$C,'México Summary'!C9,'México'!$L:$L)</f>
        <v>91280</v>
      </c>
      <c r="M9" s="41">
        <f>SUMIF('México'!$C:$C,'México Summary'!C9,'México'!$M:$M)</f>
        <v>0</v>
      </c>
      <c r="N9" s="41">
        <f>SUMIF('México'!$C:$C,'México Summary'!C9,'México'!$N:$N)</f>
        <v>92960</v>
      </c>
      <c r="O9" s="41">
        <f>SUMIF('México'!$C:$C,'México Summary'!C9,'México'!$O:$O)</f>
        <v>0</v>
      </c>
      <c r="P9" s="41">
        <f>SUMIF('México'!$C:$C,'México Summary'!C9,'México'!$P:$P)</f>
        <v>133000</v>
      </c>
      <c r="Q9" s="41">
        <f>SUMIF('México'!$C:$C,'México Summary'!C9,'México'!$Q:$Q)</f>
        <v>0</v>
      </c>
      <c r="R9" s="41">
        <f>SUMIF('México'!$C:$C,'México Summary'!C9,'México'!$R:$R)</f>
        <v>131432</v>
      </c>
      <c r="S9" s="41">
        <f>SUMIF('México'!$C:$C,'México Summary'!C9,'México'!$S:$S)</f>
        <v>0</v>
      </c>
      <c r="T9" s="41">
        <f>SUMIF('México'!$C:$C,'México Summary'!C9,'México'!$T:$T)</f>
        <v>152880</v>
      </c>
      <c r="U9" s="41">
        <f>SUMIF('México'!$C:$C,'México Summary'!C9,'México'!$U:$U)</f>
        <v>0</v>
      </c>
      <c r="V9" s="41">
        <f>SUMIF('México'!$C:$C,'México Summary'!C9,'México'!$V:$V)</f>
        <v>158629.8</v>
      </c>
      <c r="W9" s="41">
        <f>SUMIF('México'!$C:$C,'México Summary'!C9,'México'!$W:$W)</f>
        <v>0</v>
      </c>
      <c r="X9" s="41">
        <f>SUMIF('México'!$C:$C,'México Summary'!C9,'México'!$X:$X)</f>
        <v>108520.7922</v>
      </c>
      <c r="Y9" s="41">
        <f>SUMIF('México'!$C:$C,'México Summary'!C9,'México'!$Y:$Y)</f>
        <v>0</v>
      </c>
      <c r="Z9" s="41">
        <f>SUMIF('México'!$C:$C,'México Summary'!C9,'México'!$Z:$Z)</f>
        <v>108520.7922</v>
      </c>
      <c r="AA9" s="336">
        <f>SUMIF('México'!$C:$C,'México Summary'!C9,'México'!$AA:$AA)</f>
        <v>0</v>
      </c>
      <c r="AB9" s="41"/>
      <c r="AC9" s="338">
        <f t="shared" ref="AC9:AD9" si="12">D9+F9+H9+J9+L9+N9+P9+R9+T9+V9+X9+Z9</f>
        <v>1502391.384</v>
      </c>
      <c r="AD9" s="336">
        <f t="shared" si="12"/>
        <v>0</v>
      </c>
      <c r="AE9" s="40"/>
      <c r="AF9" s="338">
        <f t="shared" ref="AF9:AG9" si="13">D9+F9+H9+J9+L9+N9+P9+R9+T9+V9+X9+Z9</f>
        <v>1502391.384</v>
      </c>
      <c r="AG9" s="336">
        <f t="shared" si="13"/>
        <v>0</v>
      </c>
    </row>
    <row r="10" ht="14.25" customHeight="1">
      <c r="A10" s="40"/>
      <c r="B10" s="337"/>
      <c r="C10" s="355" t="s">
        <v>45</v>
      </c>
      <c r="D10" s="356">
        <f t="shared" ref="D10:AA10" si="14">D9</f>
        <v>108640</v>
      </c>
      <c r="E10" s="357">
        <f t="shared" si="14"/>
        <v>0</v>
      </c>
      <c r="F10" s="357">
        <f t="shared" si="14"/>
        <v>167440</v>
      </c>
      <c r="G10" s="357">
        <f t="shared" si="14"/>
        <v>0</v>
      </c>
      <c r="H10" s="357">
        <f t="shared" si="14"/>
        <v>86240</v>
      </c>
      <c r="I10" s="357">
        <f t="shared" si="14"/>
        <v>0</v>
      </c>
      <c r="J10" s="357">
        <f t="shared" si="14"/>
        <v>162848</v>
      </c>
      <c r="K10" s="357">
        <f t="shared" si="14"/>
        <v>0</v>
      </c>
      <c r="L10" s="357">
        <f t="shared" si="14"/>
        <v>91280</v>
      </c>
      <c r="M10" s="357">
        <f t="shared" si="14"/>
        <v>0</v>
      </c>
      <c r="N10" s="357">
        <f t="shared" si="14"/>
        <v>92960</v>
      </c>
      <c r="O10" s="357">
        <f t="shared" si="14"/>
        <v>0</v>
      </c>
      <c r="P10" s="357">
        <f t="shared" si="14"/>
        <v>133000</v>
      </c>
      <c r="Q10" s="357">
        <f t="shared" si="14"/>
        <v>0</v>
      </c>
      <c r="R10" s="357">
        <f t="shared" si="14"/>
        <v>131432</v>
      </c>
      <c r="S10" s="357">
        <f t="shared" si="14"/>
        <v>0</v>
      </c>
      <c r="T10" s="357">
        <f t="shared" si="14"/>
        <v>152880</v>
      </c>
      <c r="U10" s="357">
        <f t="shared" si="14"/>
        <v>0</v>
      </c>
      <c r="V10" s="357">
        <f t="shared" si="14"/>
        <v>158629.8</v>
      </c>
      <c r="W10" s="357">
        <f t="shared" si="14"/>
        <v>0</v>
      </c>
      <c r="X10" s="357">
        <f t="shared" si="14"/>
        <v>108520.7922</v>
      </c>
      <c r="Y10" s="357">
        <f t="shared" si="14"/>
        <v>0</v>
      </c>
      <c r="Z10" s="357">
        <f t="shared" si="14"/>
        <v>108520.7922</v>
      </c>
      <c r="AA10" s="358">
        <f t="shared" si="14"/>
        <v>0</v>
      </c>
      <c r="AB10" s="41"/>
      <c r="AC10" s="356">
        <f t="shared" ref="AC10:AD10" si="15">D10+F10+H10+J10+L10+N10+P10+R10+T10+V10+X10+Z10</f>
        <v>1502391.384</v>
      </c>
      <c r="AD10" s="358">
        <f t="shared" si="15"/>
        <v>0</v>
      </c>
      <c r="AE10" s="40"/>
      <c r="AF10" s="356">
        <f t="shared" ref="AF10:AG10" si="16">D10+F10+H10+J10+L10+N10+P10+R10+T10+V10+X10+Z10</f>
        <v>1502391.384</v>
      </c>
      <c r="AG10" s="358">
        <f t="shared" si="16"/>
        <v>0</v>
      </c>
    </row>
    <row r="11" ht="14.25" customHeight="1">
      <c r="A11" s="40"/>
      <c r="B11" s="337"/>
      <c r="C11" s="40"/>
      <c r="D11" s="338"/>
      <c r="E11" s="41"/>
      <c r="F11" s="144"/>
      <c r="G11" s="144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36"/>
      <c r="AB11" s="41"/>
      <c r="AC11" s="338">
        <f t="shared" ref="AC11:AD11" si="17">D11+F11+H11+J11+L11+N11+P11+R11+T11+V11+X11+Z11</f>
        <v>0</v>
      </c>
      <c r="AD11" s="336">
        <f t="shared" si="17"/>
        <v>0</v>
      </c>
      <c r="AE11" s="40"/>
      <c r="AF11" s="338">
        <f t="shared" ref="AF11:AG11" si="18">D11+F11+H11+J11+L11+N11+P11+R11+T11+V11+X11+Z11</f>
        <v>0</v>
      </c>
      <c r="AG11" s="336">
        <f t="shared" si="18"/>
        <v>0</v>
      </c>
    </row>
    <row r="12" ht="14.25" customHeight="1">
      <c r="A12" s="40"/>
      <c r="B12" s="337" t="s">
        <v>57</v>
      </c>
      <c r="C12" s="40" t="s">
        <v>430</v>
      </c>
      <c r="D12" s="338">
        <f>SUMIF('México'!$C:$C,'México Summary'!$C$12,'México'!D:D)</f>
        <v>0</v>
      </c>
      <c r="E12" s="41">
        <f>SUMIF('México'!$C:$C,'México Summary'!$C$12,'México'!E:E)</f>
        <v>0</v>
      </c>
      <c r="F12" s="144">
        <f>SUMIF('México'!$C:$C,'México Summary'!$C$12,'México'!F:F)</f>
        <v>0</v>
      </c>
      <c r="G12" s="144">
        <f>SUMIF('México'!$C:$C,'México Summary'!$C$12,'México'!G:G)</f>
        <v>0</v>
      </c>
      <c r="H12" s="41">
        <f>SUMIF('México'!$C:$C,'México Summary'!$C$12,'México'!H:H)</f>
        <v>0</v>
      </c>
      <c r="I12" s="41">
        <f>SUMIF('México'!$C:$C,'México Summary'!$C$12,'México'!I:I)</f>
        <v>0</v>
      </c>
      <c r="J12" s="41">
        <f>SUMIF('México'!$C:$C,'México Summary'!$C$12,'México'!J:J)</f>
        <v>0</v>
      </c>
      <c r="K12" s="41">
        <f>SUMIF('México'!$C:$C,'México Summary'!$C$12,'México'!K:K)</f>
        <v>0</v>
      </c>
      <c r="L12" s="41">
        <f>SUMIF('México'!$C:$C,'México Summary'!$C$12,'México'!L:L)</f>
        <v>0</v>
      </c>
      <c r="M12" s="41">
        <f>SUMIF('México'!$C:$C,'México Summary'!$C$12,'México'!M:M)</f>
        <v>0</v>
      </c>
      <c r="N12" s="41">
        <f>SUMIF('México'!$C:$C,'México Summary'!$C$12,'México'!N:N)</f>
        <v>0</v>
      </c>
      <c r="O12" s="41">
        <f>SUMIF('México'!$C:$C,'México Summary'!$C$12,'México'!O:O)</f>
        <v>0</v>
      </c>
      <c r="P12" s="41">
        <f>SUMIF('México'!$C:$C,'México Summary'!$C$12,'México'!P:P)</f>
        <v>0</v>
      </c>
      <c r="Q12" s="41">
        <f>SUMIF('México'!$C:$C,'México Summary'!$C$12,'México'!Q:Q)</f>
        <v>0</v>
      </c>
      <c r="R12" s="41">
        <f>SUMIF('México'!$C:$C,'México Summary'!$C$12,'México'!R:R)</f>
        <v>0</v>
      </c>
      <c r="S12" s="41">
        <f>SUMIF('México'!$C:$C,'México Summary'!$C$12,'México'!S:S)</f>
        <v>0</v>
      </c>
      <c r="T12" s="41">
        <f>SUMIF('México'!$C:$C,'México Summary'!$C$12,'México'!T:T)</f>
        <v>0</v>
      </c>
      <c r="U12" s="41">
        <f>SUMIF('México'!$C:$C,'México Summary'!$C$12,'México'!U:U)</f>
        <v>0</v>
      </c>
      <c r="V12" s="41">
        <f>SUMIF('México'!$C:$C,'México Summary'!$C$12,'México'!V:V)</f>
        <v>140000</v>
      </c>
      <c r="W12" s="41">
        <f>SUMIF('México'!$C:$C,'México Summary'!$C$12,'México'!W:W)</f>
        <v>0</v>
      </c>
      <c r="X12" s="41">
        <f>SUMIF('México'!$C:$C,'México Summary'!$C$12,'México'!X:X)</f>
        <v>0</v>
      </c>
      <c r="Y12" s="41">
        <f>SUMIF('México'!$C:$C,'México Summary'!$C$12,'México'!Y:Y)</f>
        <v>0</v>
      </c>
      <c r="Z12" s="41">
        <f>SUMIF('México'!$C:$C,'México Summary'!$C$12,'México'!Z:Z)</f>
        <v>0</v>
      </c>
      <c r="AA12" s="336">
        <f>SUMIF('México'!$C:$C,'México Summary'!$C$12,'México'!AA:AA)</f>
        <v>0</v>
      </c>
      <c r="AB12" s="41"/>
      <c r="AC12" s="338">
        <f t="shared" ref="AC12:AD12" si="19">D12+F12+H12+J12+L12+N12+P12+R12+T12+V12+X12+Z12</f>
        <v>140000</v>
      </c>
      <c r="AD12" s="336">
        <f t="shared" si="19"/>
        <v>0</v>
      </c>
      <c r="AE12" s="40"/>
      <c r="AF12" s="338">
        <f t="shared" ref="AF12:AG12" si="20">D12+F12+H12+J12+L12+N12+P12+R12+T12+V12+X12+Z12</f>
        <v>140000</v>
      </c>
      <c r="AG12" s="336">
        <f t="shared" si="20"/>
        <v>0</v>
      </c>
    </row>
    <row r="13" ht="14.25" customHeight="1">
      <c r="A13" s="40"/>
      <c r="B13" s="337" t="s">
        <v>57</v>
      </c>
      <c r="C13" s="40" t="s">
        <v>433</v>
      </c>
      <c r="D13" s="338">
        <f>SUMIF('México'!$C:$C,'México Summary'!$C$13,'México'!D:D)</f>
        <v>0</v>
      </c>
      <c r="E13" s="41">
        <f>SUMIF('México'!$C:$C,'México Summary'!$C$13,'México'!E:E)</f>
        <v>0</v>
      </c>
      <c r="F13" s="144">
        <f>SUMIF('México'!$C:$C,'México Summary'!$C$13,'México'!F:F)</f>
        <v>0</v>
      </c>
      <c r="G13" s="144">
        <f>SUMIF('México'!$C:$C,'México Summary'!$C$13,'México'!G:G)</f>
        <v>0</v>
      </c>
      <c r="H13" s="41">
        <f>SUMIF('México'!$C:$C,'México Summary'!$C$13,'México'!H:H)</f>
        <v>0</v>
      </c>
      <c r="I13" s="41">
        <f>SUMIF('México'!$C:$C,'México Summary'!$C$13,'México'!I:I)</f>
        <v>0</v>
      </c>
      <c r="J13" s="41">
        <f>SUMIF('México'!$C:$C,'México Summary'!$C$13,'México'!J:J)</f>
        <v>0</v>
      </c>
      <c r="K13" s="41">
        <f>SUMIF('México'!$C:$C,'México Summary'!$C$13,'México'!K:K)</f>
        <v>0</v>
      </c>
      <c r="L13" s="41">
        <f>SUMIF('México'!$C:$C,'México Summary'!$C$13,'México'!L:L)</f>
        <v>0</v>
      </c>
      <c r="M13" s="41">
        <f>SUMIF('México'!$C:$C,'México Summary'!$C$13,'México'!M:M)</f>
        <v>0</v>
      </c>
      <c r="N13" s="41">
        <f>SUMIF('México'!$C:$C,'México Summary'!$C$13,'México'!N:N)</f>
        <v>0</v>
      </c>
      <c r="O13" s="41">
        <f>SUMIF('México'!$C:$C,'México Summary'!$C$13,'México'!O:O)</f>
        <v>0</v>
      </c>
      <c r="P13" s="41">
        <f>SUMIF('México'!$C:$C,'México Summary'!$C$13,'México'!P:P)</f>
        <v>0</v>
      </c>
      <c r="Q13" s="41">
        <f>SUMIF('México'!$C:$C,'México Summary'!$C$13,'México'!Q:Q)</f>
        <v>0</v>
      </c>
      <c r="R13" s="41">
        <f>SUMIF('México'!$C:$C,'México Summary'!$C$13,'México'!R:R)</f>
        <v>0</v>
      </c>
      <c r="S13" s="41">
        <f>SUMIF('México'!$C:$C,'México Summary'!$C$13,'México'!S:S)</f>
        <v>0</v>
      </c>
      <c r="T13" s="41">
        <f>SUMIF('México'!$C:$C,'México Summary'!$C$13,'México'!T:T)</f>
        <v>240000</v>
      </c>
      <c r="U13" s="41">
        <f>SUMIF('México'!$C:$C,'México Summary'!$C$13,'México'!U:U)</f>
        <v>0</v>
      </c>
      <c r="V13" s="41">
        <f>SUMIF('México'!$C:$C,'México Summary'!$C$13,'México'!V:V)</f>
        <v>0</v>
      </c>
      <c r="W13" s="41">
        <f>SUMIF('México'!$C:$C,'México Summary'!$C$13,'México'!W:W)</f>
        <v>0</v>
      </c>
      <c r="X13" s="41">
        <f>SUMIF('México'!$C:$C,'México Summary'!$C$13,'México'!X:X)</f>
        <v>0</v>
      </c>
      <c r="Y13" s="41">
        <f>SUMIF('México'!$C:$C,'México Summary'!$C$13,'México'!Y:Y)</f>
        <v>0</v>
      </c>
      <c r="Z13" s="41">
        <f>SUMIF('México'!$C:$C,'México Summary'!$C$13,'México'!Z:Z)</f>
        <v>0</v>
      </c>
      <c r="AA13" s="336">
        <f>SUMIF('México'!$C:$C,'México Summary'!$C$13,'México'!AA:AA)</f>
        <v>0</v>
      </c>
      <c r="AB13" s="41"/>
      <c r="AC13" s="338">
        <f t="shared" ref="AC13:AD13" si="21">D13+F13+H13+J13+L13+N13+P13+R13+T13+V13+X13+Z13</f>
        <v>240000</v>
      </c>
      <c r="AD13" s="336">
        <f t="shared" si="21"/>
        <v>0</v>
      </c>
      <c r="AE13" s="40"/>
      <c r="AF13" s="338">
        <f t="shared" ref="AF13:AG13" si="22">D13+F13+H13+J13+L13+N13+P13+R13+T13+V13+X13+Z13</f>
        <v>240000</v>
      </c>
      <c r="AG13" s="336">
        <f t="shared" si="22"/>
        <v>0</v>
      </c>
    </row>
    <row r="14" ht="14.25" customHeight="1">
      <c r="A14" s="40"/>
      <c r="B14" s="337" t="s">
        <v>57</v>
      </c>
      <c r="C14" s="40" t="s">
        <v>436</v>
      </c>
      <c r="D14" s="338">
        <f>SUMIF('México'!$C:$C,'México Summary'!$C$14,'México'!D:D)</f>
        <v>0</v>
      </c>
      <c r="E14" s="41">
        <f>SUMIF('México'!$C:$C,'México Summary'!$C$14,'México'!E:E)</f>
        <v>0</v>
      </c>
      <c r="F14" s="144">
        <f>SUMIF('México'!$C:$C,'México Summary'!$C$14,'México'!F:F)</f>
        <v>0</v>
      </c>
      <c r="G14" s="144">
        <f>SUMIF('México'!$C:$C,'México Summary'!$C$14,'México'!G:G)</f>
        <v>0</v>
      </c>
      <c r="H14" s="41">
        <f>SUMIF('México'!$C:$C,'México Summary'!$C$14,'México'!H:H)</f>
        <v>0</v>
      </c>
      <c r="I14" s="41">
        <f>SUMIF('México'!$C:$C,'México Summary'!$C$14,'México'!I:I)</f>
        <v>0</v>
      </c>
      <c r="J14" s="41">
        <f>SUMIF('México'!$C:$C,'México Summary'!$C$14,'México'!J:J)</f>
        <v>0</v>
      </c>
      <c r="K14" s="41">
        <f>SUMIF('México'!$C:$C,'México Summary'!$C$14,'México'!K:K)</f>
        <v>0</v>
      </c>
      <c r="L14" s="41">
        <f>SUMIF('México'!$C:$C,'México Summary'!$C$14,'México'!L:L)</f>
        <v>60000</v>
      </c>
      <c r="M14" s="41">
        <f>SUMIF('México'!$C:$C,'México Summary'!$C$14,'México'!M:M)</f>
        <v>0</v>
      </c>
      <c r="N14" s="41">
        <f>SUMIF('México'!$C:$C,'México Summary'!$C$14,'México'!N:N)</f>
        <v>0</v>
      </c>
      <c r="O14" s="41">
        <f>SUMIF('México'!$C:$C,'México Summary'!$C$14,'México'!O:O)</f>
        <v>0</v>
      </c>
      <c r="P14" s="41">
        <f>SUMIF('México'!$C:$C,'México Summary'!$C$14,'México'!P:P)</f>
        <v>0</v>
      </c>
      <c r="Q14" s="41">
        <f>SUMIF('México'!$C:$C,'México Summary'!$C$14,'México'!Q:Q)</f>
        <v>0</v>
      </c>
      <c r="R14" s="41">
        <f>SUMIF('México'!$C:$C,'México Summary'!$C$14,'México'!R:R)</f>
        <v>0</v>
      </c>
      <c r="S14" s="41">
        <f>SUMIF('México'!$C:$C,'México Summary'!$C$14,'México'!S:S)</f>
        <v>0</v>
      </c>
      <c r="T14" s="41">
        <f>SUMIF('México'!$C:$C,'México Summary'!$C$14,'México'!T:T)</f>
        <v>0</v>
      </c>
      <c r="U14" s="41">
        <f>SUMIF('México'!$C:$C,'México Summary'!$C$14,'México'!U:U)</f>
        <v>0</v>
      </c>
      <c r="V14" s="41">
        <f>SUMIF('México'!$C:$C,'México Summary'!$C$14,'México'!V:V)</f>
        <v>0</v>
      </c>
      <c r="W14" s="41">
        <f>SUMIF('México'!$C:$C,'México Summary'!$C$14,'México'!W:W)</f>
        <v>0</v>
      </c>
      <c r="X14" s="41">
        <f>SUMIF('México'!$C:$C,'México Summary'!$C$14,'México'!X:X)</f>
        <v>0</v>
      </c>
      <c r="Y14" s="41">
        <f>SUMIF('México'!$C:$C,'México Summary'!$C$14,'México'!Y:Y)</f>
        <v>0</v>
      </c>
      <c r="Z14" s="41">
        <f>SUMIF('México'!$C:$C,'México Summary'!$C$14,'México'!Z:Z)</f>
        <v>0</v>
      </c>
      <c r="AA14" s="336">
        <f>SUMIF('México'!$C:$C,'México Summary'!$C$14,'México'!AA:AA)</f>
        <v>0</v>
      </c>
      <c r="AB14" s="41"/>
      <c r="AC14" s="338">
        <f t="shared" ref="AC14:AD14" si="23">D14+F14+H14+J14+L14+N14+P14+R14+T14+V14+X14+Z14</f>
        <v>60000</v>
      </c>
      <c r="AD14" s="336">
        <f t="shared" si="23"/>
        <v>0</v>
      </c>
      <c r="AE14" s="40"/>
      <c r="AF14" s="338">
        <f t="shared" ref="AF14:AG14" si="24">D14+F14+H14+J14+L14+N14+P14+R14+T14+V14+X14+Z14</f>
        <v>60000</v>
      </c>
      <c r="AG14" s="336">
        <f t="shared" si="24"/>
        <v>0</v>
      </c>
    </row>
    <row r="15" ht="14.25" customHeight="1">
      <c r="A15" s="40"/>
      <c r="B15" s="337" t="s">
        <v>57</v>
      </c>
      <c r="C15" s="40" t="s">
        <v>439</v>
      </c>
      <c r="D15" s="338">
        <f>SUMIF('México'!$C:$C,'México Summary'!$C$15,'México'!D:D)</f>
        <v>0</v>
      </c>
      <c r="E15" s="41">
        <f>SUMIF('México'!$C:$C,'México Summary'!$C$15,'México'!E:E)</f>
        <v>0</v>
      </c>
      <c r="F15" s="144">
        <f>SUMIF('México'!$C:$C,'México Summary'!$C$15,'México'!F:F)</f>
        <v>0</v>
      </c>
      <c r="G15" s="144">
        <f>SUMIF('México'!$C:$C,'México Summary'!$C$15,'México'!G:G)</f>
        <v>0</v>
      </c>
      <c r="H15" s="41">
        <f>SUMIF('México'!$C:$C,'México Summary'!$C$15,'México'!H:H)</f>
        <v>50000</v>
      </c>
      <c r="I15" s="41">
        <f>SUMIF('México'!$C:$C,'México Summary'!$C$15,'México'!I:I)</f>
        <v>0</v>
      </c>
      <c r="J15" s="41">
        <f>SUMIF('México'!$C:$C,'México Summary'!$C$15,'México'!J:J)</f>
        <v>100000</v>
      </c>
      <c r="K15" s="41">
        <f>SUMIF('México'!$C:$C,'México Summary'!$C$15,'México'!K:K)</f>
        <v>0</v>
      </c>
      <c r="L15" s="41">
        <f>SUMIF('México'!$C:$C,'México Summary'!$C$15,'México'!L:L)</f>
        <v>0</v>
      </c>
      <c r="M15" s="41">
        <f>SUMIF('México'!$C:$C,'México Summary'!$C$15,'México'!M:M)</f>
        <v>0</v>
      </c>
      <c r="N15" s="41">
        <f>SUMIF('México'!$C:$C,'México Summary'!$C$15,'México'!N:N)</f>
        <v>0</v>
      </c>
      <c r="O15" s="41">
        <f>SUMIF('México'!$C:$C,'México Summary'!$C$15,'México'!O:O)</f>
        <v>0</v>
      </c>
      <c r="P15" s="41">
        <f>SUMIF('México'!$C:$C,'México Summary'!$C$15,'México'!P:P)</f>
        <v>50000</v>
      </c>
      <c r="Q15" s="41">
        <f>SUMIF('México'!$C:$C,'México Summary'!$C$15,'México'!Q:Q)</f>
        <v>0</v>
      </c>
      <c r="R15" s="41">
        <f>SUMIF('México'!$C:$C,'México Summary'!$C$15,'México'!R:R)</f>
        <v>50000</v>
      </c>
      <c r="S15" s="41">
        <f>SUMIF('México'!$C:$C,'México Summary'!$C$15,'México'!S:S)</f>
        <v>0</v>
      </c>
      <c r="T15" s="41">
        <f>SUMIF('México'!$C:$C,'México Summary'!$C$15,'México'!T:T)</f>
        <v>0</v>
      </c>
      <c r="U15" s="41">
        <f>SUMIF('México'!$C:$C,'México Summary'!$C$15,'México'!U:U)</f>
        <v>0</v>
      </c>
      <c r="V15" s="41">
        <f>SUMIF('México'!$C:$C,'México Summary'!$C$15,'México'!V:V)</f>
        <v>50000</v>
      </c>
      <c r="W15" s="41">
        <f>SUMIF('México'!$C:$C,'México Summary'!$C$15,'México'!W:W)</f>
        <v>0</v>
      </c>
      <c r="X15" s="41">
        <f>SUMIF('México'!$C:$C,'México Summary'!$C$15,'México'!X:X)</f>
        <v>100000</v>
      </c>
      <c r="Y15" s="41">
        <f>SUMIF('México'!$C:$C,'México Summary'!$C$15,'México'!Y:Y)</f>
        <v>0</v>
      </c>
      <c r="Z15" s="41">
        <f>SUMIF('México'!$C:$C,'México Summary'!$C$15,'México'!Z:Z)</f>
        <v>0</v>
      </c>
      <c r="AA15" s="336">
        <f>SUMIF('México'!$C:$C,'México Summary'!$C$15,'México'!AA:AA)</f>
        <v>0</v>
      </c>
      <c r="AB15" s="41"/>
      <c r="AC15" s="338">
        <f t="shared" ref="AC15:AD15" si="25">D15+F15+H15+J15+L15+N15+P15+R15+T15+V15+X15+Z15</f>
        <v>400000</v>
      </c>
      <c r="AD15" s="336">
        <f t="shared" si="25"/>
        <v>0</v>
      </c>
      <c r="AE15" s="40"/>
      <c r="AF15" s="338">
        <f t="shared" ref="AF15:AG15" si="26">D15+F15+H15+J15+L15+N15+P15+R15+T15+V15+X15+Z15</f>
        <v>400000</v>
      </c>
      <c r="AG15" s="336">
        <f t="shared" si="26"/>
        <v>0</v>
      </c>
    </row>
    <row r="16" ht="14.25" customHeight="1">
      <c r="A16" s="40"/>
      <c r="B16" s="337"/>
      <c r="C16" s="355" t="s">
        <v>58</v>
      </c>
      <c r="D16" s="356">
        <f t="shared" ref="D16:AA16" si="27">SUM(D12:D15)</f>
        <v>0</v>
      </c>
      <c r="E16" s="357">
        <f t="shared" si="27"/>
        <v>0</v>
      </c>
      <c r="F16" s="357">
        <f t="shared" si="27"/>
        <v>0</v>
      </c>
      <c r="G16" s="357">
        <f t="shared" si="27"/>
        <v>0</v>
      </c>
      <c r="H16" s="357">
        <f t="shared" si="27"/>
        <v>50000</v>
      </c>
      <c r="I16" s="357">
        <f t="shared" si="27"/>
        <v>0</v>
      </c>
      <c r="J16" s="357">
        <f t="shared" si="27"/>
        <v>100000</v>
      </c>
      <c r="K16" s="357">
        <f t="shared" si="27"/>
        <v>0</v>
      </c>
      <c r="L16" s="357">
        <f t="shared" si="27"/>
        <v>60000</v>
      </c>
      <c r="M16" s="357">
        <f t="shared" si="27"/>
        <v>0</v>
      </c>
      <c r="N16" s="357">
        <f t="shared" si="27"/>
        <v>0</v>
      </c>
      <c r="O16" s="357">
        <f t="shared" si="27"/>
        <v>0</v>
      </c>
      <c r="P16" s="357">
        <f t="shared" si="27"/>
        <v>50000</v>
      </c>
      <c r="Q16" s="357">
        <f t="shared" si="27"/>
        <v>0</v>
      </c>
      <c r="R16" s="357">
        <f t="shared" si="27"/>
        <v>50000</v>
      </c>
      <c r="S16" s="357">
        <f t="shared" si="27"/>
        <v>0</v>
      </c>
      <c r="T16" s="357">
        <f t="shared" si="27"/>
        <v>240000</v>
      </c>
      <c r="U16" s="357">
        <f t="shared" si="27"/>
        <v>0</v>
      </c>
      <c r="V16" s="357">
        <f t="shared" si="27"/>
        <v>190000</v>
      </c>
      <c r="W16" s="357">
        <f t="shared" si="27"/>
        <v>0</v>
      </c>
      <c r="X16" s="357">
        <f t="shared" si="27"/>
        <v>100000</v>
      </c>
      <c r="Y16" s="357">
        <f t="shared" si="27"/>
        <v>0</v>
      </c>
      <c r="Z16" s="357">
        <f t="shared" si="27"/>
        <v>0</v>
      </c>
      <c r="AA16" s="358">
        <f t="shared" si="27"/>
        <v>0</v>
      </c>
      <c r="AB16" s="41"/>
      <c r="AC16" s="356">
        <f t="shared" ref="AC16:AD16" si="28">D16+F16+H16+J16+L16+N16+P16+R16+T16+V16+X16+Z16</f>
        <v>840000</v>
      </c>
      <c r="AD16" s="358">
        <f t="shared" si="28"/>
        <v>0</v>
      </c>
      <c r="AE16" s="40"/>
      <c r="AF16" s="356">
        <f t="shared" ref="AF16:AG16" si="29">D16+F16+H16+J16+L16+N16+P16+R16+T16+V16+X16+Z16</f>
        <v>840000</v>
      </c>
      <c r="AG16" s="358">
        <f t="shared" si="29"/>
        <v>0</v>
      </c>
    </row>
    <row r="17" ht="14.25" customHeight="1">
      <c r="A17" s="40"/>
      <c r="B17" s="337"/>
      <c r="C17" s="40"/>
      <c r="D17" s="338"/>
      <c r="E17" s="41"/>
      <c r="F17" s="144"/>
      <c r="G17" s="144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336"/>
      <c r="AB17" s="41"/>
      <c r="AC17" s="338">
        <f t="shared" ref="AC17:AD17" si="30">D17+F17+H17+J17+L17+N17+P17+R17+T17+V17+X17+Z17</f>
        <v>0</v>
      </c>
      <c r="AD17" s="336">
        <f t="shared" si="30"/>
        <v>0</v>
      </c>
      <c r="AE17" s="40"/>
      <c r="AF17" s="338">
        <f t="shared" ref="AF17:AG17" si="31">D17+F17+H17+J17+L17+N17+P17+R17+T17+V17+X17+Z17</f>
        <v>0</v>
      </c>
      <c r="AG17" s="336">
        <f t="shared" si="31"/>
        <v>0</v>
      </c>
    </row>
    <row r="18" ht="14.25" customHeight="1">
      <c r="A18" s="40"/>
      <c r="B18" s="337" t="s">
        <v>740</v>
      </c>
      <c r="C18" s="40" t="s">
        <v>61</v>
      </c>
      <c r="D18" s="338">
        <f>SUMIF('México'!$C:$C,'México Summary'!$C$18,'México'!D:D)</f>
        <v>198975</v>
      </c>
      <c r="E18" s="41">
        <f>SUMIF('México'!$C:$C,'México Summary'!$C$18,'México'!E:E)</f>
        <v>0</v>
      </c>
      <c r="F18" s="144">
        <f>SUMIF('México'!$C:$C,'México Summary'!$C$18,'México'!F:F)</f>
        <v>137550</v>
      </c>
      <c r="G18" s="144">
        <f>SUMIF('México'!$C:$C,'México Summary'!$C$18,'México'!G:G)</f>
        <v>0</v>
      </c>
      <c r="H18" s="41">
        <f>SUMIF('México'!$C:$C,'México Summary'!$C$18,'México'!H:H)</f>
        <v>82530</v>
      </c>
      <c r="I18" s="41">
        <f>SUMIF('México'!$C:$C,'México Summary'!$C$18,'México'!I:I)</f>
        <v>0</v>
      </c>
      <c r="J18" s="41">
        <f>SUMIF('México'!$C:$C,'México Summary'!$C$18,'México'!J:J)</f>
        <v>55020</v>
      </c>
      <c r="K18" s="41">
        <f>SUMIF('México'!$C:$C,'México Summary'!$C$18,'México'!K:K)</f>
        <v>0</v>
      </c>
      <c r="L18" s="41">
        <f>SUMIF('México'!$C:$C,'México Summary'!$C$18,'México'!L:L)</f>
        <v>82530</v>
      </c>
      <c r="M18" s="41">
        <f>SUMIF('México'!$C:$C,'México Summary'!$C$18,'México'!M:M)</f>
        <v>0</v>
      </c>
      <c r="N18" s="41">
        <f>SUMIF('México'!$C:$C,'México Summary'!$C$18,'México'!N:N)</f>
        <v>27510</v>
      </c>
      <c r="O18" s="41">
        <f>SUMIF('México'!$C:$C,'México Summary'!$C$18,'México'!O:O)</f>
        <v>0</v>
      </c>
      <c r="P18" s="41">
        <f>SUMIF('México'!$C:$C,'México Summary'!$C$18,'México'!P:P)</f>
        <v>0</v>
      </c>
      <c r="Q18" s="41">
        <f>SUMIF('México'!$C:$C,'México Summary'!$C$18,'México'!Q:Q)</f>
        <v>0</v>
      </c>
      <c r="R18" s="41">
        <f>SUMIF('México'!$C:$C,'México Summary'!$C$18,'México'!R:R)</f>
        <v>160230</v>
      </c>
      <c r="S18" s="41">
        <f>SUMIF('México'!$C:$C,'México Summary'!$C$18,'México'!S:S)</f>
        <v>0</v>
      </c>
      <c r="T18" s="41">
        <f>SUMIF('México'!$C:$C,'México Summary'!$C$18,'México'!T:T)</f>
        <v>267750</v>
      </c>
      <c r="U18" s="41">
        <f>SUMIF('México'!$C:$C,'México Summary'!$C$18,'México'!U:U)</f>
        <v>0</v>
      </c>
      <c r="V18" s="41">
        <f>SUMIF('México'!$C:$C,'México Summary'!$C$18,'México'!V:V)</f>
        <v>73500</v>
      </c>
      <c r="W18" s="41">
        <f>SUMIF('México'!$C:$C,'México Summary'!$C$18,'México'!W:W)</f>
        <v>0</v>
      </c>
      <c r="X18" s="41">
        <f>SUMIF('México'!$C:$C,'México Summary'!$C$18,'México'!X:X)</f>
        <v>73500</v>
      </c>
      <c r="Y18" s="41">
        <f>SUMIF('México'!$C:$C,'México Summary'!$C$18,'México'!Y:Y)</f>
        <v>0</v>
      </c>
      <c r="Z18" s="41">
        <f>SUMIF('México'!$C:$C,'México Summary'!$C$18,'México'!Z:Z)</f>
        <v>73500</v>
      </c>
      <c r="AA18" s="336">
        <f>SUMIF('México'!$C:$C,'México Summary'!$C$18,'México'!AA:AA)</f>
        <v>0</v>
      </c>
      <c r="AB18" s="41"/>
      <c r="AC18" s="338">
        <f t="shared" ref="AC18:AD18" si="32">D18+F18+H18+J18+L18+N18+P18+R18+T18+V18+X18+Z18</f>
        <v>1232595</v>
      </c>
      <c r="AD18" s="336">
        <f t="shared" si="32"/>
        <v>0</v>
      </c>
      <c r="AE18" s="40"/>
      <c r="AF18" s="338">
        <f t="shared" ref="AF18:AG18" si="33">D18+F18+H18+J18+L18+N18+P18+R18+T18+V18+X18+Z18</f>
        <v>1232595</v>
      </c>
      <c r="AG18" s="336">
        <f t="shared" si="33"/>
        <v>0</v>
      </c>
    </row>
    <row r="19" ht="14.25" customHeight="1">
      <c r="A19" s="40"/>
      <c r="B19" s="337" t="s">
        <v>740</v>
      </c>
      <c r="C19" s="40" t="s">
        <v>63</v>
      </c>
      <c r="D19" s="338">
        <f>SUMIF('México'!$C:$C,'México Summary'!$C$19,'México'!D:D)</f>
        <v>0</v>
      </c>
      <c r="E19" s="41">
        <f>SUMIF('México'!$C:$C,'México Summary'!$C$19,'México'!E:E)</f>
        <v>0</v>
      </c>
      <c r="F19" s="144">
        <f>SUMIF('México'!$C:$C,'México Summary'!$C$19,'México'!F:F)</f>
        <v>0</v>
      </c>
      <c r="G19" s="144">
        <f>SUMIF('México'!$C:$C,'México Summary'!$C$19,'México'!G:G)</f>
        <v>0</v>
      </c>
      <c r="H19" s="41">
        <f>SUMIF('México'!$C:$C,'México Summary'!$C$19,'México'!H:H)</f>
        <v>360150</v>
      </c>
      <c r="I19" s="41">
        <f>SUMIF('México'!$C:$C,'México Summary'!$C$19,'México'!I:I)</f>
        <v>0</v>
      </c>
      <c r="J19" s="41">
        <f>SUMIF('México'!$C:$C,'México Summary'!$C$19,'México'!J:J)</f>
        <v>275100</v>
      </c>
      <c r="K19" s="41">
        <f>SUMIF('México'!$C:$C,'México Summary'!$C$19,'México'!K:K)</f>
        <v>0</v>
      </c>
      <c r="L19" s="41">
        <f>SUMIF('México'!$C:$C,'México Summary'!$C$19,'México'!L:L)</f>
        <v>575400</v>
      </c>
      <c r="M19" s="41">
        <f>SUMIF('México'!$C:$C,'México Summary'!$C$19,'México'!M:M)</f>
        <v>0</v>
      </c>
      <c r="N19" s="41">
        <f>SUMIF('México'!$C:$C,'México Summary'!$C$19,'México'!N:N)</f>
        <v>121000</v>
      </c>
      <c r="O19" s="41">
        <f>SUMIF('México'!$C:$C,'México Summary'!$C$19,'México'!O:O)</f>
        <v>0</v>
      </c>
      <c r="P19" s="41">
        <f>SUMIF('México'!$C:$C,'México Summary'!$C$19,'México'!P:P)</f>
        <v>0</v>
      </c>
      <c r="Q19" s="41">
        <f>SUMIF('México'!$C:$C,'México Summary'!$C$19,'México'!Q:Q)</f>
        <v>0</v>
      </c>
      <c r="R19" s="41">
        <f>SUMIF('México'!$C:$C,'México Summary'!$C$19,'México'!R:R)</f>
        <v>121000</v>
      </c>
      <c r="S19" s="41">
        <f>SUMIF('México'!$C:$C,'México Summary'!$C$19,'México'!S:S)</f>
        <v>0</v>
      </c>
      <c r="T19" s="41">
        <f>SUMIF('México'!$C:$C,'México Summary'!$C$19,'México'!T:T)</f>
        <v>0</v>
      </c>
      <c r="U19" s="41">
        <f>SUMIF('México'!$C:$C,'México Summary'!$C$19,'México'!U:U)</f>
        <v>0</v>
      </c>
      <c r="V19" s="41">
        <f>SUMIF('México'!$C:$C,'México Summary'!$C$19,'México'!V:V)</f>
        <v>0</v>
      </c>
      <c r="W19" s="41">
        <f>SUMIF('México'!$C:$C,'México Summary'!$C$19,'México'!W:W)</f>
        <v>0</v>
      </c>
      <c r="X19" s="41">
        <f>SUMIF('México'!$C:$C,'México Summary'!$C$19,'México'!X:X)</f>
        <v>0</v>
      </c>
      <c r="Y19" s="41">
        <f>SUMIF('México'!$C:$C,'México Summary'!$C$19,'México'!Y:Y)</f>
        <v>0</v>
      </c>
      <c r="Z19" s="41">
        <f>SUMIF('México'!$C:$C,'México Summary'!$C$19,'México'!Z:Z)</f>
        <v>0</v>
      </c>
      <c r="AA19" s="336">
        <f>SUMIF('México'!$C:$C,'México Summary'!$C$19,'México'!AA:AA)</f>
        <v>0</v>
      </c>
      <c r="AB19" s="41"/>
      <c r="AC19" s="338">
        <f t="shared" ref="AC19:AD19" si="34">D19+F19+H19+J19+L19+N19+P19+R19+T19+V19+X19+Z19</f>
        <v>1452650</v>
      </c>
      <c r="AD19" s="336">
        <f t="shared" si="34"/>
        <v>0</v>
      </c>
      <c r="AE19" s="40"/>
      <c r="AF19" s="338">
        <f t="shared" ref="AF19:AG19" si="35">D19+F19+H19+J19+L19+N19+P19+R19+T19+V19+X19+Z19</f>
        <v>1452650</v>
      </c>
      <c r="AG19" s="336">
        <f t="shared" si="35"/>
        <v>0</v>
      </c>
    </row>
    <row r="20" ht="14.25" customHeight="1">
      <c r="A20" s="40"/>
      <c r="B20" s="337"/>
      <c r="C20" s="355" t="s">
        <v>766</v>
      </c>
      <c r="D20" s="356">
        <f t="shared" ref="D20:AA20" si="36">SUM(D18:D19)</f>
        <v>198975</v>
      </c>
      <c r="E20" s="357">
        <f t="shared" si="36"/>
        <v>0</v>
      </c>
      <c r="F20" s="357">
        <f t="shared" si="36"/>
        <v>137550</v>
      </c>
      <c r="G20" s="357">
        <f t="shared" si="36"/>
        <v>0</v>
      </c>
      <c r="H20" s="357">
        <f t="shared" si="36"/>
        <v>442680</v>
      </c>
      <c r="I20" s="357">
        <f t="shared" si="36"/>
        <v>0</v>
      </c>
      <c r="J20" s="357">
        <f t="shared" si="36"/>
        <v>330120</v>
      </c>
      <c r="K20" s="357">
        <f t="shared" si="36"/>
        <v>0</v>
      </c>
      <c r="L20" s="357">
        <f t="shared" si="36"/>
        <v>657930</v>
      </c>
      <c r="M20" s="357">
        <f t="shared" si="36"/>
        <v>0</v>
      </c>
      <c r="N20" s="357">
        <f t="shared" si="36"/>
        <v>148510</v>
      </c>
      <c r="O20" s="357">
        <f t="shared" si="36"/>
        <v>0</v>
      </c>
      <c r="P20" s="357">
        <f t="shared" si="36"/>
        <v>0</v>
      </c>
      <c r="Q20" s="357">
        <f t="shared" si="36"/>
        <v>0</v>
      </c>
      <c r="R20" s="357">
        <f t="shared" si="36"/>
        <v>281230</v>
      </c>
      <c r="S20" s="357">
        <f t="shared" si="36"/>
        <v>0</v>
      </c>
      <c r="T20" s="357">
        <f t="shared" si="36"/>
        <v>267750</v>
      </c>
      <c r="U20" s="357">
        <f t="shared" si="36"/>
        <v>0</v>
      </c>
      <c r="V20" s="357">
        <f t="shared" si="36"/>
        <v>73500</v>
      </c>
      <c r="W20" s="357">
        <f t="shared" si="36"/>
        <v>0</v>
      </c>
      <c r="X20" s="357">
        <f t="shared" si="36"/>
        <v>73500</v>
      </c>
      <c r="Y20" s="357">
        <f t="shared" si="36"/>
        <v>0</v>
      </c>
      <c r="Z20" s="357">
        <f t="shared" si="36"/>
        <v>73500</v>
      </c>
      <c r="AA20" s="358">
        <f t="shared" si="36"/>
        <v>0</v>
      </c>
      <c r="AB20" s="41"/>
      <c r="AC20" s="356">
        <f t="shared" ref="AC20:AD20" si="37">D20+F20+H20+J20+L20+N20+P20+R20+T20+V20+X20+Z20</f>
        <v>2685245</v>
      </c>
      <c r="AD20" s="358">
        <f t="shared" si="37"/>
        <v>0</v>
      </c>
      <c r="AE20" s="40"/>
      <c r="AF20" s="356">
        <f t="shared" ref="AF20:AG20" si="38">D20+F20+H20+J20+L20+N20+P20+R20+T20+V20+X20+Z20</f>
        <v>2685245</v>
      </c>
      <c r="AG20" s="358">
        <f t="shared" si="38"/>
        <v>0</v>
      </c>
    </row>
    <row r="21" ht="14.25" customHeight="1">
      <c r="A21" s="40"/>
      <c r="B21" s="337"/>
      <c r="C21" s="40"/>
      <c r="D21" s="338"/>
      <c r="E21" s="41"/>
      <c r="F21" s="144"/>
      <c r="G21" s="144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336"/>
      <c r="AB21" s="41"/>
      <c r="AC21" s="338">
        <f t="shared" ref="AC21:AD21" si="39">D21+F21+H21+J21+L21+N21+P21+R21+T21+V21+X21+Z21</f>
        <v>0</v>
      </c>
      <c r="AD21" s="336">
        <f t="shared" si="39"/>
        <v>0</v>
      </c>
      <c r="AE21" s="40"/>
      <c r="AF21" s="338">
        <f t="shared" ref="AF21:AG21" si="40">D21+F21+H21+J21+L21+N21+P21+R21+T21+V21+X21+Z21</f>
        <v>0</v>
      </c>
      <c r="AG21" s="336">
        <f t="shared" si="40"/>
        <v>0</v>
      </c>
    </row>
    <row r="22" ht="14.25" customHeight="1">
      <c r="A22" s="40"/>
      <c r="B22" s="337" t="s">
        <v>111</v>
      </c>
      <c r="C22" s="40" t="s">
        <v>459</v>
      </c>
      <c r="D22" s="338">
        <f>SUMIF('México'!$C:$C,'México Summary'!C22,'México'!$D:$D)</f>
        <v>0</v>
      </c>
      <c r="E22" s="41">
        <f>SUMIF('México'!$C:$C,'México Summary'!C22,'México'!$E:$E)</f>
        <v>0</v>
      </c>
      <c r="F22" s="144">
        <f>SUMIF('México'!$C:$C,'México Summary'!C22,'México'!$F:$F)</f>
        <v>0</v>
      </c>
      <c r="G22" s="144">
        <f>SUMIF('México'!$C:$C,'México Summary'!C22,'México'!$G:$G)</f>
        <v>0</v>
      </c>
      <c r="H22" s="41">
        <f>SUMIF('México'!$C:$C,'México Summary'!C22,'México'!$H:$H)</f>
        <v>0</v>
      </c>
      <c r="I22" s="41">
        <f>SUMIF('México'!$C:$C,'México Summary'!C22,'México'!$I:$I)</f>
        <v>0</v>
      </c>
      <c r="J22" s="41">
        <f>SUMIF('México'!$C:$C,'México Summary'!C22,'México'!$J:$J)</f>
        <v>0</v>
      </c>
      <c r="K22" s="41">
        <f>SUMIF('México'!$C:$C,'México Summary'!C22,'México'!$K:$K)</f>
        <v>0</v>
      </c>
      <c r="L22" s="41">
        <f>SUMIF('México'!$C:$C,'México Summary'!C22,'México'!$L:$L)</f>
        <v>0</v>
      </c>
      <c r="M22" s="41">
        <f>SUMIF('México'!$C:$C,'México Summary'!C22,'México'!$M:$M)</f>
        <v>0</v>
      </c>
      <c r="N22" s="41">
        <f>SUMIF('México'!$C:$C,'México Summary'!C22,'México'!$N:$N)</f>
        <v>0</v>
      </c>
      <c r="O22" s="41">
        <f>SUMIF('México'!$C:$C,'México Summary'!C22,'México'!$O:$O)</f>
        <v>0</v>
      </c>
      <c r="P22" s="41">
        <f>SUMIF('México'!$C:$C,'México Summary'!C22,'México'!$P:$P)</f>
        <v>0</v>
      </c>
      <c r="Q22" s="41">
        <f>SUMIF('México'!$C:$C,'México Summary'!C22,'México'!$Q:$Q)</f>
        <v>0</v>
      </c>
      <c r="R22" s="41">
        <f>SUMIF('México'!$C:$C,'México Summary'!C22,'México'!$R:$R)</f>
        <v>0</v>
      </c>
      <c r="S22" s="41">
        <f>SUMIF('México'!$C:$C,'México Summary'!C22,'México'!$S:$S)</f>
        <v>0</v>
      </c>
      <c r="T22" s="41">
        <f>SUMIF('México'!$C:$C,'México Summary'!C22,'México'!$T:$T)</f>
        <v>0</v>
      </c>
      <c r="U22" s="41">
        <f>SUMIF('México'!$C:$C,'México Summary'!C22,'México'!$U:$U)</f>
        <v>0</v>
      </c>
      <c r="V22" s="41">
        <f>SUMIF('México'!$C:$C,'México Summary'!C22,'México'!$V:$V)</f>
        <v>0</v>
      </c>
      <c r="W22" s="41">
        <f>SUMIF('México'!$C:$C,'México Summary'!C22,'México'!$W:$W)</f>
        <v>0</v>
      </c>
      <c r="X22" s="41">
        <f>SUMIF('México'!$C:$C,'México Summary'!C22,'México'!$X:$X)</f>
        <v>0</v>
      </c>
      <c r="Y22" s="41">
        <f>SUMIF('México'!$C:$C,'México Summary'!C22,'México'!$Y:$Y)</f>
        <v>0</v>
      </c>
      <c r="Z22" s="41">
        <f>SUMIF('México'!$C:$C,'México Summary'!C22,'México'!$Z:$Z)</f>
        <v>0</v>
      </c>
      <c r="AA22" s="336">
        <f>SUMIF('México'!$C:$C,'México Summary'!C22,'México'!$AA:$AA)</f>
        <v>0</v>
      </c>
      <c r="AB22" s="41"/>
      <c r="AC22" s="338">
        <f t="shared" ref="AC22:AD22" si="41">D22+F22+H22+J22+L22+N22+P22+R22+T22+V22+X22+Z22</f>
        <v>0</v>
      </c>
      <c r="AD22" s="336">
        <f t="shared" si="41"/>
        <v>0</v>
      </c>
      <c r="AE22" s="40"/>
      <c r="AF22" s="338">
        <f t="shared" ref="AF22:AG22" si="42">D22+F22+H22+J22+L22+N22+P22+R22+T22+V22+X22+Z22</f>
        <v>0</v>
      </c>
      <c r="AG22" s="336">
        <f t="shared" si="42"/>
        <v>0</v>
      </c>
    </row>
    <row r="23" ht="14.25" customHeight="1">
      <c r="A23" s="40"/>
      <c r="B23" s="337" t="s">
        <v>111</v>
      </c>
      <c r="C23" s="40" t="s">
        <v>455</v>
      </c>
      <c r="D23" s="338">
        <f>SUMIF('México'!$C:$C,'México Summary'!C23,'México'!$D:$D)</f>
        <v>0</v>
      </c>
      <c r="E23" s="41">
        <f>SUMIF('México'!$C:$C,'México Summary'!C23,'México'!$E:$E)</f>
        <v>0</v>
      </c>
      <c r="F23" s="144">
        <f>SUMIF('México'!$C:$C,'México Summary'!C23,'México'!$F:$F)</f>
        <v>0</v>
      </c>
      <c r="G23" s="144">
        <f>SUMIF('México'!$C:$C,'México Summary'!C23,'México'!$G:$G)</f>
        <v>0</v>
      </c>
      <c r="H23" s="41">
        <f>SUMIF('México'!$C:$C,'México Summary'!C23,'México'!$H:$H)</f>
        <v>400000</v>
      </c>
      <c r="I23" s="41">
        <f>SUMIF('México'!$C:$C,'México Summary'!C23,'México'!$I:$I)</f>
        <v>0</v>
      </c>
      <c r="J23" s="41">
        <f>SUMIF('México'!$C:$C,'México Summary'!C23,'México'!$J:$J)</f>
        <v>75000</v>
      </c>
      <c r="K23" s="41">
        <f>SUMIF('México'!$C:$C,'México Summary'!C23,'México'!$K:$K)</f>
        <v>0</v>
      </c>
      <c r="L23" s="41">
        <f>SUMIF('México'!$C:$C,'México Summary'!C23,'México'!$L:$L)</f>
        <v>25000</v>
      </c>
      <c r="M23" s="41">
        <f>SUMIF('México'!$C:$C,'México Summary'!C23,'México'!$M:$M)</f>
        <v>0</v>
      </c>
      <c r="N23" s="41">
        <f>SUMIF('México'!$C:$C,'México Summary'!C23,'México'!$N:$N)</f>
        <v>0</v>
      </c>
      <c r="O23" s="41">
        <f>SUMIF('México'!$C:$C,'México Summary'!C23,'México'!$O:$O)</f>
        <v>0</v>
      </c>
      <c r="P23" s="41">
        <f>SUMIF('México'!$C:$C,'México Summary'!C23,'México'!$P:$P)</f>
        <v>0</v>
      </c>
      <c r="Q23" s="41">
        <f>SUMIF('México'!$C:$C,'México Summary'!C23,'México'!$Q:$Q)</f>
        <v>0</v>
      </c>
      <c r="R23" s="41">
        <f>SUMIF('México'!$C:$C,'México Summary'!C23,'México'!$R:$R)</f>
        <v>0</v>
      </c>
      <c r="S23" s="41">
        <f>SUMIF('México'!$C:$C,'México Summary'!C23,'México'!$S:$S)</f>
        <v>0</v>
      </c>
      <c r="T23" s="41">
        <f>SUMIF('México'!$C:$C,'México Summary'!C23,'México'!$T:$T)</f>
        <v>0</v>
      </c>
      <c r="U23" s="41">
        <f>SUMIF('México'!$C:$C,'México Summary'!C23,'México'!$U:$U)</f>
        <v>0</v>
      </c>
      <c r="V23" s="41">
        <f>SUMIF('México'!$C:$C,'México Summary'!C23,'México'!$V:$V)</f>
        <v>0</v>
      </c>
      <c r="W23" s="41">
        <f>SUMIF('México'!$C:$C,'México Summary'!C23,'México'!$W:$W)</f>
        <v>0</v>
      </c>
      <c r="X23" s="41">
        <f>SUMIF('México'!$C:$C,'México Summary'!C23,'México'!$X:$X)</f>
        <v>0</v>
      </c>
      <c r="Y23" s="41">
        <f>SUMIF('México'!$C:$C,'México Summary'!C23,'México'!$Y:$Y)</f>
        <v>0</v>
      </c>
      <c r="Z23" s="41">
        <f>SUMIF('México'!$C:$C,'México Summary'!C23,'México'!$Z:$Z)</f>
        <v>0</v>
      </c>
      <c r="AA23" s="336">
        <f>SUMIF('México'!$C:$C,'México Summary'!C23,'México'!$AA:$AA)</f>
        <v>0</v>
      </c>
      <c r="AB23" s="41"/>
      <c r="AC23" s="338">
        <f t="shared" ref="AC23:AD23" si="43">D23+F23+H23+J23+L23+N23+P23+R23+T23+V23+X23+Z23</f>
        <v>500000</v>
      </c>
      <c r="AD23" s="336">
        <f t="shared" si="43"/>
        <v>0</v>
      </c>
      <c r="AE23" s="40"/>
      <c r="AF23" s="338">
        <f t="shared" ref="AF23:AG23" si="44">D23+F23+H23+J23+L23+N23+P23+R23+T23+V23+X23+Z23</f>
        <v>500000</v>
      </c>
      <c r="AG23" s="336">
        <f t="shared" si="44"/>
        <v>0</v>
      </c>
    </row>
    <row r="24" ht="14.25" customHeight="1">
      <c r="A24" s="40"/>
      <c r="B24" s="337" t="s">
        <v>111</v>
      </c>
      <c r="C24" s="40" t="s">
        <v>465</v>
      </c>
      <c r="D24" s="338">
        <f>SUMIF('México'!$C:$C,'México Summary'!C24,'México'!$D:$D)</f>
        <v>0</v>
      </c>
      <c r="E24" s="41">
        <f>SUMIF('México'!$C:$C,'México Summary'!C24,'México'!$E:$E)</f>
        <v>0</v>
      </c>
      <c r="F24" s="144">
        <f>SUMIF('México'!$C:$C,'México Summary'!C24,'México'!$F:$F)</f>
        <v>0</v>
      </c>
      <c r="G24" s="144">
        <f>SUMIF('México'!$C:$C,'México Summary'!C24,'México'!$G:$G)</f>
        <v>0</v>
      </c>
      <c r="H24" s="41">
        <f>SUMIF('México'!$C:$C,'México Summary'!C24,'México'!$H:$H)</f>
        <v>0</v>
      </c>
      <c r="I24" s="41">
        <f>SUMIF('México'!$C:$C,'México Summary'!C24,'México'!$I:$I)</f>
        <v>0</v>
      </c>
      <c r="J24" s="41">
        <f>SUMIF('México'!$C:$C,'México Summary'!C24,'México'!$J:$J)</f>
        <v>50000</v>
      </c>
      <c r="K24" s="41">
        <f>SUMIF('México'!$C:$C,'México Summary'!C24,'México'!$K:$K)</f>
        <v>0</v>
      </c>
      <c r="L24" s="41">
        <f>SUMIF('México'!$C:$C,'México Summary'!C24,'México'!$L:$L)</f>
        <v>0</v>
      </c>
      <c r="M24" s="41">
        <f>SUMIF('México'!$C:$C,'México Summary'!C24,'México'!$M:$M)</f>
        <v>0</v>
      </c>
      <c r="N24" s="41">
        <f>SUMIF('México'!$C:$C,'México Summary'!C24,'México'!$N:$N)</f>
        <v>0</v>
      </c>
      <c r="O24" s="41">
        <f>SUMIF('México'!$C:$C,'México Summary'!C24,'México'!$O:$O)</f>
        <v>0</v>
      </c>
      <c r="P24" s="41">
        <f>SUMIF('México'!$C:$C,'México Summary'!C24,'México'!$P:$P)</f>
        <v>0</v>
      </c>
      <c r="Q24" s="41">
        <f>SUMIF('México'!$C:$C,'México Summary'!C24,'México'!$Q:$Q)</f>
        <v>0</v>
      </c>
      <c r="R24" s="41">
        <f>SUMIF('México'!$C:$C,'México Summary'!C24,'México'!$R:$R)</f>
        <v>0</v>
      </c>
      <c r="S24" s="41">
        <f>SUMIF('México'!$C:$C,'México Summary'!C24,'México'!$S:$S)</f>
        <v>0</v>
      </c>
      <c r="T24" s="41">
        <f>SUMIF('México'!$C:$C,'México Summary'!C24,'México'!$T:$T)</f>
        <v>0</v>
      </c>
      <c r="U24" s="41">
        <f>SUMIF('México'!$C:$C,'México Summary'!C24,'México'!$U:$U)</f>
        <v>0</v>
      </c>
      <c r="V24" s="41">
        <f>SUMIF('México'!$C:$C,'México Summary'!C24,'México'!$V:$V)</f>
        <v>0</v>
      </c>
      <c r="W24" s="41">
        <f>SUMIF('México'!$C:$C,'México Summary'!C24,'México'!$W:$W)</f>
        <v>0</v>
      </c>
      <c r="X24" s="41">
        <f>SUMIF('México'!$C:$C,'México Summary'!C24,'México'!$X:$X)</f>
        <v>0</v>
      </c>
      <c r="Y24" s="41">
        <f>SUMIF('México'!$C:$C,'México Summary'!C24,'México'!$Y:$Y)</f>
        <v>0</v>
      </c>
      <c r="Z24" s="41">
        <f>SUMIF('México'!$C:$C,'México Summary'!C24,'México'!$Z:$Z)</f>
        <v>0</v>
      </c>
      <c r="AA24" s="336">
        <f>SUMIF('México'!$C:$C,'México Summary'!C24,'México'!$AA:$AA)</f>
        <v>0</v>
      </c>
      <c r="AB24" s="41"/>
      <c r="AC24" s="338">
        <f t="shared" ref="AC24:AD24" si="45">D24+F24+H24+J24+L24+N24+P24+R24+T24+V24+X24+Z24</f>
        <v>50000</v>
      </c>
      <c r="AD24" s="336">
        <f t="shared" si="45"/>
        <v>0</v>
      </c>
      <c r="AE24" s="40"/>
      <c r="AF24" s="338">
        <f t="shared" ref="AF24:AG24" si="46">D24+F24+H24+J24+L24+N24+P24+R24+T24+V24+X24+Z24</f>
        <v>50000</v>
      </c>
      <c r="AG24" s="336">
        <f t="shared" si="46"/>
        <v>0</v>
      </c>
    </row>
    <row r="25" ht="14.25" customHeight="1">
      <c r="A25" s="40"/>
      <c r="B25" s="337" t="s">
        <v>111</v>
      </c>
      <c r="C25" s="40" t="s">
        <v>461</v>
      </c>
      <c r="D25" s="338">
        <f>SUMIF('México'!$C:$C,'México Summary'!C25,'México'!$D:$D)</f>
        <v>0</v>
      </c>
      <c r="E25" s="41">
        <f>SUMIF('México'!$C:$C,'México Summary'!C25,'México'!$E:$E)</f>
        <v>0</v>
      </c>
      <c r="F25" s="144">
        <f>SUMIF('México'!$C:$C,'México Summary'!C25,'México'!$F:$F)</f>
        <v>0</v>
      </c>
      <c r="G25" s="144">
        <f>SUMIF('México'!$C:$C,'México Summary'!C25,'México'!$G:$G)</f>
        <v>0</v>
      </c>
      <c r="H25" s="41">
        <f>SUMIF('México'!$C:$C,'México Summary'!C25,'México'!$H:$H)</f>
        <v>0</v>
      </c>
      <c r="I25" s="41">
        <f>SUMIF('México'!$C:$C,'México Summary'!C25,'México'!$I:$I)</f>
        <v>0</v>
      </c>
      <c r="J25" s="41">
        <f>SUMIF('México'!$C:$C,'México Summary'!C25,'México'!$J:$J)</f>
        <v>0</v>
      </c>
      <c r="K25" s="41">
        <f>SUMIF('México'!$C:$C,'México Summary'!C25,'México'!$K:$K)</f>
        <v>0</v>
      </c>
      <c r="L25" s="41">
        <f>SUMIF('México'!$C:$C,'México Summary'!C25,'México'!$L:$L)</f>
        <v>0</v>
      </c>
      <c r="M25" s="41">
        <f>SUMIF('México'!$C:$C,'México Summary'!C25,'México'!$M:$M)</f>
        <v>0</v>
      </c>
      <c r="N25" s="41">
        <f>SUMIF('México'!$C:$C,'México Summary'!C25,'México'!$N:$N)</f>
        <v>0</v>
      </c>
      <c r="O25" s="41">
        <f>SUMIF('México'!$C:$C,'México Summary'!C25,'México'!$O:$O)</f>
        <v>0</v>
      </c>
      <c r="P25" s="41">
        <f>SUMIF('México'!$C:$C,'México Summary'!C25,'México'!$P:$P)</f>
        <v>0</v>
      </c>
      <c r="Q25" s="41">
        <f>SUMIF('México'!$C:$C,'México Summary'!C25,'México'!$Q:$Q)</f>
        <v>0</v>
      </c>
      <c r="R25" s="41">
        <f>SUMIF('México'!$C:$C,'México Summary'!C25,'México'!$R:$R)</f>
        <v>0</v>
      </c>
      <c r="S25" s="41">
        <f>SUMIF('México'!$C:$C,'México Summary'!C25,'México'!$S:$S)</f>
        <v>0</v>
      </c>
      <c r="T25" s="41">
        <f>SUMIF('México'!$C:$C,'México Summary'!C25,'México'!$T:$T)</f>
        <v>0</v>
      </c>
      <c r="U25" s="41">
        <f>SUMIF('México'!$C:$C,'México Summary'!C25,'México'!$U:$U)</f>
        <v>0</v>
      </c>
      <c r="V25" s="41">
        <f>SUMIF('México'!$C:$C,'México Summary'!C25,'México'!$V:$V)</f>
        <v>185000</v>
      </c>
      <c r="W25" s="41">
        <f>SUMIF('México'!$C:$C,'México Summary'!C25,'México'!$W:$W)</f>
        <v>0</v>
      </c>
      <c r="X25" s="41">
        <f>SUMIF('México'!$C:$C,'México Summary'!C25,'México'!$X:$X)</f>
        <v>15000</v>
      </c>
      <c r="Y25" s="41">
        <f>SUMIF('México'!$C:$C,'México Summary'!C25,'México'!$Y:$Y)</f>
        <v>0</v>
      </c>
      <c r="Z25" s="41">
        <f>SUMIF('México'!$C:$C,'México Summary'!C25,'México'!$Z:$Z)</f>
        <v>0</v>
      </c>
      <c r="AA25" s="336">
        <f>SUMIF('México'!$C:$C,'México Summary'!C25,'México'!$AA:$AA)</f>
        <v>0</v>
      </c>
      <c r="AB25" s="41"/>
      <c r="AC25" s="338">
        <f t="shared" ref="AC25:AD25" si="47">D25+F25+H25+J25+L25+N25+P25+R25+T25+V25+X25+Z25</f>
        <v>200000</v>
      </c>
      <c r="AD25" s="336">
        <f t="shared" si="47"/>
        <v>0</v>
      </c>
      <c r="AE25" s="40"/>
      <c r="AF25" s="338">
        <f t="shared" ref="AF25:AG25" si="48">D25+F25+H25+J25+L25+N25+P25+R25+T25+V25+X25+Z25</f>
        <v>200000</v>
      </c>
      <c r="AG25" s="336">
        <f t="shared" si="48"/>
        <v>0</v>
      </c>
    </row>
    <row r="26" ht="14.25" customHeight="1">
      <c r="A26" s="40"/>
      <c r="B26" s="337" t="s">
        <v>111</v>
      </c>
      <c r="C26" s="40" t="s">
        <v>463</v>
      </c>
      <c r="D26" s="338">
        <f>SUMIF('México'!$C:$C,'México Summary'!C26,'México'!$D:$D)</f>
        <v>0</v>
      </c>
      <c r="E26" s="41">
        <f>SUMIF('México'!$C:$C,'México Summary'!C26,'México'!$E:$E)</f>
        <v>0</v>
      </c>
      <c r="F26" s="144">
        <f>SUMIF('México'!$C:$C,'México Summary'!C26,'México'!$F:$F)</f>
        <v>0</v>
      </c>
      <c r="G26" s="144">
        <f>SUMIF('México'!$C:$C,'México Summary'!C26,'México'!$G:$G)</f>
        <v>0</v>
      </c>
      <c r="H26" s="41">
        <f>SUMIF('México'!$C:$C,'México Summary'!C26,'México'!$H:$H)</f>
        <v>0</v>
      </c>
      <c r="I26" s="41">
        <f>SUMIF('México'!$C:$C,'México Summary'!C26,'México'!$I:$I)</f>
        <v>0</v>
      </c>
      <c r="J26" s="41">
        <f>SUMIF('México'!$C:$C,'México Summary'!C26,'México'!$J:$J)</f>
        <v>0</v>
      </c>
      <c r="K26" s="41">
        <f>SUMIF('México'!$C:$C,'México Summary'!C26,'México'!$K:$K)</f>
        <v>0</v>
      </c>
      <c r="L26" s="41">
        <f>SUMIF('México'!$C:$C,'México Summary'!C26,'México'!$L:$L)</f>
        <v>0</v>
      </c>
      <c r="M26" s="41">
        <f>SUMIF('México'!$C:$C,'México Summary'!C26,'México'!$M:$M)</f>
        <v>0</v>
      </c>
      <c r="N26" s="41">
        <f>SUMIF('México'!$C:$C,'México Summary'!C26,'México'!$N:$N)</f>
        <v>0</v>
      </c>
      <c r="O26" s="41">
        <f>SUMIF('México'!$C:$C,'México Summary'!C26,'México'!$O:$O)</f>
        <v>0</v>
      </c>
      <c r="P26" s="41">
        <f>SUMIF('México'!$C:$C,'México Summary'!C26,'México'!$P:$P)</f>
        <v>0</v>
      </c>
      <c r="Q26" s="41">
        <f>SUMIF('México'!$C:$C,'México Summary'!C26,'México'!$Q:$Q)</f>
        <v>0</v>
      </c>
      <c r="R26" s="41">
        <f>SUMIF('México'!$C:$C,'México Summary'!C26,'México'!$R:$R)</f>
        <v>0</v>
      </c>
      <c r="S26" s="41">
        <f>SUMIF('México'!$C:$C,'México Summary'!C26,'México'!$S:$S)</f>
        <v>0</v>
      </c>
      <c r="T26" s="41">
        <f>SUMIF('México'!$C:$C,'México Summary'!C26,'México'!$T:$T)</f>
        <v>0</v>
      </c>
      <c r="U26" s="41">
        <f>SUMIF('México'!$C:$C,'México Summary'!C26,'México'!$U:$U)</f>
        <v>0</v>
      </c>
      <c r="V26" s="41">
        <f>SUMIF('México'!$C:$C,'México Summary'!C26,'México'!$V:$V)</f>
        <v>0</v>
      </c>
      <c r="W26" s="41">
        <f>SUMIF('México'!$C:$C,'México Summary'!C26,'México'!$W:$W)</f>
        <v>0</v>
      </c>
      <c r="X26" s="41">
        <f>SUMIF('México'!$C:$C,'México Summary'!C26,'México'!$X:$X)</f>
        <v>50000</v>
      </c>
      <c r="Y26" s="41">
        <f>SUMIF('México'!$C:$C,'México Summary'!C26,'México'!$Y:$Y)</f>
        <v>0</v>
      </c>
      <c r="Z26" s="41">
        <f>SUMIF('México'!$C:$C,'México Summary'!C26,'México'!$Z:$Z)</f>
        <v>0</v>
      </c>
      <c r="AA26" s="336">
        <f>SUMIF('México'!$C:$C,'México Summary'!C26,'México'!$AA:$AA)</f>
        <v>0</v>
      </c>
      <c r="AB26" s="41"/>
      <c r="AC26" s="338">
        <f t="shared" ref="AC26:AD26" si="49">D26+F26+H26+J26+L26+N26+P26+R26+T26+V26+X26+Z26</f>
        <v>50000</v>
      </c>
      <c r="AD26" s="336">
        <f t="shared" si="49"/>
        <v>0</v>
      </c>
      <c r="AE26" s="40"/>
      <c r="AF26" s="338">
        <f t="shared" ref="AF26:AG26" si="50">D26+F26+H26+J26+L26+N26+P26+R26+T26+V26+X26+Z26</f>
        <v>50000</v>
      </c>
      <c r="AG26" s="336">
        <f t="shared" si="50"/>
        <v>0</v>
      </c>
    </row>
    <row r="27" ht="14.25" customHeight="1">
      <c r="A27" s="40"/>
      <c r="B27" s="337" t="s">
        <v>111</v>
      </c>
      <c r="C27" s="40" t="s">
        <v>457</v>
      </c>
      <c r="D27" s="338">
        <f>SUMIF('México'!$C:$C,'México Summary'!C27,'México'!$D:$D)</f>
        <v>0</v>
      </c>
      <c r="E27" s="41">
        <f>SUMIF('México'!$C:$C,'México Summary'!C27,'México'!$E:$E)</f>
        <v>0</v>
      </c>
      <c r="F27" s="144">
        <f>SUMIF('México'!$C:$C,'México Summary'!C27,'México'!$F:$F)</f>
        <v>0</v>
      </c>
      <c r="G27" s="144">
        <f>SUMIF('México'!$C:$C,'México Summary'!C27,'México'!$G:$G)</f>
        <v>0</v>
      </c>
      <c r="H27" s="41">
        <f>SUMIF('México'!$C:$C,'México Summary'!C27,'México'!$H:$H)</f>
        <v>0</v>
      </c>
      <c r="I27" s="41">
        <f>SUMIF('México'!$C:$C,'México Summary'!C27,'México'!$I:$I)</f>
        <v>0</v>
      </c>
      <c r="J27" s="41">
        <f>SUMIF('México'!$C:$C,'México Summary'!C27,'México'!$J:$J)</f>
        <v>0</v>
      </c>
      <c r="K27" s="41">
        <f>SUMIF('México'!$C:$C,'México Summary'!C27,'México'!$K:$K)</f>
        <v>0</v>
      </c>
      <c r="L27" s="41">
        <f>SUMIF('México'!$C:$C,'México Summary'!C27,'México'!$L:$L)</f>
        <v>425000</v>
      </c>
      <c r="M27" s="41">
        <f>SUMIF('México'!$C:$C,'México Summary'!C27,'México'!$M:$M)</f>
        <v>0</v>
      </c>
      <c r="N27" s="41">
        <f>SUMIF('México'!$C:$C,'México Summary'!C27,'México'!$N:$N)</f>
        <v>25000</v>
      </c>
      <c r="O27" s="41">
        <f>SUMIF('México'!$C:$C,'México Summary'!C27,'México'!$O:$O)</f>
        <v>0</v>
      </c>
      <c r="P27" s="41">
        <f>SUMIF('México'!$C:$C,'México Summary'!C27,'México'!$P:$P)</f>
        <v>0</v>
      </c>
      <c r="Q27" s="41">
        <f>SUMIF('México'!$C:$C,'México Summary'!C27,'México'!$Q:$Q)</f>
        <v>0</v>
      </c>
      <c r="R27" s="41">
        <f>SUMIF('México'!$C:$C,'México Summary'!C27,'México'!$R:$R)</f>
        <v>0</v>
      </c>
      <c r="S27" s="41">
        <f>SUMIF('México'!$C:$C,'México Summary'!C27,'México'!$S:$S)</f>
        <v>0</v>
      </c>
      <c r="T27" s="41">
        <f>SUMIF('México'!$C:$C,'México Summary'!C27,'México'!$T:$T)</f>
        <v>0</v>
      </c>
      <c r="U27" s="41">
        <f>SUMIF('México'!$C:$C,'México Summary'!C27,'México'!$U:$U)</f>
        <v>0</v>
      </c>
      <c r="V27" s="41">
        <f>SUMIF('México'!$C:$C,'México Summary'!C27,'México'!$V:$V)</f>
        <v>0</v>
      </c>
      <c r="W27" s="41">
        <f>SUMIF('México'!$C:$C,'México Summary'!C27,'México'!$W:$W)</f>
        <v>0</v>
      </c>
      <c r="X27" s="41">
        <f>SUMIF('México'!$C:$C,'México Summary'!C27,'México'!$X:$X)</f>
        <v>0</v>
      </c>
      <c r="Y27" s="41">
        <f>SUMIF('México'!$C:$C,'México Summary'!C27,'México'!$Y:$Y)</f>
        <v>0</v>
      </c>
      <c r="Z27" s="41">
        <f>SUMIF('México'!$C:$C,'México Summary'!C27,'México'!$Z:$Z)</f>
        <v>0</v>
      </c>
      <c r="AA27" s="336">
        <f>SUMIF('México'!$C:$C,'México Summary'!C27,'México'!$AA:$AA)</f>
        <v>0</v>
      </c>
      <c r="AB27" s="41"/>
      <c r="AC27" s="338">
        <f t="shared" ref="AC27:AD27" si="51">D27+F27+H27+J27+L27+N27+P27+R27+T27+V27+X27+Z27</f>
        <v>450000</v>
      </c>
      <c r="AD27" s="336">
        <f t="shared" si="51"/>
        <v>0</v>
      </c>
      <c r="AE27" s="40"/>
      <c r="AF27" s="338">
        <f t="shared" ref="AF27:AG27" si="52">D27+F27+H27+J27+L27+N27+P27+R27+T27+V27+X27+Z27</f>
        <v>450000</v>
      </c>
      <c r="AG27" s="336">
        <f t="shared" si="52"/>
        <v>0</v>
      </c>
    </row>
    <row r="28" ht="14.25" customHeight="1">
      <c r="A28" s="40"/>
      <c r="B28" s="337" t="s">
        <v>111</v>
      </c>
      <c r="C28" s="40" t="s">
        <v>467</v>
      </c>
      <c r="D28" s="338">
        <f>SUMIF('México'!$C:$C,'México Summary'!C28,'México'!$D:$D)</f>
        <v>0</v>
      </c>
      <c r="E28" s="41">
        <f>SUMIF('México'!$C:$C,'México Summary'!C28,'México'!$E:$E)</f>
        <v>0</v>
      </c>
      <c r="F28" s="144">
        <f>SUMIF('México'!$C:$C,'México Summary'!C28,'México'!$F:$F)</f>
        <v>0</v>
      </c>
      <c r="G28" s="144">
        <f>SUMIF('México'!$C:$C,'México Summary'!C28,'México'!$G:$G)</f>
        <v>0</v>
      </c>
      <c r="H28" s="41">
        <f>SUMIF('México'!$C:$C,'México Summary'!C28,'México'!$H:$H)</f>
        <v>0</v>
      </c>
      <c r="I28" s="41">
        <f>SUMIF('México'!$C:$C,'México Summary'!C28,'México'!$I:$I)</f>
        <v>0</v>
      </c>
      <c r="J28" s="41">
        <f>SUMIF('México'!$C:$C,'México Summary'!C28,'México'!$J:$J)</f>
        <v>0</v>
      </c>
      <c r="K28" s="41">
        <f>SUMIF('México'!$C:$C,'México Summary'!C28,'México'!$K:$K)</f>
        <v>0</v>
      </c>
      <c r="L28" s="41">
        <f>SUMIF('México'!$C:$C,'México Summary'!C28,'México'!$L:$L)</f>
        <v>0</v>
      </c>
      <c r="M28" s="41">
        <f>SUMIF('México'!$C:$C,'México Summary'!C28,'México'!$M:$M)</f>
        <v>0</v>
      </c>
      <c r="N28" s="41">
        <f>SUMIF('México'!$C:$C,'México Summary'!C28,'México'!$N:$N)</f>
        <v>0</v>
      </c>
      <c r="O28" s="41">
        <f>SUMIF('México'!$C:$C,'México Summary'!C28,'México'!$O:$O)</f>
        <v>0</v>
      </c>
      <c r="P28" s="41">
        <f>SUMIF('México'!$C:$C,'México Summary'!C28,'México'!$P:$P)</f>
        <v>0</v>
      </c>
      <c r="Q28" s="41">
        <f>SUMIF('México'!$C:$C,'México Summary'!C28,'México'!$Q:$Q)</f>
        <v>0</v>
      </c>
      <c r="R28" s="41">
        <f>SUMIF('México'!$C:$C,'México Summary'!C28,'México'!$R:$R)</f>
        <v>0</v>
      </c>
      <c r="S28" s="41">
        <f>SUMIF('México'!$C:$C,'México Summary'!C28,'México'!$S:$S)</f>
        <v>0</v>
      </c>
      <c r="T28" s="41">
        <f>SUMIF('México'!$C:$C,'México Summary'!C28,'México'!$T:$T)</f>
        <v>0</v>
      </c>
      <c r="U28" s="41">
        <f>SUMIF('México'!$C:$C,'México Summary'!C28,'México'!$U:$U)</f>
        <v>0</v>
      </c>
      <c r="V28" s="41">
        <f>SUMIF('México'!$C:$C,'México Summary'!C28,'México'!$V:$V)</f>
        <v>0</v>
      </c>
      <c r="W28" s="41">
        <f>SUMIF('México'!$C:$C,'México Summary'!C28,'México'!$W:$W)</f>
        <v>0</v>
      </c>
      <c r="X28" s="41">
        <f>SUMIF('México'!$C:$C,'México Summary'!C28,'México'!$X:$X)</f>
        <v>125000</v>
      </c>
      <c r="Y28" s="41">
        <f>SUMIF('México'!$C:$C,'México Summary'!C28,'México'!$Y:$Y)</f>
        <v>0</v>
      </c>
      <c r="Z28" s="41">
        <f>SUMIF('México'!$C:$C,'México Summary'!C28,'México'!$Z:$Z)</f>
        <v>25000</v>
      </c>
      <c r="AA28" s="336">
        <f>SUMIF('México'!$C:$C,'México Summary'!C28,'México'!$AA:$AA)</f>
        <v>0</v>
      </c>
      <c r="AB28" s="41"/>
      <c r="AC28" s="338">
        <f t="shared" ref="AC28:AD28" si="53">D28+F28+H28+J28+L28+N28+P28+R28+T28+V28+X28+Z28</f>
        <v>150000</v>
      </c>
      <c r="AD28" s="336">
        <f t="shared" si="53"/>
        <v>0</v>
      </c>
      <c r="AE28" s="40"/>
      <c r="AF28" s="338">
        <f t="shared" ref="AF28:AG28" si="54">D28+F28+H28+J28+L28+N28+P28+R28+T28+V28+X28+Z28</f>
        <v>150000</v>
      </c>
      <c r="AG28" s="336">
        <f t="shared" si="54"/>
        <v>0</v>
      </c>
    </row>
    <row r="29" ht="14.25" customHeight="1">
      <c r="A29" s="40"/>
      <c r="B29" s="337" t="s">
        <v>111</v>
      </c>
      <c r="C29" s="40" t="s">
        <v>469</v>
      </c>
      <c r="D29" s="338">
        <f>SUMIF('México'!$C:$C,'México Summary'!C29,'México'!$D:$D)</f>
        <v>0</v>
      </c>
      <c r="E29" s="41">
        <f>SUMIF('México'!$C:$C,'México Summary'!C29,'México'!$E:$E)</f>
        <v>0</v>
      </c>
      <c r="F29" s="144">
        <f>SUMIF('México'!$C:$C,'México Summary'!C29,'México'!$F:$F)</f>
        <v>0</v>
      </c>
      <c r="G29" s="144">
        <f>SUMIF('México'!$C:$C,'México Summary'!C29,'México'!$G:$G)</f>
        <v>0</v>
      </c>
      <c r="H29" s="41">
        <f>SUMIF('México'!$C:$C,'México Summary'!C29,'México'!$H:$H)</f>
        <v>0</v>
      </c>
      <c r="I29" s="41">
        <f>SUMIF('México'!$C:$C,'México Summary'!C29,'México'!$I:$I)</f>
        <v>0</v>
      </c>
      <c r="J29" s="41">
        <f>SUMIF('México'!$C:$C,'México Summary'!C29,'México'!$J:$J)</f>
        <v>0</v>
      </c>
      <c r="K29" s="41">
        <f>SUMIF('México'!$C:$C,'México Summary'!C29,'México'!$K:$K)</f>
        <v>0</v>
      </c>
      <c r="L29" s="41">
        <f>SUMIF('México'!$C:$C,'México Summary'!C29,'México'!$L:$L)</f>
        <v>0</v>
      </c>
      <c r="M29" s="41">
        <f>SUMIF('México'!$C:$C,'México Summary'!C29,'México'!$M:$M)</f>
        <v>0</v>
      </c>
      <c r="N29" s="41">
        <f>SUMIF('México'!$C:$C,'México Summary'!C29,'México'!$N:$N)</f>
        <v>0</v>
      </c>
      <c r="O29" s="41">
        <f>SUMIF('México'!$C:$C,'México Summary'!C29,'México'!$O:$O)</f>
        <v>0</v>
      </c>
      <c r="P29" s="41">
        <f>SUMIF('México'!$C:$C,'México Summary'!C29,'México'!$P:$P)</f>
        <v>0</v>
      </c>
      <c r="Q29" s="41">
        <f>SUMIF('México'!$C:$C,'México Summary'!C29,'México'!$Q:$Q)</f>
        <v>0</v>
      </c>
      <c r="R29" s="41">
        <f>SUMIF('México'!$C:$C,'México Summary'!C29,'México'!$R:$R)</f>
        <v>0</v>
      </c>
      <c r="S29" s="41">
        <f>SUMIF('México'!$C:$C,'México Summary'!C29,'México'!$S:$S)</f>
        <v>0</v>
      </c>
      <c r="T29" s="41">
        <f>SUMIF('México'!$C:$C,'México Summary'!C29,'México'!$T:$T)</f>
        <v>0</v>
      </c>
      <c r="U29" s="41">
        <f>SUMIF('México'!$C:$C,'México Summary'!C29,'México'!$U:$U)</f>
        <v>0</v>
      </c>
      <c r="V29" s="41">
        <f>SUMIF('México'!$C:$C,'México Summary'!C29,'México'!$V:$V)</f>
        <v>0</v>
      </c>
      <c r="W29" s="41">
        <f>SUMIF('México'!$C:$C,'México Summary'!C29,'México'!$W:$W)</f>
        <v>0</v>
      </c>
      <c r="X29" s="41">
        <f>SUMIF('México'!$C:$C,'México Summary'!C29,'México'!$X:$X)</f>
        <v>0</v>
      </c>
      <c r="Y29" s="41">
        <f>SUMIF('México'!$C:$C,'México Summary'!C29,'México'!$Y:$Y)</f>
        <v>0</v>
      </c>
      <c r="Z29" s="41">
        <f>SUMIF('México'!$C:$C,'México Summary'!C29,'México'!$Z:$Z)</f>
        <v>0</v>
      </c>
      <c r="AA29" s="336">
        <f>SUMIF('México'!$C:$C,'México Summary'!C29,'México'!$AA:$AA)</f>
        <v>0</v>
      </c>
      <c r="AB29" s="41"/>
      <c r="AC29" s="338">
        <f t="shared" ref="AC29:AD29" si="55">D29+F29+H29+J29+L29+N29+P29+R29+T29+V29+X29+Z29</f>
        <v>0</v>
      </c>
      <c r="AD29" s="336">
        <f t="shared" si="55"/>
        <v>0</v>
      </c>
      <c r="AE29" s="40"/>
      <c r="AF29" s="338">
        <f t="shared" ref="AF29:AG29" si="56">D29+F29+H29+J29+L29+N29+P29+R29+T29+V29+X29+Z29</f>
        <v>0</v>
      </c>
      <c r="AG29" s="336">
        <f t="shared" si="56"/>
        <v>0</v>
      </c>
    </row>
    <row r="30" ht="14.25" customHeight="1">
      <c r="A30" s="40"/>
      <c r="B30" s="337" t="s">
        <v>111</v>
      </c>
      <c r="C30" s="40" t="s">
        <v>471</v>
      </c>
      <c r="D30" s="338">
        <f>SUMIF('México'!$C:$C,'México Summary'!C30,'México'!$D:$D)</f>
        <v>0</v>
      </c>
      <c r="E30" s="41">
        <f>SUMIF('México'!$C:$C,'México Summary'!C30,'México'!$E:$E)</f>
        <v>0</v>
      </c>
      <c r="F30" s="144">
        <f>SUMIF('México'!$C:$C,'México Summary'!C30,'México'!$F:$F)</f>
        <v>0</v>
      </c>
      <c r="G30" s="144">
        <f>SUMIF('México'!$C:$C,'México Summary'!C30,'México'!$G:$G)</f>
        <v>0</v>
      </c>
      <c r="H30" s="41">
        <f>SUMIF('México'!$C:$C,'México Summary'!C30,'México'!$H:$H)</f>
        <v>0</v>
      </c>
      <c r="I30" s="41">
        <f>SUMIF('México'!$C:$C,'México Summary'!C30,'México'!$I:$I)</f>
        <v>0</v>
      </c>
      <c r="J30" s="41">
        <f>SUMIF('México'!$C:$C,'México Summary'!C30,'México'!$J:$J)</f>
        <v>0</v>
      </c>
      <c r="K30" s="41">
        <f>SUMIF('México'!$C:$C,'México Summary'!C30,'México'!$K:$K)</f>
        <v>0</v>
      </c>
      <c r="L30" s="41">
        <f>SUMIF('México'!$C:$C,'México Summary'!C30,'México'!$L:$L)</f>
        <v>50000</v>
      </c>
      <c r="M30" s="41">
        <f>SUMIF('México'!$C:$C,'México Summary'!C30,'México'!$M:$M)</f>
        <v>0</v>
      </c>
      <c r="N30" s="41">
        <f>SUMIF('México'!$C:$C,'México Summary'!C30,'México'!$N:$N)</f>
        <v>10000</v>
      </c>
      <c r="O30" s="41">
        <f>SUMIF('México'!$C:$C,'México Summary'!C30,'México'!$O:$O)</f>
        <v>0</v>
      </c>
      <c r="P30" s="41">
        <f>SUMIF('México'!$C:$C,'México Summary'!C30,'México'!$P:$P)</f>
        <v>0</v>
      </c>
      <c r="Q30" s="41">
        <f>SUMIF('México'!$C:$C,'México Summary'!C30,'México'!$Q:$Q)</f>
        <v>0</v>
      </c>
      <c r="R30" s="41">
        <f>SUMIF('México'!$C:$C,'México Summary'!C30,'México'!$R:$R)</f>
        <v>0</v>
      </c>
      <c r="S30" s="41">
        <f>SUMIF('México'!$C:$C,'México Summary'!C30,'México'!$S:$S)</f>
        <v>0</v>
      </c>
      <c r="T30" s="41">
        <f>SUMIF('México'!$C:$C,'México Summary'!C30,'México'!$T:$T)</f>
        <v>0</v>
      </c>
      <c r="U30" s="41">
        <f>SUMIF('México'!$C:$C,'México Summary'!C30,'México'!$U:$U)</f>
        <v>0</v>
      </c>
      <c r="V30" s="41">
        <f>SUMIF('México'!$C:$C,'México Summary'!C30,'México'!$V:$V)</f>
        <v>0</v>
      </c>
      <c r="W30" s="41">
        <f>SUMIF('México'!$C:$C,'México Summary'!C30,'México'!$W:$W)</f>
        <v>0</v>
      </c>
      <c r="X30" s="41">
        <f>SUMIF('México'!$C:$C,'México Summary'!C30,'México'!$X:$X)</f>
        <v>0</v>
      </c>
      <c r="Y30" s="41">
        <f>SUMIF('México'!$C:$C,'México Summary'!C30,'México'!$Y:$Y)</f>
        <v>0</v>
      </c>
      <c r="Z30" s="41">
        <f>SUMIF('México'!$C:$C,'México Summary'!C30,'México'!$Z:$Z)</f>
        <v>0</v>
      </c>
      <c r="AA30" s="336">
        <f>SUMIF('México'!$C:$C,'México Summary'!C30,'México'!$AA:$AA)</f>
        <v>0</v>
      </c>
      <c r="AB30" s="41"/>
      <c r="AC30" s="338">
        <f t="shared" ref="AC30:AD30" si="57">D30+F30+H30+J30+L30+N30+P30+R30+T30+V30+X30+Z30</f>
        <v>60000</v>
      </c>
      <c r="AD30" s="336">
        <f t="shared" si="57"/>
        <v>0</v>
      </c>
      <c r="AE30" s="40"/>
      <c r="AF30" s="338">
        <f t="shared" ref="AF30:AG30" si="58">D30+F30+H30+J30+L30+N30+P30+R30+T30+V30+X30+Z30</f>
        <v>60000</v>
      </c>
      <c r="AG30" s="336">
        <f t="shared" si="58"/>
        <v>0</v>
      </c>
    </row>
    <row r="31" ht="14.25" customHeight="1">
      <c r="A31" s="40"/>
      <c r="B31" s="337" t="s">
        <v>111</v>
      </c>
      <c r="C31" s="40" t="s">
        <v>473</v>
      </c>
      <c r="D31" s="338">
        <f>SUMIF('México'!$C:$C,'México Summary'!C31,'México'!D:D)</f>
        <v>0</v>
      </c>
      <c r="E31" s="41">
        <f>SUMIF('México'!$C:$C,'México Summary'!D31,'México'!E:E)</f>
        <v>0</v>
      </c>
      <c r="F31" s="144">
        <f>SUMIF('México'!$C:$C,'México Summary'!E31,'México'!F:F)</f>
        <v>0</v>
      </c>
      <c r="G31" s="144">
        <f>SUMIF('México'!$C:$C,'México Summary'!F31,'México'!G:G)</f>
        <v>0</v>
      </c>
      <c r="H31" s="41">
        <f>SUMIF('México'!$C:$C,'México Summary'!G31,'México'!H:H)</f>
        <v>0</v>
      </c>
      <c r="I31" s="41">
        <f>SUMIF('México'!$C:$C,'México Summary'!H31,'México'!I:I)</f>
        <v>0</v>
      </c>
      <c r="J31" s="41">
        <f>SUMIF('México'!$C:$C,'México Summary'!I31,'México'!J:J)</f>
        <v>0</v>
      </c>
      <c r="K31" s="41">
        <f>SUMIF('México'!$C:$C,'México Summary'!J31,'México'!K:K)</f>
        <v>0</v>
      </c>
      <c r="L31" s="41">
        <f>SUMIF('México'!$C:$C,'México Summary'!K31,'México'!L:L)</f>
        <v>0</v>
      </c>
      <c r="M31" s="41">
        <f>SUMIF('México'!$C:$C,'México Summary'!L31,'México'!M:M)</f>
        <v>0</v>
      </c>
      <c r="N31" s="41">
        <f>SUMIF('México'!$C:$C,'México Summary'!M31,'México'!N:N)</f>
        <v>0</v>
      </c>
      <c r="O31" s="41">
        <f>SUMIF('México'!$C:$C,'México Summary'!N31,'México'!O:O)</f>
        <v>0</v>
      </c>
      <c r="P31" s="41">
        <f>SUMIF('México'!$C:$C,'México Summary'!O31,'México'!P:P)</f>
        <v>0</v>
      </c>
      <c r="Q31" s="41">
        <f>SUMIF('México'!$C:$C,'México Summary'!P31,'México'!Q:Q)</f>
        <v>0</v>
      </c>
      <c r="R31" s="41">
        <f>SUMIF('México'!$C:$C,'México Summary'!Q31,'México'!R:R)</f>
        <v>0</v>
      </c>
      <c r="S31" s="41">
        <f>SUMIF('México'!$C:$C,'México Summary'!R31,'México'!S:S)</f>
        <v>0</v>
      </c>
      <c r="T31" s="41">
        <f>SUMIF('México'!$C:$C,'México Summary'!S31,'México'!T:T)</f>
        <v>0</v>
      </c>
      <c r="U31" s="41">
        <f>SUMIF('México'!$C:$C,'México Summary'!T31,'México'!U:U)</f>
        <v>0</v>
      </c>
      <c r="V31" s="41">
        <f>SUMIF('México'!$C:$C,'México Summary'!U31,'México'!V:V)</f>
        <v>0</v>
      </c>
      <c r="W31" s="41">
        <f>SUMIF('México'!$C:$C,'México Summary'!V31,'México'!W:W)</f>
        <v>0</v>
      </c>
      <c r="X31" s="41">
        <f>SUMIF('México'!$C:$C,'México Summary'!W31,'México'!X:X)</f>
        <v>0</v>
      </c>
      <c r="Y31" s="41">
        <f>SUMIF('México'!$C:$C,'México Summary'!X31,'México'!Y:Y)</f>
        <v>0</v>
      </c>
      <c r="Z31" s="41">
        <f>SUMIF('México'!$C:$C,'México Summary'!Y31,'México'!Z:Z)</f>
        <v>0</v>
      </c>
      <c r="AA31" s="336">
        <f>SUMIF('México'!$C:$C,'México Summary'!Z31,'México'!AA:AA)</f>
        <v>0</v>
      </c>
      <c r="AB31" s="41"/>
      <c r="AC31" s="338">
        <f t="shared" ref="AC31:AD31" si="59">D31+F31+H31+J31+L31+N31+P31+R31+T31+V31+X31+Z31</f>
        <v>0</v>
      </c>
      <c r="AD31" s="336">
        <f t="shared" si="59"/>
        <v>0</v>
      </c>
      <c r="AE31" s="40"/>
      <c r="AF31" s="338">
        <f t="shared" ref="AF31:AG31" si="60">D31+F31+H31+J31+L31+N31+P31+R31+T31+V31+X31+Z31</f>
        <v>0</v>
      </c>
      <c r="AG31" s="336">
        <f t="shared" si="60"/>
        <v>0</v>
      </c>
    </row>
    <row r="32" ht="14.25" customHeight="1">
      <c r="A32" s="40"/>
      <c r="B32" s="337"/>
      <c r="C32" s="359" t="s">
        <v>48</v>
      </c>
      <c r="D32" s="356">
        <f t="shared" ref="D32:AA32" si="61">SUM(D22:D31)</f>
        <v>0</v>
      </c>
      <c r="E32" s="357">
        <f t="shared" si="61"/>
        <v>0</v>
      </c>
      <c r="F32" s="357">
        <f t="shared" si="61"/>
        <v>0</v>
      </c>
      <c r="G32" s="357">
        <f t="shared" si="61"/>
        <v>0</v>
      </c>
      <c r="H32" s="357">
        <f t="shared" si="61"/>
        <v>400000</v>
      </c>
      <c r="I32" s="357">
        <f t="shared" si="61"/>
        <v>0</v>
      </c>
      <c r="J32" s="357">
        <f t="shared" si="61"/>
        <v>125000</v>
      </c>
      <c r="K32" s="357">
        <f t="shared" si="61"/>
        <v>0</v>
      </c>
      <c r="L32" s="357">
        <f t="shared" si="61"/>
        <v>500000</v>
      </c>
      <c r="M32" s="357">
        <f t="shared" si="61"/>
        <v>0</v>
      </c>
      <c r="N32" s="357">
        <f t="shared" si="61"/>
        <v>35000</v>
      </c>
      <c r="O32" s="357">
        <f t="shared" si="61"/>
        <v>0</v>
      </c>
      <c r="P32" s="357">
        <f t="shared" si="61"/>
        <v>0</v>
      </c>
      <c r="Q32" s="357">
        <f t="shared" si="61"/>
        <v>0</v>
      </c>
      <c r="R32" s="357">
        <f t="shared" si="61"/>
        <v>0</v>
      </c>
      <c r="S32" s="357">
        <f t="shared" si="61"/>
        <v>0</v>
      </c>
      <c r="T32" s="357">
        <f t="shared" si="61"/>
        <v>0</v>
      </c>
      <c r="U32" s="357">
        <f t="shared" si="61"/>
        <v>0</v>
      </c>
      <c r="V32" s="357">
        <f t="shared" si="61"/>
        <v>185000</v>
      </c>
      <c r="W32" s="357">
        <f t="shared" si="61"/>
        <v>0</v>
      </c>
      <c r="X32" s="357">
        <f t="shared" si="61"/>
        <v>190000</v>
      </c>
      <c r="Y32" s="357">
        <f t="shared" si="61"/>
        <v>0</v>
      </c>
      <c r="Z32" s="357">
        <f t="shared" si="61"/>
        <v>25000</v>
      </c>
      <c r="AA32" s="358">
        <f t="shared" si="61"/>
        <v>0</v>
      </c>
      <c r="AB32" s="41"/>
      <c r="AC32" s="356">
        <f t="shared" ref="AC32:AD32" si="62">D32+F32+H32+J32+L32+N32+P32+R32+T32+V32+X32+Z32</f>
        <v>1460000</v>
      </c>
      <c r="AD32" s="358">
        <f t="shared" si="62"/>
        <v>0</v>
      </c>
      <c r="AE32" s="40"/>
      <c r="AF32" s="356">
        <f t="shared" ref="AF32:AG32" si="63">D32+F32+H32+J32+L32+N32+P32+R32+T32+V32+X32+Z32</f>
        <v>1460000</v>
      </c>
      <c r="AG32" s="358">
        <f t="shared" si="63"/>
        <v>0</v>
      </c>
    </row>
    <row r="33" ht="14.25" customHeight="1">
      <c r="A33" s="40"/>
      <c r="B33" s="337"/>
      <c r="C33" s="40"/>
      <c r="D33" s="338"/>
      <c r="E33" s="41"/>
      <c r="F33" s="144"/>
      <c r="G33" s="144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36"/>
      <c r="AB33" s="41"/>
      <c r="AC33" s="338"/>
      <c r="AD33" s="336"/>
      <c r="AE33" s="40"/>
      <c r="AF33" s="338"/>
      <c r="AG33" s="336"/>
    </row>
    <row r="34" ht="14.25" customHeight="1">
      <c r="A34" s="40"/>
      <c r="B34" s="337" t="s">
        <v>111</v>
      </c>
      <c r="C34" s="40" t="s">
        <v>478</v>
      </c>
      <c r="D34" s="338">
        <f>SUMIF('México'!$C:$C,'México Summary'!C34,'México'!$D:$D)</f>
        <v>0</v>
      </c>
      <c r="E34" s="41">
        <f>SUMIF('México'!$C:$C,'México Summary'!C34,'México'!$E:$E)</f>
        <v>0</v>
      </c>
      <c r="F34" s="144">
        <f>SUMIF('México'!$C:$C,'México Summary'!C34,'México'!$F:$F)</f>
        <v>0</v>
      </c>
      <c r="G34" s="144">
        <f>SUMIF('México'!$C:$C,'México Summary'!C34,'México'!$G:$G)</f>
        <v>0</v>
      </c>
      <c r="H34" s="41">
        <f>SUMIF('México'!$C:$C,'México Summary'!C34,'México'!$H:$H)</f>
        <v>0</v>
      </c>
      <c r="I34" s="41">
        <f>SUMIF('México'!$C:$C,'México Summary'!C34,'México'!$I:$I)</f>
        <v>0</v>
      </c>
      <c r="J34" s="41">
        <f>SUMIF('México'!$C:$C,'México Summary'!C34,'México'!$J:$J)</f>
        <v>0</v>
      </c>
      <c r="K34" s="41">
        <f>SUMIF('México'!$C:$C,'México Summary'!C34,'México'!$K:$K)</f>
        <v>0</v>
      </c>
      <c r="L34" s="41">
        <f>SUMIF('México'!$C:$C,'México Summary'!C34,'México'!$L:$L)</f>
        <v>0</v>
      </c>
      <c r="M34" s="41">
        <f>SUMIF('México'!$C:$C,'México Summary'!C34,'México'!$M:$M)</f>
        <v>0</v>
      </c>
      <c r="N34" s="41">
        <f>SUMIF('México'!$C:$C,'México Summary'!C34,'México'!$N:$N)</f>
        <v>0</v>
      </c>
      <c r="O34" s="41">
        <f>SUMIF('México'!$C:$C,'México Summary'!C34,'México'!$O:$O)</f>
        <v>0</v>
      </c>
      <c r="P34" s="41">
        <f>SUMIF('México'!$C:$C,'México Summary'!C34,'México'!$P:$P)</f>
        <v>0</v>
      </c>
      <c r="Q34" s="41">
        <f>SUMIF('México'!$C:$C,'México Summary'!C34,'México'!$Q:$Q)</f>
        <v>0</v>
      </c>
      <c r="R34" s="41">
        <f>SUMIF('México'!$C:$C,'México Summary'!C34,'México'!$R:$R)</f>
        <v>0</v>
      </c>
      <c r="S34" s="41">
        <f>SUMIF('México'!$C:$C,'México Summary'!C34,'México'!$S:$S)</f>
        <v>0</v>
      </c>
      <c r="T34" s="41">
        <f>SUMIF('México'!$C:$C,'México Summary'!C34,'México'!$T:$T)</f>
        <v>0</v>
      </c>
      <c r="U34" s="41">
        <f>SUMIF('México'!$C:$C,'México Summary'!C34,'México'!$U:$U)</f>
        <v>0</v>
      </c>
      <c r="V34" s="41">
        <f>SUMIF('México'!$C:$C,'México Summary'!C34,'México'!$V:$V)</f>
        <v>0</v>
      </c>
      <c r="W34" s="41">
        <f>SUMIF('México'!$C:$C,'México Summary'!C34,'México'!$W:$W)</f>
        <v>0</v>
      </c>
      <c r="X34" s="41">
        <f>SUMIF('México'!$C:$C,'México Summary'!C34,'México'!$X:$X)</f>
        <v>0</v>
      </c>
      <c r="Y34" s="41">
        <f>SUMIF('México'!$C:$C,'México Summary'!C34,'México'!$Y:$Y)</f>
        <v>0</v>
      </c>
      <c r="Z34" s="41">
        <f>SUMIF('México'!$C:$C,'México Summary'!C34,'México'!$Z:$Z)</f>
        <v>0</v>
      </c>
      <c r="AA34" s="336">
        <f>SUMIF('México'!$C:$C,'México Summary'!C34,'México'!$AA:$AA)</f>
        <v>0</v>
      </c>
      <c r="AB34" s="41"/>
      <c r="AC34" s="338">
        <f t="shared" ref="AC34:AD34" si="64">D34+F34+H34+J34+L34+N34+P34+R34+T34+V34+X34+Z34</f>
        <v>0</v>
      </c>
      <c r="AD34" s="336">
        <f t="shared" si="64"/>
        <v>0</v>
      </c>
      <c r="AE34" s="40"/>
      <c r="AF34" s="338">
        <f t="shared" ref="AF34:AG34" si="65">D34+F34+H34+J34+L34+N34+P34+R34+T34+V34+X34+Z34</f>
        <v>0</v>
      </c>
      <c r="AG34" s="336">
        <f t="shared" si="65"/>
        <v>0</v>
      </c>
    </row>
    <row r="35" ht="14.25" customHeight="1">
      <c r="A35" s="40"/>
      <c r="B35" s="337" t="s">
        <v>111</v>
      </c>
      <c r="C35" s="40" t="s">
        <v>481</v>
      </c>
      <c r="D35" s="338">
        <f>SUMIF('México'!$C:$C,'México Summary'!C35,'México'!$D:$D)</f>
        <v>0</v>
      </c>
      <c r="E35" s="41">
        <f>SUMIF('México'!$C:$C,'México Summary'!C35,'México'!$E:$E)</f>
        <v>0</v>
      </c>
      <c r="F35" s="144">
        <f>SUMIF('México'!$C:$C,'México Summary'!C35,'México'!$F:$F)</f>
        <v>0</v>
      </c>
      <c r="G35" s="144">
        <f>SUMIF('México'!$C:$C,'México Summary'!C35,'México'!$G:$G)</f>
        <v>0</v>
      </c>
      <c r="H35" s="41">
        <f>SUMIF('México'!$C:$C,'México Summary'!C35,'México'!$H:$H)</f>
        <v>0</v>
      </c>
      <c r="I35" s="41">
        <f>SUMIF('México'!$C:$C,'México Summary'!C35,'México'!$I:$I)</f>
        <v>0</v>
      </c>
      <c r="J35" s="41">
        <f>SUMIF('México'!$C:$C,'México Summary'!C35,'México'!$J:$J)</f>
        <v>275000</v>
      </c>
      <c r="K35" s="41">
        <f>SUMIF('México'!$C:$C,'México Summary'!C35,'México'!$K:$K)</f>
        <v>0</v>
      </c>
      <c r="L35" s="41">
        <f>SUMIF('México'!$C:$C,'México Summary'!C35,'México'!$L:$L)</f>
        <v>0</v>
      </c>
      <c r="M35" s="41">
        <f>SUMIF('México'!$C:$C,'México Summary'!C35,'México'!$M:$M)</f>
        <v>0</v>
      </c>
      <c r="N35" s="41">
        <f>SUMIF('México'!$C:$C,'México Summary'!C35,'México'!$N:$N)</f>
        <v>0</v>
      </c>
      <c r="O35" s="41">
        <f>SUMIF('México'!$C:$C,'México Summary'!C35,'México'!$O:$O)</f>
        <v>0</v>
      </c>
      <c r="P35" s="41">
        <f>SUMIF('México'!$C:$C,'México Summary'!C35,'México'!$P:$P)</f>
        <v>0</v>
      </c>
      <c r="Q35" s="41">
        <f>SUMIF('México'!$C:$C,'México Summary'!C35,'México'!$Q:$Q)</f>
        <v>0</v>
      </c>
      <c r="R35" s="41">
        <f>SUMIF('México'!$C:$C,'México Summary'!C35,'México'!$R:$R)</f>
        <v>0</v>
      </c>
      <c r="S35" s="41">
        <f>SUMIF('México'!$C:$C,'México Summary'!C35,'México'!$S:$S)</f>
        <v>0</v>
      </c>
      <c r="T35" s="41">
        <f>SUMIF('México'!$C:$C,'México Summary'!C35,'México'!$T:$T)</f>
        <v>0</v>
      </c>
      <c r="U35" s="41">
        <f>SUMIF('México'!$C:$C,'México Summary'!C35,'México'!$U:$U)</f>
        <v>0</v>
      </c>
      <c r="V35" s="41">
        <f>SUMIF('México'!$C:$C,'México Summary'!C35,'México'!$V:$V)</f>
        <v>0</v>
      </c>
      <c r="W35" s="41">
        <f>SUMIF('México'!$C:$C,'México Summary'!C35,'México'!$W:$W)</f>
        <v>0</v>
      </c>
      <c r="X35" s="41">
        <f>SUMIF('México'!$C:$C,'México Summary'!C35,'México'!$X:$X)</f>
        <v>0</v>
      </c>
      <c r="Y35" s="41">
        <f>SUMIF('México'!$C:$C,'México Summary'!C35,'México'!$Y:$Y)</f>
        <v>0</v>
      </c>
      <c r="Z35" s="41">
        <f>SUMIF('México'!$C:$C,'México Summary'!C35,'México'!$Z:$Z)</f>
        <v>0</v>
      </c>
      <c r="AA35" s="336">
        <f>SUMIF('México'!$C:$C,'México Summary'!C35,'México'!$AA:$AA)</f>
        <v>0</v>
      </c>
      <c r="AB35" s="41"/>
      <c r="AC35" s="338">
        <f t="shared" ref="AC35:AD35" si="66">D35+F35+H35+J35+L35+N35+P35+R35+T35+V35+X35+Z35</f>
        <v>275000</v>
      </c>
      <c r="AD35" s="336">
        <f t="shared" si="66"/>
        <v>0</v>
      </c>
      <c r="AE35" s="40"/>
      <c r="AF35" s="338">
        <f t="shared" ref="AF35:AG35" si="67">D35+F35+H35+J35+L35+N35+P35+R35+T35+V35+X35+Z35</f>
        <v>275000</v>
      </c>
      <c r="AG35" s="336">
        <f t="shared" si="67"/>
        <v>0</v>
      </c>
    </row>
    <row r="36" ht="14.25" customHeight="1">
      <c r="A36" s="40"/>
      <c r="B36" s="337" t="s">
        <v>111</v>
      </c>
      <c r="C36" s="40" t="s">
        <v>486</v>
      </c>
      <c r="D36" s="338">
        <f>SUMIF('México'!$C:$C,'México Summary'!C36,'México'!$D:$D)</f>
        <v>113750</v>
      </c>
      <c r="E36" s="41">
        <f>SUMIF('México'!$C:$C,'México Summary'!C36,'México'!$E:$E)</f>
        <v>0</v>
      </c>
      <c r="F36" s="144">
        <f>SUMIF('México'!$C:$C,'México Summary'!C36,'México'!$F:$F)</f>
        <v>0</v>
      </c>
      <c r="G36" s="144">
        <f>SUMIF('México'!$C:$C,'México Summary'!C36,'México'!$G:$G)</f>
        <v>0</v>
      </c>
      <c r="H36" s="41">
        <f>SUMIF('México'!$C:$C,'México Summary'!C36,'México'!$H:$H)</f>
        <v>0</v>
      </c>
      <c r="I36" s="41">
        <f>SUMIF('México'!$C:$C,'México Summary'!C36,'México'!$I:$I)</f>
        <v>0</v>
      </c>
      <c r="J36" s="41">
        <f>SUMIF('México'!$C:$C,'México Summary'!C36,'México'!$J:$J)</f>
        <v>103750</v>
      </c>
      <c r="K36" s="41">
        <f>SUMIF('México'!$C:$C,'México Summary'!C36,'México'!$K:$K)</f>
        <v>0</v>
      </c>
      <c r="L36" s="41">
        <f>SUMIF('México'!$C:$C,'México Summary'!C36,'México'!$L:$L)</f>
        <v>0</v>
      </c>
      <c r="M36" s="41">
        <f>SUMIF('México'!$C:$C,'México Summary'!C36,'México'!$M:$M)</f>
        <v>0</v>
      </c>
      <c r="N36" s="41">
        <f>SUMIF('México'!$C:$C,'México Summary'!C36,'México'!$N:$N)</f>
        <v>103750</v>
      </c>
      <c r="O36" s="41">
        <f>SUMIF('México'!$C:$C,'México Summary'!C36,'México'!$O:$O)</f>
        <v>0</v>
      </c>
      <c r="P36" s="41">
        <f>SUMIF('México'!$C:$C,'México Summary'!C36,'México'!$P:$P)</f>
        <v>0</v>
      </c>
      <c r="Q36" s="41">
        <f>SUMIF('México'!$C:$C,'México Summary'!C36,'México'!$Q:$Q)</f>
        <v>0</v>
      </c>
      <c r="R36" s="41">
        <f>SUMIF('México'!$C:$C,'México Summary'!C36,'México'!$R:$R)</f>
        <v>0</v>
      </c>
      <c r="S36" s="41">
        <f>SUMIF('México'!$C:$C,'México Summary'!C36,'México'!$S:$S)</f>
        <v>0</v>
      </c>
      <c r="T36" s="41">
        <f>SUMIF('México'!$C:$C,'México Summary'!C36,'México'!$T:$T)</f>
        <v>103750</v>
      </c>
      <c r="U36" s="41">
        <f>SUMIF('México'!$C:$C,'México Summary'!C36,'México'!$U:$U)</f>
        <v>0</v>
      </c>
      <c r="V36" s="41">
        <f>SUMIF('México'!$C:$C,'México Summary'!C36,'México'!$V:$V)</f>
        <v>0</v>
      </c>
      <c r="W36" s="41">
        <f>SUMIF('México'!$C:$C,'México Summary'!C36,'México'!$W:$W)</f>
        <v>0</v>
      </c>
      <c r="X36" s="41">
        <f>SUMIF('México'!$C:$C,'México Summary'!C36,'México'!$X:$X)</f>
        <v>0</v>
      </c>
      <c r="Y36" s="41">
        <f>SUMIF('México'!$C:$C,'México Summary'!C36,'México'!$Y:$Y)</f>
        <v>0</v>
      </c>
      <c r="Z36" s="41">
        <f>SUMIF('México'!$C:$C,'México Summary'!C36,'México'!$Z:$Z)</f>
        <v>0</v>
      </c>
      <c r="AA36" s="336">
        <f>SUMIF('México'!$C:$C,'México Summary'!C36,'México'!$AA:$AA)</f>
        <v>0</v>
      </c>
      <c r="AB36" s="41"/>
      <c r="AC36" s="338">
        <f t="shared" ref="AC36:AD36" si="68">D36+F36+H36+J36+L36+N36+P36+R36+T36+V36+X36+Z36</f>
        <v>425000</v>
      </c>
      <c r="AD36" s="336">
        <f t="shared" si="68"/>
        <v>0</v>
      </c>
      <c r="AE36" s="40"/>
      <c r="AF36" s="338">
        <f t="shared" ref="AF36:AG36" si="69">D36+F36+H36+J36+L36+N36+P36+R36+T36+V36+X36+Z36</f>
        <v>425000</v>
      </c>
      <c r="AG36" s="336">
        <f t="shared" si="69"/>
        <v>0</v>
      </c>
    </row>
    <row r="37" ht="14.25" customHeight="1">
      <c r="A37" s="40"/>
      <c r="B37" s="337" t="s">
        <v>111</v>
      </c>
      <c r="C37" s="40" t="s">
        <v>476</v>
      </c>
      <c r="D37" s="338">
        <f>SUMIF('México'!$C:$C,'México Summary'!C37,'México'!$D:$D)</f>
        <v>0</v>
      </c>
      <c r="E37" s="41">
        <f>SUMIF('México'!$C:$C,'México Summary'!C37,'México'!$E:$E)</f>
        <v>0</v>
      </c>
      <c r="F37" s="144">
        <f>SUMIF('México'!$C:$C,'México Summary'!C37,'México'!$F:$F)</f>
        <v>0</v>
      </c>
      <c r="G37" s="144">
        <f>SUMIF('México'!$C:$C,'México Summary'!C37,'México'!$G:$G)</f>
        <v>0</v>
      </c>
      <c r="H37" s="41">
        <f>SUMIF('México'!$C:$C,'México Summary'!C37,'México'!$H:$H)</f>
        <v>1210000</v>
      </c>
      <c r="I37" s="41">
        <f>SUMIF('México'!$C:$C,'México Summary'!C37,'México'!$I:$I)</f>
        <v>0</v>
      </c>
      <c r="J37" s="41">
        <f>SUMIF('México'!$C:$C,'México Summary'!C37,'México'!$J:$J)</f>
        <v>100000</v>
      </c>
      <c r="K37" s="41">
        <f>SUMIF('México'!$C:$C,'México Summary'!C37,'México'!$K:$K)</f>
        <v>0</v>
      </c>
      <c r="L37" s="41">
        <f>SUMIF('México'!$C:$C,'México Summary'!C37,'México'!$L:$L)</f>
        <v>75000</v>
      </c>
      <c r="M37" s="41">
        <f>SUMIF('México'!$C:$C,'México Summary'!C37,'México'!$M:$M)</f>
        <v>0</v>
      </c>
      <c r="N37" s="41">
        <f>SUMIF('México'!$C:$C,'México Summary'!C37,'México'!$N:$N)</f>
        <v>0</v>
      </c>
      <c r="O37" s="41">
        <f>SUMIF('México'!$C:$C,'México Summary'!C37,'México'!$O:$O)</f>
        <v>0</v>
      </c>
      <c r="P37" s="41">
        <f>SUMIF('México'!$C:$C,'México Summary'!C37,'México'!$P:$P)</f>
        <v>0</v>
      </c>
      <c r="Q37" s="41">
        <f>SUMIF('México'!$C:$C,'México Summary'!C37,'México'!$Q:$Q)</f>
        <v>0</v>
      </c>
      <c r="R37" s="41">
        <f>SUMIF('México'!$C:$C,'México Summary'!C37,'México'!$R:$R)</f>
        <v>0</v>
      </c>
      <c r="S37" s="41">
        <f>SUMIF('México'!$C:$C,'México Summary'!C37,'México'!$S:$S)</f>
        <v>0</v>
      </c>
      <c r="T37" s="41">
        <f>SUMIF('México'!$C:$C,'México Summary'!C37,'México'!$T:$T)</f>
        <v>0</v>
      </c>
      <c r="U37" s="41">
        <f>SUMIF('México'!$C:$C,'México Summary'!C37,'México'!$U:$U)</f>
        <v>0</v>
      </c>
      <c r="V37" s="41">
        <f>SUMIF('México'!$C:$C,'México Summary'!C37,'México'!$V:$V)</f>
        <v>0</v>
      </c>
      <c r="W37" s="41">
        <f>SUMIF('México'!$C:$C,'México Summary'!C37,'México'!$W:$W)</f>
        <v>0</v>
      </c>
      <c r="X37" s="41">
        <f>SUMIF('México'!$C:$C,'México Summary'!C37,'México'!$X:$X)</f>
        <v>0</v>
      </c>
      <c r="Y37" s="41">
        <f>SUMIF('México'!$C:$C,'México Summary'!C37,'México'!$Y:$Y)</f>
        <v>0</v>
      </c>
      <c r="Z37" s="41">
        <f>SUMIF('México'!$C:$C,'México Summary'!C37,'México'!$Z:$Z)</f>
        <v>0</v>
      </c>
      <c r="AA37" s="336">
        <f>SUMIF('México'!$C:$C,'México Summary'!C37,'México'!$AA:$AA)</f>
        <v>0</v>
      </c>
      <c r="AB37" s="41"/>
      <c r="AC37" s="338">
        <f t="shared" ref="AC37:AD37" si="70">D37+F37+H37+J37+L37+N37+P37+R37+T37+V37+X37+Z37</f>
        <v>1385000</v>
      </c>
      <c r="AD37" s="336">
        <f t="shared" si="70"/>
        <v>0</v>
      </c>
      <c r="AE37" s="40"/>
      <c r="AF37" s="338">
        <f t="shared" ref="AF37:AG37" si="71">D37+F37+H37+J37+L37+N37+P37+R37+T37+V37+X37+Z37</f>
        <v>1385000</v>
      </c>
      <c r="AG37" s="336">
        <f t="shared" si="71"/>
        <v>0</v>
      </c>
    </row>
    <row r="38" ht="14.25" customHeight="1">
      <c r="A38" s="40"/>
      <c r="B38" s="337" t="s">
        <v>111</v>
      </c>
      <c r="C38" s="40" t="s">
        <v>484</v>
      </c>
      <c r="D38" s="338">
        <f>SUMIF('México'!$C:$C,'México Summary'!C38,'México'!$D:$D)</f>
        <v>0</v>
      </c>
      <c r="E38" s="41">
        <f>SUMIF('México'!$C:$C,'México Summary'!C38,'México'!$E:$E)</f>
        <v>0</v>
      </c>
      <c r="F38" s="144">
        <f>SUMIF('México'!$C:$C,'México Summary'!C38,'México'!$F:$F)</f>
        <v>150000</v>
      </c>
      <c r="G38" s="144">
        <f>SUMIF('México'!$C:$C,'México Summary'!C38,'México'!$G:$G)</f>
        <v>0</v>
      </c>
      <c r="H38" s="41">
        <f>SUMIF('México'!$C:$C,'México Summary'!C38,'México'!$H:$H)</f>
        <v>0</v>
      </c>
      <c r="I38" s="41">
        <f>SUMIF('México'!$C:$C,'México Summary'!C38,'México'!$I:$I)</f>
        <v>0</v>
      </c>
      <c r="J38" s="41">
        <f>SUMIF('México'!$C:$C,'México Summary'!C38,'México'!$J:$J)</f>
        <v>0</v>
      </c>
      <c r="K38" s="41">
        <f>SUMIF('México'!$C:$C,'México Summary'!C38,'México'!$K:$K)</f>
        <v>0</v>
      </c>
      <c r="L38" s="41">
        <f>SUMIF('México'!$C:$C,'México Summary'!C38,'México'!$L:$L)</f>
        <v>0</v>
      </c>
      <c r="M38" s="41">
        <f>SUMIF('México'!$C:$C,'México Summary'!C38,'México'!$M:$M)</f>
        <v>0</v>
      </c>
      <c r="N38" s="41">
        <f>SUMIF('México'!$C:$C,'México Summary'!C38,'México'!$N:$N)</f>
        <v>150000</v>
      </c>
      <c r="O38" s="41">
        <f>SUMIF('México'!$C:$C,'México Summary'!C38,'México'!$O:$O)</f>
        <v>0</v>
      </c>
      <c r="P38" s="41">
        <f>SUMIF('México'!$C:$C,'México Summary'!C38,'México'!$P:$P)</f>
        <v>0</v>
      </c>
      <c r="Q38" s="41">
        <f>SUMIF('México'!$C:$C,'México Summary'!C38,'México'!$Q:$Q)</f>
        <v>0</v>
      </c>
      <c r="R38" s="41">
        <f>SUMIF('México'!$C:$C,'México Summary'!C38,'México'!$R:$R)</f>
        <v>0</v>
      </c>
      <c r="S38" s="41">
        <f>SUMIF('México'!$C:$C,'México Summary'!C38,'México'!$S:$S)</f>
        <v>0</v>
      </c>
      <c r="T38" s="41">
        <f>SUMIF('México'!$C:$C,'México Summary'!C38,'México'!$T:$T)</f>
        <v>0</v>
      </c>
      <c r="U38" s="41">
        <f>SUMIF('México'!$C:$C,'México Summary'!C38,'México'!$U:$U)</f>
        <v>0</v>
      </c>
      <c r="V38" s="41">
        <f>SUMIF('México'!$C:$C,'México Summary'!C38,'México'!$V:$V)</f>
        <v>0</v>
      </c>
      <c r="W38" s="41">
        <f>SUMIF('México'!$C:$C,'México Summary'!C38,'México'!$W:$W)</f>
        <v>0</v>
      </c>
      <c r="X38" s="41">
        <f>SUMIF('México'!$C:$C,'México Summary'!C38,'México'!$X:$X)</f>
        <v>0</v>
      </c>
      <c r="Y38" s="41">
        <f>SUMIF('México'!$C:$C,'México Summary'!C38,'México'!$Y:$Y)</f>
        <v>0</v>
      </c>
      <c r="Z38" s="41">
        <f>SUMIF('México'!$C:$C,'México Summary'!C38,'México'!$Z:$Z)</f>
        <v>285000</v>
      </c>
      <c r="AA38" s="336">
        <f>SUMIF('México'!$C:$C,'México Summary'!C38,'México'!$AA:$AA)</f>
        <v>0</v>
      </c>
      <c r="AB38" s="41"/>
      <c r="AC38" s="338">
        <f t="shared" ref="AC38:AD38" si="72">D38+F38+H38+J38+L38+N38+P38+R38+T38+V38+X38+Z38</f>
        <v>585000</v>
      </c>
      <c r="AD38" s="336">
        <f t="shared" si="72"/>
        <v>0</v>
      </c>
      <c r="AE38" s="40"/>
      <c r="AF38" s="338">
        <f t="shared" ref="AF38:AG38" si="73">D38+F38+H38+J38+L38+N38+P38+R38+T38+V38+X38+Z38</f>
        <v>585000</v>
      </c>
      <c r="AG38" s="336">
        <f t="shared" si="73"/>
        <v>0</v>
      </c>
    </row>
    <row r="39" ht="14.25" customHeight="1">
      <c r="A39" s="40"/>
      <c r="B39" s="337" t="s">
        <v>111</v>
      </c>
      <c r="C39" s="40" t="s">
        <v>479</v>
      </c>
      <c r="D39" s="338">
        <f>SUMIF('México'!$C:$C,'México Summary'!C39,'México'!$D:$D)</f>
        <v>0</v>
      </c>
      <c r="E39" s="41">
        <f>SUMIF('México'!$C:$C,'México Summary'!C39,'México'!$E:$E)</f>
        <v>0</v>
      </c>
      <c r="F39" s="144">
        <f>SUMIF('México'!$C:$C,'México Summary'!C39,'México'!$F:$F)</f>
        <v>0</v>
      </c>
      <c r="G39" s="144">
        <f>SUMIF('México'!$C:$C,'México Summary'!C39,'México'!$G:$G)</f>
        <v>0</v>
      </c>
      <c r="H39" s="41">
        <f>SUMIF('México'!$C:$C,'México Summary'!C39,'México'!$H:$H)</f>
        <v>0</v>
      </c>
      <c r="I39" s="41">
        <f>SUMIF('México'!$C:$C,'México Summary'!C39,'México'!$I:$I)</f>
        <v>0</v>
      </c>
      <c r="J39" s="41">
        <f>SUMIF('México'!$C:$C,'México Summary'!C39,'México'!$J:$J)</f>
        <v>0</v>
      </c>
      <c r="K39" s="41">
        <f>SUMIF('México'!$C:$C,'México Summary'!C39,'México'!$K:$K)</f>
        <v>0</v>
      </c>
      <c r="L39" s="41">
        <f>SUMIF('México'!$C:$C,'México Summary'!C39,'México'!$L:$L)</f>
        <v>0</v>
      </c>
      <c r="M39" s="41">
        <f>SUMIF('México'!$C:$C,'México Summary'!C39,'México'!$M:$M)</f>
        <v>0</v>
      </c>
      <c r="N39" s="41">
        <f>SUMIF('México'!$C:$C,'México Summary'!C39,'México'!$N:$N)</f>
        <v>0</v>
      </c>
      <c r="O39" s="41">
        <f>SUMIF('México'!$C:$C,'México Summary'!C39,'México'!$O:$O)</f>
        <v>0</v>
      </c>
      <c r="P39" s="41">
        <f>SUMIF('México'!$C:$C,'México Summary'!C39,'México'!$P:$P)</f>
        <v>0</v>
      </c>
      <c r="Q39" s="41">
        <f>SUMIF('México'!$C:$C,'México Summary'!C39,'México'!$Q:$Q)</f>
        <v>0</v>
      </c>
      <c r="R39" s="41">
        <f>SUMIF('México'!$C:$C,'México Summary'!C39,'México'!$R:$R)</f>
        <v>0</v>
      </c>
      <c r="S39" s="41">
        <f>SUMIF('México'!$C:$C,'México Summary'!C39,'México'!$S:$S)</f>
        <v>0</v>
      </c>
      <c r="T39" s="41">
        <f>SUMIF('México'!$C:$C,'México Summary'!C39,'México'!$T:$T)</f>
        <v>0</v>
      </c>
      <c r="U39" s="41">
        <f>SUMIF('México'!$C:$C,'México Summary'!C39,'México'!$U:$U)</f>
        <v>0</v>
      </c>
      <c r="V39" s="41">
        <f>SUMIF('México'!$C:$C,'México Summary'!C39,'México'!$V:$V)</f>
        <v>1100000</v>
      </c>
      <c r="W39" s="41">
        <f>SUMIF('México'!$C:$C,'México Summary'!C39,'México'!$W:$W)</f>
        <v>0</v>
      </c>
      <c r="X39" s="41">
        <f>SUMIF('México'!$C:$C,'México Summary'!C39,'México'!$X:$X)</f>
        <v>80000</v>
      </c>
      <c r="Y39" s="41">
        <f>SUMIF('México'!$C:$C,'México Summary'!C39,'México'!$Y:$Y)</f>
        <v>0</v>
      </c>
      <c r="Z39" s="41">
        <f>SUMIF('México'!$C:$C,'México Summary'!C39,'México'!$Z:$Z)</f>
        <v>0</v>
      </c>
      <c r="AA39" s="336">
        <f>SUMIF('México'!$C:$C,'México Summary'!C39,'México'!$AA:$AA)</f>
        <v>0</v>
      </c>
      <c r="AB39" s="41"/>
      <c r="AC39" s="338">
        <f t="shared" ref="AC39:AD39" si="74">D39+F39+H39+J39+L39+N39+P39+R39+T39+V39+X39+Z39</f>
        <v>1180000</v>
      </c>
      <c r="AD39" s="336">
        <f t="shared" si="74"/>
        <v>0</v>
      </c>
      <c r="AE39" s="40"/>
      <c r="AF39" s="338">
        <f t="shared" ref="AF39:AG39" si="75">D39+F39+H39+J39+L39+N39+P39+R39+T39+V39+X39+Z39</f>
        <v>1180000</v>
      </c>
      <c r="AG39" s="336">
        <f t="shared" si="75"/>
        <v>0</v>
      </c>
    </row>
    <row r="40" ht="14.25" customHeight="1">
      <c r="A40" s="40"/>
      <c r="B40" s="337" t="s">
        <v>111</v>
      </c>
      <c r="C40" s="40" t="s">
        <v>480</v>
      </c>
      <c r="D40" s="338">
        <f>SUMIF('México'!$C:$C,'México Summary'!C40,'México'!$D:$D)</f>
        <v>0</v>
      </c>
      <c r="E40" s="41">
        <f>SUMIF('México'!$C:$C,'México Summary'!C40,'México'!$E:$E)</f>
        <v>0</v>
      </c>
      <c r="F40" s="144">
        <f>SUMIF('México'!$C:$C,'México Summary'!C40,'México'!$F:$F)</f>
        <v>0</v>
      </c>
      <c r="G40" s="144">
        <f>SUMIF('México'!$C:$C,'México Summary'!C40,'México'!$G:$G)</f>
        <v>0</v>
      </c>
      <c r="H40" s="41">
        <f>SUMIF('México'!$C:$C,'México Summary'!C40,'México'!$H:$H)</f>
        <v>0</v>
      </c>
      <c r="I40" s="41">
        <f>SUMIF('México'!$C:$C,'México Summary'!C40,'México'!$I:$I)</f>
        <v>0</v>
      </c>
      <c r="J40" s="41">
        <f>SUMIF('México'!$C:$C,'México Summary'!C40,'México'!$J:$J)</f>
        <v>0</v>
      </c>
      <c r="K40" s="41">
        <f>SUMIF('México'!$C:$C,'México Summary'!C40,'México'!$K:$K)</f>
        <v>0</v>
      </c>
      <c r="L40" s="41">
        <f>SUMIF('México'!$C:$C,'México Summary'!C40,'México'!$L:$L)</f>
        <v>0</v>
      </c>
      <c r="M40" s="41">
        <f>SUMIF('México'!$C:$C,'México Summary'!C40,'México'!$M:$M)</f>
        <v>0</v>
      </c>
      <c r="N40" s="41">
        <f>SUMIF('México'!$C:$C,'México Summary'!C40,'México'!$N:$N)</f>
        <v>0</v>
      </c>
      <c r="O40" s="41">
        <f>SUMIF('México'!$C:$C,'México Summary'!C40,'México'!$O:$O)</f>
        <v>0</v>
      </c>
      <c r="P40" s="41">
        <f>SUMIF('México'!$C:$C,'México Summary'!C40,'México'!$P:$P)</f>
        <v>0</v>
      </c>
      <c r="Q40" s="41">
        <f>SUMIF('México'!$C:$C,'México Summary'!C40,'México'!$Q:$Q)</f>
        <v>0</v>
      </c>
      <c r="R40" s="41">
        <f>SUMIF('México'!$C:$C,'México Summary'!C40,'México'!$R:$R)</f>
        <v>0</v>
      </c>
      <c r="S40" s="41">
        <f>SUMIF('México'!$C:$C,'México Summary'!C40,'México'!$S:$S)</f>
        <v>0</v>
      </c>
      <c r="T40" s="41">
        <f>SUMIF('México'!$C:$C,'México Summary'!C40,'México'!$T:$T)</f>
        <v>0</v>
      </c>
      <c r="U40" s="41">
        <f>SUMIF('México'!$C:$C,'México Summary'!C40,'México'!$U:$U)</f>
        <v>0</v>
      </c>
      <c r="V40" s="41">
        <f>SUMIF('México'!$C:$C,'México Summary'!C40,'México'!$V:$V)</f>
        <v>0</v>
      </c>
      <c r="W40" s="41">
        <f>SUMIF('México'!$C:$C,'México Summary'!C40,'México'!$W:$W)</f>
        <v>0</v>
      </c>
      <c r="X40" s="41">
        <f>SUMIF('México'!$C:$C,'México Summary'!C40,'México'!$X:$X)</f>
        <v>300000</v>
      </c>
      <c r="Y40" s="41">
        <f>SUMIF('México'!$C:$C,'México Summary'!C40,'México'!$Y:$Y)</f>
        <v>0</v>
      </c>
      <c r="Z40" s="41">
        <f>SUMIF('México'!$C:$C,'México Summary'!C40,'México'!$Z:$Z)</f>
        <v>0</v>
      </c>
      <c r="AA40" s="336">
        <f>SUMIF('México'!$C:$C,'México Summary'!C40,'México'!$AA:$AA)</f>
        <v>0</v>
      </c>
      <c r="AB40" s="41"/>
      <c r="AC40" s="338">
        <f t="shared" ref="AC40:AD40" si="76">D40+F40+H40+J40+L40+N40+P40+R40+T40+V40+X40+Z40</f>
        <v>300000</v>
      </c>
      <c r="AD40" s="336">
        <f t="shared" si="76"/>
        <v>0</v>
      </c>
      <c r="AE40" s="40"/>
      <c r="AF40" s="338">
        <f t="shared" ref="AF40:AG40" si="77">D40+F40+H40+J40+L40+N40+P40+R40+T40+V40+X40+Z40</f>
        <v>300000</v>
      </c>
      <c r="AG40" s="336">
        <f t="shared" si="77"/>
        <v>0</v>
      </c>
    </row>
    <row r="41" ht="14.25" customHeight="1">
      <c r="A41" s="40"/>
      <c r="B41" s="337" t="s">
        <v>111</v>
      </c>
      <c r="C41" s="40" t="s">
        <v>477</v>
      </c>
      <c r="D41" s="338">
        <f>SUMIF('México'!$C:$C,'México Summary'!C41,'México'!$D:$D)</f>
        <v>0</v>
      </c>
      <c r="E41" s="41">
        <f>SUMIF('México'!$C:$C,'México Summary'!C41,'México'!$E:$E)</f>
        <v>0</v>
      </c>
      <c r="F41" s="144">
        <f>SUMIF('México'!$C:$C,'México Summary'!C41,'México'!$F:$F)</f>
        <v>0</v>
      </c>
      <c r="G41" s="144">
        <f>SUMIF('México'!$C:$C,'México Summary'!C41,'México'!$G:$G)</f>
        <v>0</v>
      </c>
      <c r="H41" s="41">
        <f>SUMIF('México'!$C:$C,'México Summary'!C41,'México'!$H:$H)</f>
        <v>0</v>
      </c>
      <c r="I41" s="41">
        <f>SUMIF('México'!$C:$C,'México Summary'!C41,'México'!$I:$I)</f>
        <v>0</v>
      </c>
      <c r="J41" s="41">
        <f>SUMIF('México'!$C:$C,'México Summary'!C41,'México'!$J:$J)</f>
        <v>0</v>
      </c>
      <c r="K41" s="41">
        <f>SUMIF('México'!$C:$C,'México Summary'!C41,'México'!$K:$K)</f>
        <v>0</v>
      </c>
      <c r="L41" s="41">
        <f>SUMIF('México'!$C:$C,'México Summary'!C41,'México'!$L:$L)</f>
        <v>1800000</v>
      </c>
      <c r="M41" s="41">
        <f>SUMIF('México'!$C:$C,'México Summary'!C41,'México'!$M:$M)</f>
        <v>0</v>
      </c>
      <c r="N41" s="41">
        <f>SUMIF('México'!$C:$C,'México Summary'!C41,'México'!$N:$N)</f>
        <v>150000</v>
      </c>
      <c r="O41" s="41">
        <f>SUMIF('México'!$C:$C,'México Summary'!C41,'México'!$O:$O)</f>
        <v>0</v>
      </c>
      <c r="P41" s="41">
        <f>SUMIF('México'!$C:$C,'México Summary'!C41,'México'!$P:$P)</f>
        <v>0</v>
      </c>
      <c r="Q41" s="41">
        <f>SUMIF('México'!$C:$C,'México Summary'!C41,'México'!$Q:$Q)</f>
        <v>0</v>
      </c>
      <c r="R41" s="41">
        <f>SUMIF('México'!$C:$C,'México Summary'!C41,'México'!$R:$R)</f>
        <v>0</v>
      </c>
      <c r="S41" s="41">
        <f>SUMIF('México'!$C:$C,'México Summary'!C41,'México'!$S:$S)</f>
        <v>0</v>
      </c>
      <c r="T41" s="41">
        <f>SUMIF('México'!$C:$C,'México Summary'!C41,'México'!$T:$T)</f>
        <v>0</v>
      </c>
      <c r="U41" s="41">
        <f>SUMIF('México'!$C:$C,'México Summary'!C41,'México'!$U:$U)</f>
        <v>0</v>
      </c>
      <c r="V41" s="41">
        <f>SUMIF('México'!$C:$C,'México Summary'!C41,'México'!$V:$V)</f>
        <v>0</v>
      </c>
      <c r="W41" s="41">
        <f>SUMIF('México'!$C:$C,'México Summary'!C41,'México'!$W:$W)</f>
        <v>0</v>
      </c>
      <c r="X41" s="41">
        <f>SUMIF('México'!$C:$C,'México Summary'!C41,'México'!$X:$X)</f>
        <v>0</v>
      </c>
      <c r="Y41" s="41">
        <f>SUMIF('México'!$C:$C,'México Summary'!C41,'México'!$Y:$Y)</f>
        <v>0</v>
      </c>
      <c r="Z41" s="41">
        <f>SUMIF('México'!$C:$C,'México Summary'!C41,'México'!$Z:$Z)</f>
        <v>0</v>
      </c>
      <c r="AA41" s="336">
        <f>SUMIF('México'!$C:$C,'México Summary'!C41,'México'!$AA:$AA)</f>
        <v>0</v>
      </c>
      <c r="AB41" s="41"/>
      <c r="AC41" s="338">
        <f t="shared" ref="AC41:AD41" si="78">D41+F41+H41+J41+L41+N41+P41+R41+T41+V41+X41+Z41</f>
        <v>1950000</v>
      </c>
      <c r="AD41" s="336">
        <f t="shared" si="78"/>
        <v>0</v>
      </c>
      <c r="AE41" s="40"/>
      <c r="AF41" s="338">
        <f t="shared" ref="AF41:AG41" si="79">D41+F41+H41+J41+L41+N41+P41+R41+T41+V41+X41+Z41</f>
        <v>1950000</v>
      </c>
      <c r="AG41" s="336">
        <f t="shared" si="79"/>
        <v>0</v>
      </c>
    </row>
    <row r="42" ht="14.25" customHeight="1">
      <c r="A42" s="40"/>
      <c r="B42" s="337" t="s">
        <v>111</v>
      </c>
      <c r="C42" s="40" t="s">
        <v>485</v>
      </c>
      <c r="D42" s="338">
        <f>SUMIF('México'!$C:$C,'México Summary'!C42,'México'!$D:$D)</f>
        <v>0</v>
      </c>
      <c r="E42" s="41">
        <f>SUMIF('México'!$C:$C,'México Summary'!C42,'México'!$E:$E)</f>
        <v>0</v>
      </c>
      <c r="F42" s="144">
        <f>SUMIF('México'!$C:$C,'México Summary'!C42,'México'!$F:$F)</f>
        <v>0</v>
      </c>
      <c r="G42" s="144">
        <f>SUMIF('México'!$C:$C,'México Summary'!C42,'México'!$G:$G)</f>
        <v>0</v>
      </c>
      <c r="H42" s="41">
        <f>SUMIF('México'!$C:$C,'México Summary'!C42,'México'!$H:$H)</f>
        <v>0</v>
      </c>
      <c r="I42" s="41">
        <f>SUMIF('México'!$C:$C,'México Summary'!C42,'México'!$I:$I)</f>
        <v>0</v>
      </c>
      <c r="J42" s="41">
        <f>SUMIF('México'!$C:$C,'México Summary'!C42,'México'!$J:$J)</f>
        <v>0</v>
      </c>
      <c r="K42" s="41">
        <f>SUMIF('México'!$C:$C,'México Summary'!C42,'México'!$K:$K)</f>
        <v>0</v>
      </c>
      <c r="L42" s="41">
        <f>SUMIF('México'!$C:$C,'México Summary'!C42,'México'!$L:$L)</f>
        <v>0</v>
      </c>
      <c r="M42" s="41">
        <f>SUMIF('México'!$C:$C,'México Summary'!C42,'México'!$M:$M)</f>
        <v>0</v>
      </c>
      <c r="N42" s="41">
        <f>SUMIF('México'!$C:$C,'México Summary'!C42,'México'!$N:$N)</f>
        <v>0</v>
      </c>
      <c r="O42" s="41">
        <f>SUMIF('México'!$C:$C,'México Summary'!C42,'México'!$O:$O)</f>
        <v>0</v>
      </c>
      <c r="P42" s="41">
        <f>SUMIF('México'!$C:$C,'México Summary'!C42,'México'!$P:$P)</f>
        <v>0</v>
      </c>
      <c r="Q42" s="41">
        <f>SUMIF('México'!$C:$C,'México Summary'!C42,'México'!$Q:$Q)</f>
        <v>0</v>
      </c>
      <c r="R42" s="41">
        <f>SUMIF('México'!$C:$C,'México Summary'!C42,'México'!$R:$R)</f>
        <v>0</v>
      </c>
      <c r="S42" s="41">
        <f>SUMIF('México'!$C:$C,'México Summary'!C42,'México'!$S:$S)</f>
        <v>0</v>
      </c>
      <c r="T42" s="41">
        <f>SUMIF('México'!$C:$C,'México Summary'!C42,'México'!$T:$T)</f>
        <v>0</v>
      </c>
      <c r="U42" s="41">
        <f>SUMIF('México'!$C:$C,'México Summary'!C42,'México'!$U:$U)</f>
        <v>0</v>
      </c>
      <c r="V42" s="41">
        <f>SUMIF('México'!$C:$C,'México Summary'!C42,'México'!$V:$V)</f>
        <v>0</v>
      </c>
      <c r="W42" s="41">
        <f>SUMIF('México'!$C:$C,'México Summary'!C42,'México'!$W:$W)</f>
        <v>0</v>
      </c>
      <c r="X42" s="41">
        <f>SUMIF('México'!$C:$C,'México Summary'!C42,'México'!$X:$X)</f>
        <v>750000</v>
      </c>
      <c r="Y42" s="41">
        <f>SUMIF('México'!$C:$C,'México Summary'!C42,'México'!$Y:$Y)</f>
        <v>0</v>
      </c>
      <c r="Z42" s="41">
        <f>SUMIF('México'!$C:$C,'México Summary'!C42,'México'!$Z:$Z)</f>
        <v>100000</v>
      </c>
      <c r="AA42" s="336">
        <f>SUMIF('México'!$C:$C,'México Summary'!C42,'México'!$AA:$AA)</f>
        <v>0</v>
      </c>
      <c r="AB42" s="41"/>
      <c r="AC42" s="338">
        <f t="shared" ref="AC42:AD42" si="80">D42+F42+H42+J42+L42+N42+P42+R42+T42+V42+X42+Z42</f>
        <v>850000</v>
      </c>
      <c r="AD42" s="336">
        <f t="shared" si="80"/>
        <v>0</v>
      </c>
      <c r="AE42" s="40"/>
      <c r="AF42" s="338">
        <f t="shared" ref="AF42:AG42" si="81">D42+F42+H42+J42+L42+N42+P42+R42+T42+V42+X42+Z42</f>
        <v>850000</v>
      </c>
      <c r="AG42" s="336">
        <f t="shared" si="81"/>
        <v>0</v>
      </c>
    </row>
    <row r="43" ht="14.25" customHeight="1">
      <c r="A43" s="40"/>
      <c r="B43" s="337" t="s">
        <v>111</v>
      </c>
      <c r="C43" s="40" t="s">
        <v>490</v>
      </c>
      <c r="D43" s="338">
        <f>SUMIF('México'!$C:$C,'México Summary'!C43,'México'!$D:$D)</f>
        <v>0</v>
      </c>
      <c r="E43" s="41">
        <f>SUMIF('México'!$C:$C,'México Summary'!C43,'México'!$E:$E)</f>
        <v>0</v>
      </c>
      <c r="F43" s="144">
        <f>SUMIF('México'!$C:$C,'México Summary'!C43,'México'!$F:$F)</f>
        <v>0</v>
      </c>
      <c r="G43" s="144">
        <f>SUMIF('México'!$C:$C,'México Summary'!C43,'México'!$G:$G)</f>
        <v>0</v>
      </c>
      <c r="H43" s="41">
        <f>SUMIF('México'!$C:$C,'México Summary'!C43,'México'!$H:$H)</f>
        <v>0</v>
      </c>
      <c r="I43" s="41">
        <f>SUMIF('México'!$C:$C,'México Summary'!C43,'México'!$I:$I)</f>
        <v>0</v>
      </c>
      <c r="J43" s="41">
        <f>SUMIF('México'!$C:$C,'México Summary'!C43,'México'!$J:$J)</f>
        <v>0</v>
      </c>
      <c r="K43" s="41">
        <f>SUMIF('México'!$C:$C,'México Summary'!C43,'México'!$K:$K)</f>
        <v>0</v>
      </c>
      <c r="L43" s="41">
        <f>SUMIF('México'!$C:$C,'México Summary'!C43,'México'!$L:$L)</f>
        <v>235000</v>
      </c>
      <c r="M43" s="41">
        <f>SUMIF('México'!$C:$C,'México Summary'!C43,'México'!$M:$M)</f>
        <v>0</v>
      </c>
      <c r="N43" s="41">
        <f>SUMIF('México'!$C:$C,'México Summary'!C43,'México'!$N:$N)</f>
        <v>55000</v>
      </c>
      <c r="O43" s="41">
        <f>SUMIF('México'!$C:$C,'México Summary'!C43,'México'!$O:$O)</f>
        <v>0</v>
      </c>
      <c r="P43" s="41">
        <f>SUMIF('México'!$C:$C,'México Summary'!C43,'México'!$P:$P)</f>
        <v>0</v>
      </c>
      <c r="Q43" s="41">
        <f>SUMIF('México'!$C:$C,'México Summary'!C43,'México'!$Q:$Q)</f>
        <v>0</v>
      </c>
      <c r="R43" s="41">
        <f>SUMIF('México'!$C:$C,'México Summary'!C43,'México'!$R:$R)</f>
        <v>0</v>
      </c>
      <c r="S43" s="41">
        <f>SUMIF('México'!$C:$C,'México Summary'!C43,'México'!$S:$S)</f>
        <v>0</v>
      </c>
      <c r="T43" s="41">
        <f>SUMIF('México'!$C:$C,'México Summary'!C43,'México'!$T:$T)</f>
        <v>0</v>
      </c>
      <c r="U43" s="41">
        <f>SUMIF('México'!$C:$C,'México Summary'!C43,'México'!$U:$U)</f>
        <v>0</v>
      </c>
      <c r="V43" s="41">
        <f>SUMIF('México'!$C:$C,'México Summary'!C43,'México'!$V:$V)</f>
        <v>0</v>
      </c>
      <c r="W43" s="41">
        <f>SUMIF('México'!$C:$C,'México Summary'!C43,'México'!$W:$W)</f>
        <v>0</v>
      </c>
      <c r="X43" s="41">
        <f>SUMIF('México'!$C:$C,'México Summary'!C43,'México'!$X:$X)</f>
        <v>0</v>
      </c>
      <c r="Y43" s="41">
        <f>SUMIF('México'!$C:$C,'México Summary'!C43,'México'!$Y:$Y)</f>
        <v>0</v>
      </c>
      <c r="Z43" s="41">
        <f>SUMIF('México'!$C:$C,'México Summary'!C43,'México'!$Z:$Z)</f>
        <v>0</v>
      </c>
      <c r="AA43" s="336">
        <f>SUMIF('México'!$C:$C,'México Summary'!C43,'México'!$AA:$AA)</f>
        <v>0</v>
      </c>
      <c r="AB43" s="41"/>
      <c r="AC43" s="338">
        <f t="shared" ref="AC43:AD43" si="82">D43+F43+H43+J43+L43+N43+P43+R43+T43+V43+X43+Z43</f>
        <v>290000</v>
      </c>
      <c r="AD43" s="336">
        <f t="shared" si="82"/>
        <v>0</v>
      </c>
      <c r="AE43" s="40"/>
      <c r="AF43" s="338">
        <f t="shared" ref="AF43:AG43" si="83">D43+F43+H43+J43+L43+N43+P43+R43+T43+V43+X43+Z43</f>
        <v>290000</v>
      </c>
      <c r="AG43" s="336">
        <f t="shared" si="83"/>
        <v>0</v>
      </c>
    </row>
    <row r="44" ht="14.25" customHeight="1">
      <c r="A44" s="40"/>
      <c r="B44" s="337" t="s">
        <v>111</v>
      </c>
      <c r="C44" s="40" t="s">
        <v>488</v>
      </c>
      <c r="D44" s="338">
        <f>SUMIF('México'!$C:$C,'México Summary'!C44,'México'!$D:$D)</f>
        <v>0</v>
      </c>
      <c r="E44" s="41">
        <f>SUMIF('México'!$C:$C,'México Summary'!C44,'México'!$E:$E)</f>
        <v>0</v>
      </c>
      <c r="F44" s="144">
        <f>SUMIF('México'!$C:$C,'México Summary'!C44,'México'!$F:$F)</f>
        <v>0</v>
      </c>
      <c r="G44" s="144">
        <f>SUMIF('México'!$C:$C,'México Summary'!C44,'México'!$G:$G)</f>
        <v>0</v>
      </c>
      <c r="H44" s="41">
        <f>SUMIF('México'!$C:$C,'México Summary'!C44,'México'!$H:$H)</f>
        <v>0</v>
      </c>
      <c r="I44" s="41">
        <f>SUMIF('México'!$C:$C,'México Summary'!C44,'México'!$I:$I)</f>
        <v>0</v>
      </c>
      <c r="J44" s="41">
        <f>SUMIF('México'!$C:$C,'México Summary'!C44,'México'!$J:$J)</f>
        <v>0</v>
      </c>
      <c r="K44" s="41">
        <f>SUMIF('México'!$C:$C,'México Summary'!C44,'México'!$K:$K)</f>
        <v>0</v>
      </c>
      <c r="L44" s="41">
        <f>SUMIF('México'!$C:$C,'México Summary'!C44,'México'!$L:$L)</f>
        <v>0</v>
      </c>
      <c r="M44" s="41">
        <f>SUMIF('México'!$C:$C,'México Summary'!C44,'México'!$M:$M)</f>
        <v>0</v>
      </c>
      <c r="N44" s="41">
        <f>SUMIF('México'!$C:$C,'México Summary'!C44,'México'!$N:$N)</f>
        <v>0</v>
      </c>
      <c r="O44" s="41">
        <f>SUMIF('México'!$C:$C,'México Summary'!C44,'México'!$O:$O)</f>
        <v>0</v>
      </c>
      <c r="P44" s="41">
        <f>SUMIF('México'!$C:$C,'México Summary'!C44,'México'!$P:$P)</f>
        <v>0</v>
      </c>
      <c r="Q44" s="41">
        <f>SUMIF('México'!$C:$C,'México Summary'!C44,'México'!$Q:$Q)</f>
        <v>0</v>
      </c>
      <c r="R44" s="41">
        <f>SUMIF('México'!$C:$C,'México Summary'!C44,'México'!$R:$R)</f>
        <v>0</v>
      </c>
      <c r="S44" s="41">
        <f>SUMIF('México'!$C:$C,'México Summary'!C44,'México'!$S:$S)</f>
        <v>0</v>
      </c>
      <c r="T44" s="41">
        <f>SUMIF('México'!$C:$C,'México Summary'!C44,'México'!$T:$T)</f>
        <v>0</v>
      </c>
      <c r="U44" s="41">
        <f>SUMIF('México'!$C:$C,'México Summary'!C44,'México'!$U:$U)</f>
        <v>0</v>
      </c>
      <c r="V44" s="41">
        <f>SUMIF('México'!$C:$C,'México Summary'!C44,'México'!$V:$V)</f>
        <v>0</v>
      </c>
      <c r="W44" s="41">
        <f>SUMIF('México'!$C:$C,'México Summary'!C44,'México'!$W:$W)</f>
        <v>0</v>
      </c>
      <c r="X44" s="41">
        <f>SUMIF('México'!$C:$C,'México Summary'!C44,'México'!$X:$X)</f>
        <v>0</v>
      </c>
      <c r="Y44" s="41">
        <f>SUMIF('México'!$C:$C,'México Summary'!C44,'México'!$Y:$Y)</f>
        <v>0</v>
      </c>
      <c r="Z44" s="41">
        <f>SUMIF('México'!$C:$C,'México Summary'!C44,'México'!$Z:$Z)</f>
        <v>0</v>
      </c>
      <c r="AA44" s="336">
        <f>SUMIF('México'!$C:$C,'México Summary'!C44,'México'!$AA:$AA)</f>
        <v>0</v>
      </c>
      <c r="AB44" s="41"/>
      <c r="AC44" s="338">
        <f t="shared" ref="AC44:AD44" si="84">D44+F44+H44+J44+L44+N44+P44+R44+T44+V44+X44+Z44</f>
        <v>0</v>
      </c>
      <c r="AD44" s="336">
        <f t="shared" si="84"/>
        <v>0</v>
      </c>
      <c r="AE44" s="40"/>
      <c r="AF44" s="338">
        <f t="shared" ref="AF44:AG44" si="85">D44+F44+H44+J44+L44+N44+P44+R44+T44+V44+X44+Z44</f>
        <v>0</v>
      </c>
      <c r="AG44" s="336">
        <f t="shared" si="85"/>
        <v>0</v>
      </c>
    </row>
    <row r="45" ht="14.25" customHeight="1">
      <c r="A45" s="40"/>
      <c r="B45" s="337" t="s">
        <v>111</v>
      </c>
      <c r="C45" s="40" t="s">
        <v>482</v>
      </c>
      <c r="D45" s="338">
        <f>SUMIF('México'!$C:$C,'México Summary'!C45,'México'!$D:$D)</f>
        <v>0</v>
      </c>
      <c r="E45" s="41">
        <f>SUMIF('México'!$C:$C,'México Summary'!C45,'México'!$E:$E)</f>
        <v>0</v>
      </c>
      <c r="F45" s="144">
        <f>SUMIF('México'!$C:$C,'México Summary'!C45,'México'!$F:$F)</f>
        <v>0</v>
      </c>
      <c r="G45" s="144">
        <f>SUMIF('México'!$C:$C,'México Summary'!C45,'México'!$G:$G)</f>
        <v>0</v>
      </c>
      <c r="H45" s="41">
        <f>SUMIF('México'!$C:$C,'México Summary'!C45,'México'!$H:$H)</f>
        <v>0</v>
      </c>
      <c r="I45" s="41">
        <f>SUMIF('México'!$C:$C,'México Summary'!C45,'México'!$I:$I)</f>
        <v>0</v>
      </c>
      <c r="J45" s="41">
        <f>SUMIF('México'!$C:$C,'México Summary'!C45,'México'!$J:$J)</f>
        <v>0</v>
      </c>
      <c r="K45" s="41">
        <f>SUMIF('México'!$C:$C,'México Summary'!C45,'México'!$K:$K)</f>
        <v>0</v>
      </c>
      <c r="L45" s="41">
        <f>SUMIF('México'!$C:$C,'México Summary'!C45,'México'!$L:$L)</f>
        <v>0</v>
      </c>
      <c r="M45" s="41">
        <f>SUMIF('México'!$C:$C,'México Summary'!C45,'México'!$M:$M)</f>
        <v>0</v>
      </c>
      <c r="N45" s="41">
        <f>SUMIF('México'!$C:$C,'México Summary'!C45,'México'!$N:$N)</f>
        <v>0</v>
      </c>
      <c r="O45" s="41">
        <f>SUMIF('México'!$C:$C,'México Summary'!C45,'México'!$O:$O)</f>
        <v>0</v>
      </c>
      <c r="P45" s="41">
        <f>SUMIF('México'!$C:$C,'México Summary'!C45,'México'!$P:$P)</f>
        <v>0</v>
      </c>
      <c r="Q45" s="41">
        <f>SUMIF('México'!$C:$C,'México Summary'!C45,'México'!$Q:$Q)</f>
        <v>0</v>
      </c>
      <c r="R45" s="41">
        <f>SUMIF('México'!$C:$C,'México Summary'!C45,'México'!$R:$R)</f>
        <v>0</v>
      </c>
      <c r="S45" s="41">
        <f>SUMIF('México'!$C:$C,'México Summary'!C45,'México'!$S:$S)</f>
        <v>0</v>
      </c>
      <c r="T45" s="41">
        <f>SUMIF('México'!$C:$C,'México Summary'!C45,'México'!$T:$T)</f>
        <v>0</v>
      </c>
      <c r="U45" s="41">
        <f>SUMIF('México'!$C:$C,'México Summary'!C45,'México'!$U:$U)</f>
        <v>0</v>
      </c>
      <c r="V45" s="41">
        <f>SUMIF('México'!$C:$C,'México Summary'!C45,'México'!$V:$V)</f>
        <v>0</v>
      </c>
      <c r="W45" s="41">
        <f>SUMIF('México'!$C:$C,'México Summary'!C45,'México'!$W:$W)</f>
        <v>0</v>
      </c>
      <c r="X45" s="41">
        <f>SUMIF('México'!$C:$C,'México Summary'!C45,'México'!$X:$X)</f>
        <v>0</v>
      </c>
      <c r="Y45" s="41">
        <f>SUMIF('México'!$C:$C,'México Summary'!C45,'México'!$Y:$Y)</f>
        <v>0</v>
      </c>
      <c r="Z45" s="41">
        <f>SUMIF('México'!$C:$C,'México Summary'!C45,'México'!$Z:$Z)</f>
        <v>0</v>
      </c>
      <c r="AA45" s="336">
        <f>SUMIF('México'!$C:$C,'México Summary'!C45,'México'!$AA:$AA)</f>
        <v>0</v>
      </c>
      <c r="AB45" s="41"/>
      <c r="AC45" s="338">
        <f t="shared" ref="AC45:AD45" si="86">D45+F45+H45+J45+L45+N45+P45+R45+T45+V45+X45+Z45</f>
        <v>0</v>
      </c>
      <c r="AD45" s="336">
        <f t="shared" si="86"/>
        <v>0</v>
      </c>
      <c r="AE45" s="40"/>
      <c r="AF45" s="338">
        <f t="shared" ref="AF45:AG45" si="87">D45+F45+H45+J45+L45+N45+P45+R45+T45+V45+X45+Z45</f>
        <v>0</v>
      </c>
      <c r="AG45" s="336">
        <f t="shared" si="87"/>
        <v>0</v>
      </c>
    </row>
    <row r="46" ht="14.25" customHeight="1">
      <c r="A46" s="40"/>
      <c r="B46" s="337" t="s">
        <v>111</v>
      </c>
      <c r="C46" s="40" t="s">
        <v>491</v>
      </c>
      <c r="D46" s="338">
        <f>SUMIF('México'!$C:$C,'México Summary'!C46,'México'!$D:$D)</f>
        <v>0</v>
      </c>
      <c r="E46" s="41">
        <f>SUMIF('México'!$C:$C,'México Summary'!C46,'México'!$E:$E)</f>
        <v>0</v>
      </c>
      <c r="F46" s="144">
        <f>SUMIF('México'!$C:$C,'México Summary'!C46,'México'!$F:$F)</f>
        <v>0</v>
      </c>
      <c r="G46" s="144">
        <f>SUMIF('México'!$C:$C,'México Summary'!C46,'México'!$G:$G)</f>
        <v>0</v>
      </c>
      <c r="H46" s="41">
        <f>SUMIF('México'!$C:$C,'México Summary'!C46,'México'!$H:$H)</f>
        <v>0</v>
      </c>
      <c r="I46" s="41">
        <f>SUMIF('México'!$C:$C,'México Summary'!C46,'México'!$I:$I)</f>
        <v>0</v>
      </c>
      <c r="J46" s="41">
        <f>SUMIF('México'!$C:$C,'México Summary'!C46,'México'!$J:$J)</f>
        <v>0</v>
      </c>
      <c r="K46" s="41">
        <f>SUMIF('México'!$C:$C,'México Summary'!C46,'México'!$K:$K)</f>
        <v>0</v>
      </c>
      <c r="L46" s="41">
        <f>SUMIF('México'!$C:$C,'México Summary'!C46,'México'!$L:$L)</f>
        <v>0</v>
      </c>
      <c r="M46" s="41">
        <f>SUMIF('México'!$C:$C,'México Summary'!C46,'México'!$M:$M)</f>
        <v>0</v>
      </c>
      <c r="N46" s="41">
        <f>SUMIF('México'!$C:$C,'México Summary'!C46,'México'!$N:$N)</f>
        <v>0</v>
      </c>
      <c r="O46" s="41">
        <f>SUMIF('México'!$C:$C,'México Summary'!C46,'México'!$O:$O)</f>
        <v>0</v>
      </c>
      <c r="P46" s="41">
        <f>SUMIF('México'!$C:$C,'México Summary'!C46,'México'!$P:$P)</f>
        <v>150000</v>
      </c>
      <c r="Q46" s="41">
        <f>SUMIF('México'!$C:$C,'México Summary'!C46,'México'!$Q:$Q)</f>
        <v>0</v>
      </c>
      <c r="R46" s="41">
        <f>SUMIF('México'!$C:$C,'México Summary'!C46,'México'!$R:$R)</f>
        <v>0</v>
      </c>
      <c r="S46" s="41">
        <f>SUMIF('México'!$C:$C,'México Summary'!C46,'México'!$S:$S)</f>
        <v>0</v>
      </c>
      <c r="T46" s="41">
        <f>SUMIF('México'!$C:$C,'México Summary'!C46,'México'!$T:$T)</f>
        <v>15000</v>
      </c>
      <c r="U46" s="41">
        <f>SUMIF('México'!$C:$C,'México Summary'!C46,'México'!$U:$U)</f>
        <v>0</v>
      </c>
      <c r="V46" s="41">
        <f>SUMIF('México'!$C:$C,'México Summary'!C46,'México'!$V:$V)</f>
        <v>15000</v>
      </c>
      <c r="W46" s="41">
        <f>SUMIF('México'!$C:$C,'México Summary'!C46,'México'!$W:$W)</f>
        <v>0</v>
      </c>
      <c r="X46" s="41">
        <f>SUMIF('México'!$C:$C,'México Summary'!C46,'México'!$X:$X)</f>
        <v>15000</v>
      </c>
      <c r="Y46" s="41">
        <f>SUMIF('México'!$C:$C,'México Summary'!C46,'México'!$Y:$Y)</f>
        <v>0</v>
      </c>
      <c r="Z46" s="41">
        <f>SUMIF('México'!$C:$C,'México Summary'!C46,'México'!$Z:$Z)</f>
        <v>15000</v>
      </c>
      <c r="AA46" s="336">
        <f>SUMIF('México'!$C:$C,'México Summary'!C46,'México'!$AA:$AA)</f>
        <v>0</v>
      </c>
      <c r="AB46" s="41"/>
      <c r="AC46" s="338">
        <f t="shared" ref="AC46:AD46" si="88">D46+F46+H46+J46+L46+N46+P46+R46+T46+V46+X46+Z46</f>
        <v>210000</v>
      </c>
      <c r="AD46" s="336">
        <f t="shared" si="88"/>
        <v>0</v>
      </c>
      <c r="AE46" s="40"/>
      <c r="AF46" s="338">
        <f t="shared" ref="AF46:AG46" si="89">D46+F46+H46+J46+L46+N46+P46+R46+T46+V46+X46+Z46</f>
        <v>210000</v>
      </c>
      <c r="AG46" s="336">
        <f t="shared" si="89"/>
        <v>0</v>
      </c>
    </row>
    <row r="47" ht="14.25" customHeight="1">
      <c r="A47" s="40"/>
      <c r="B47" s="337" t="s">
        <v>111</v>
      </c>
      <c r="C47" s="40" t="s">
        <v>493</v>
      </c>
      <c r="D47" s="338">
        <f>SUMIF('México'!$C:$C,'México Summary'!$C$47,'México'!D:D)</f>
        <v>0</v>
      </c>
      <c r="E47" s="41">
        <f>SUMIF('México'!$C:$C,'México Summary'!$C$47,'México'!E:E)</f>
        <v>0</v>
      </c>
      <c r="F47" s="144">
        <f>SUMIF('México'!$C:$C,'México Summary'!$C$47,'México'!F:F)</f>
        <v>0</v>
      </c>
      <c r="G47" s="144">
        <f>SUMIF('México'!$C:$C,'México Summary'!$C$47,'México'!G:G)</f>
        <v>0</v>
      </c>
      <c r="H47" s="41">
        <f>SUMIF('México'!$C:$C,'México Summary'!$C$47,'México'!H:H)</f>
        <v>0</v>
      </c>
      <c r="I47" s="41">
        <f>SUMIF('México'!$C:$C,'México Summary'!$C$47,'México'!I:I)</f>
        <v>0</v>
      </c>
      <c r="J47" s="41">
        <f>SUMIF('México'!$C:$C,'México Summary'!$C$47,'México'!J:J)</f>
        <v>0</v>
      </c>
      <c r="K47" s="41">
        <f>SUMIF('México'!$C:$C,'México Summary'!$C$47,'México'!K:K)</f>
        <v>0</v>
      </c>
      <c r="L47" s="41">
        <f>SUMIF('México'!$C:$C,'México Summary'!$C$47,'México'!L:L)</f>
        <v>0</v>
      </c>
      <c r="M47" s="41">
        <f>SUMIF('México'!$C:$C,'México Summary'!$C$47,'México'!M:M)</f>
        <v>0</v>
      </c>
      <c r="N47" s="41">
        <f>SUMIF('México'!$C:$C,'México Summary'!$C$47,'México'!N:N)</f>
        <v>0</v>
      </c>
      <c r="O47" s="41">
        <f>SUMIF('México'!$C:$C,'México Summary'!$C$47,'México'!O:O)</f>
        <v>0</v>
      </c>
      <c r="P47" s="41">
        <f>SUMIF('México'!$C:$C,'México Summary'!$C$47,'México'!P:P)</f>
        <v>145000</v>
      </c>
      <c r="Q47" s="41">
        <f>SUMIF('México'!$C:$C,'México Summary'!$C$47,'México'!Q:Q)</f>
        <v>0</v>
      </c>
      <c r="R47" s="41">
        <f>SUMIF('México'!$C:$C,'México Summary'!$C$47,'México'!R:R)</f>
        <v>0</v>
      </c>
      <c r="S47" s="41">
        <f>SUMIF('México'!$C:$C,'México Summary'!$C$47,'México'!S:S)</f>
        <v>0</v>
      </c>
      <c r="T47" s="41">
        <f>SUMIF('México'!$C:$C,'México Summary'!$C$47,'México'!T:T)</f>
        <v>145000</v>
      </c>
      <c r="U47" s="41">
        <f>SUMIF('México'!$C:$C,'México Summary'!$C$47,'México'!U:U)</f>
        <v>0</v>
      </c>
      <c r="V47" s="41">
        <f>SUMIF('México'!$C:$C,'México Summary'!$C$47,'México'!V:V)</f>
        <v>0</v>
      </c>
      <c r="W47" s="41">
        <f>SUMIF('México'!$C:$C,'México Summary'!$C$47,'México'!W:W)</f>
        <v>0</v>
      </c>
      <c r="X47" s="41">
        <f>SUMIF('México'!$C:$C,'México Summary'!$C$47,'México'!X:X)</f>
        <v>0</v>
      </c>
      <c r="Y47" s="41">
        <f>SUMIF('México'!$C:$C,'México Summary'!$C$47,'México'!Y:Y)</f>
        <v>0</v>
      </c>
      <c r="Z47" s="41">
        <f>SUMIF('México'!$C:$C,'México Summary'!$C$47,'México'!Z:Z)</f>
        <v>0</v>
      </c>
      <c r="AA47" s="336">
        <f>SUMIF('México'!$C:$C,'México Summary'!$C$47,'México'!AA:AA)</f>
        <v>0</v>
      </c>
      <c r="AB47" s="41"/>
      <c r="AC47" s="338">
        <f t="shared" ref="AC47:AD47" si="90">D47+F47+H47+J47+L47+N47+P47+R47+T47+V47+X47+Z47</f>
        <v>290000</v>
      </c>
      <c r="AD47" s="336">
        <f t="shared" si="90"/>
        <v>0</v>
      </c>
      <c r="AE47" s="40"/>
      <c r="AF47" s="338">
        <f t="shared" ref="AF47:AG47" si="91">D47+F47+H47+J47+L47+N47+P47+R47+T47+V47+X47+Z47</f>
        <v>290000</v>
      </c>
      <c r="AG47" s="336">
        <f t="shared" si="91"/>
        <v>0</v>
      </c>
    </row>
    <row r="48" ht="14.25" customHeight="1">
      <c r="A48" s="40"/>
      <c r="B48" s="337" t="s">
        <v>739</v>
      </c>
      <c r="C48" s="40" t="s">
        <v>268</v>
      </c>
      <c r="D48" s="338">
        <f>SUMIF('México'!$C:$C,'México Summary'!C48,'México'!$D:$D)</f>
        <v>188003.2035</v>
      </c>
      <c r="E48" s="41">
        <f>SUMIF('México'!$C:$C,'México Summary'!C48,'México'!$E:$E)</f>
        <v>0</v>
      </c>
      <c r="F48" s="144">
        <f>SUMIF('México'!$C:$C,'México Summary'!C48,'México'!$F:$F)</f>
        <v>204977.094</v>
      </c>
      <c r="G48" s="144">
        <f>SUMIF('México'!$C:$C,'México Summary'!C48,'México'!$G:$G)</f>
        <v>0</v>
      </c>
      <c r="H48" s="41">
        <f>SUMIF('México'!$C:$C,'México Summary'!C48,'México'!$H:$H)</f>
        <v>206184.4995</v>
      </c>
      <c r="I48" s="41">
        <f>SUMIF('México'!$C:$C,'México Summary'!C48,'México'!$I:$I)</f>
        <v>0</v>
      </c>
      <c r="J48" s="41">
        <f>SUMIF('México'!$C:$C,'México Summary'!C48,'México'!$J:$J)</f>
        <v>297482.0835</v>
      </c>
      <c r="K48" s="41">
        <f>SUMIF('México'!$C:$C,'México Summary'!C48,'México'!$K:$K)</f>
        <v>0</v>
      </c>
      <c r="L48" s="41">
        <f>SUMIF('México'!$C:$C,'México Summary'!C48,'México'!$L:$L)</f>
        <v>73237.4685</v>
      </c>
      <c r="M48" s="41">
        <f>SUMIF('México'!$C:$C,'México Summary'!C48,'México'!$M:$M)</f>
        <v>0</v>
      </c>
      <c r="N48" s="41">
        <f>SUMIF('México'!$C:$C,'México Summary'!C48,'México'!$N:$N)</f>
        <v>83737.4475</v>
      </c>
      <c r="O48" s="41">
        <f>SUMIF('México'!$C:$C,'México Summary'!C48,'México'!$O:$O)</f>
        <v>0</v>
      </c>
      <c r="P48" s="41">
        <f>SUMIF('México'!$C:$C,'México Summary'!C48,'México'!$P:$P)</f>
        <v>59237.4405</v>
      </c>
      <c r="Q48" s="41">
        <f>SUMIF('México'!$C:$C,'México Summary'!C48,'México'!$Q:$Q)</f>
        <v>0</v>
      </c>
      <c r="R48" s="41">
        <f>SUMIF('México'!$C:$C,'México Summary'!C48,'México'!$R:$R)</f>
        <v>646465.68</v>
      </c>
      <c r="S48" s="41">
        <f>SUMIF('México'!$C:$C,'México Summary'!C48,'México'!$S:$S)</f>
        <v>0</v>
      </c>
      <c r="T48" s="41">
        <f>SUMIF('México'!$C:$C,'México Summary'!C48,'México'!$T:$T)</f>
        <v>242968.551</v>
      </c>
      <c r="U48" s="41">
        <f>SUMIF('México'!$C:$C,'México Summary'!C48,'México'!$U:$U)</f>
        <v>0</v>
      </c>
      <c r="V48" s="41">
        <f>SUMIF('México'!$C:$C,'México Summary'!C48,'México'!$V:$V)</f>
        <v>57767.157</v>
      </c>
      <c r="W48" s="41">
        <f>SUMIF('México'!$C:$C,'México Summary'!C48,'México'!$W:$W)</f>
        <v>0</v>
      </c>
      <c r="X48" s="41">
        <f>SUMIF('México'!$C:$C,'México Summary'!C48,'México'!$X:$X)</f>
        <v>125565.3189</v>
      </c>
      <c r="Y48" s="41">
        <f>SUMIF('México'!$C:$C,'México Summary'!C48,'México'!$Y:$Y)</f>
        <v>0</v>
      </c>
      <c r="Z48" s="41">
        <f>SUMIF('México'!$C:$C,'México Summary'!C48,'México'!$Z:$Z)</f>
        <v>125565.3189</v>
      </c>
      <c r="AA48" s="336">
        <f>SUMIF('México'!$C:$C,'México Summary'!C48,'México'!$AA:$AA)</f>
        <v>0</v>
      </c>
      <c r="AB48" s="41"/>
      <c r="AC48" s="338">
        <f t="shared" ref="AC48:AD48" si="92">D48+F48+H48+J48+L48+N48+P48+R48+T48+V48+X48+Z48</f>
        <v>2311191.263</v>
      </c>
      <c r="AD48" s="336">
        <f t="shared" si="92"/>
        <v>0</v>
      </c>
      <c r="AE48" s="40"/>
      <c r="AF48" s="338">
        <f t="shared" ref="AF48:AG48" si="93">D48+F48+H48+J48+L48+N48+P48+R48+T48+V48+X48+Z48</f>
        <v>2311191.263</v>
      </c>
      <c r="AG48" s="336">
        <f t="shared" si="93"/>
        <v>0</v>
      </c>
    </row>
    <row r="49" ht="14.25" customHeight="1">
      <c r="A49" s="40"/>
      <c r="B49" s="337"/>
      <c r="C49" s="359" t="s">
        <v>50</v>
      </c>
      <c r="D49" s="356">
        <f t="shared" ref="D49:AA49" si="94">SUM(D34:D48)</f>
        <v>301753.2035</v>
      </c>
      <c r="E49" s="357">
        <f t="shared" si="94"/>
        <v>0</v>
      </c>
      <c r="F49" s="357">
        <f t="shared" si="94"/>
        <v>354977.094</v>
      </c>
      <c r="G49" s="357">
        <f t="shared" si="94"/>
        <v>0</v>
      </c>
      <c r="H49" s="357">
        <f t="shared" si="94"/>
        <v>1416184.5</v>
      </c>
      <c r="I49" s="357">
        <f t="shared" si="94"/>
        <v>0</v>
      </c>
      <c r="J49" s="357">
        <f t="shared" si="94"/>
        <v>776232.0835</v>
      </c>
      <c r="K49" s="357">
        <f t="shared" si="94"/>
        <v>0</v>
      </c>
      <c r="L49" s="357">
        <f t="shared" si="94"/>
        <v>2183237.469</v>
      </c>
      <c r="M49" s="357">
        <f t="shared" si="94"/>
        <v>0</v>
      </c>
      <c r="N49" s="357">
        <f t="shared" si="94"/>
        <v>542487.4475</v>
      </c>
      <c r="O49" s="357">
        <f t="shared" si="94"/>
        <v>0</v>
      </c>
      <c r="P49" s="357">
        <f t="shared" si="94"/>
        <v>354237.4405</v>
      </c>
      <c r="Q49" s="357">
        <f t="shared" si="94"/>
        <v>0</v>
      </c>
      <c r="R49" s="357">
        <f t="shared" si="94"/>
        <v>646465.68</v>
      </c>
      <c r="S49" s="357">
        <f t="shared" si="94"/>
        <v>0</v>
      </c>
      <c r="T49" s="357">
        <f t="shared" si="94"/>
        <v>506718.551</v>
      </c>
      <c r="U49" s="357">
        <f t="shared" si="94"/>
        <v>0</v>
      </c>
      <c r="V49" s="357">
        <f t="shared" si="94"/>
        <v>1172767.157</v>
      </c>
      <c r="W49" s="357">
        <f t="shared" si="94"/>
        <v>0</v>
      </c>
      <c r="X49" s="357">
        <f t="shared" si="94"/>
        <v>1270565.319</v>
      </c>
      <c r="Y49" s="357">
        <f t="shared" si="94"/>
        <v>0</v>
      </c>
      <c r="Z49" s="357">
        <f t="shared" si="94"/>
        <v>525565.3189</v>
      </c>
      <c r="AA49" s="358">
        <f t="shared" si="94"/>
        <v>0</v>
      </c>
      <c r="AB49" s="41"/>
      <c r="AC49" s="356">
        <f t="shared" ref="AC49:AD49" si="95">D49+F49+H49+J49+L49+N49+P49+R49+T49+V49+X49+Z49</f>
        <v>10051191.26</v>
      </c>
      <c r="AD49" s="358">
        <f t="shared" si="95"/>
        <v>0</v>
      </c>
      <c r="AE49" s="40"/>
      <c r="AF49" s="356">
        <f t="shared" ref="AF49:AG49" si="96">D49+F49+H49+J49+L49+N49+P49+R49+T49+V49+X49+Z49</f>
        <v>10051191.26</v>
      </c>
      <c r="AG49" s="358">
        <f t="shared" si="96"/>
        <v>0</v>
      </c>
    </row>
    <row r="50" ht="14.25" customHeight="1">
      <c r="A50" s="40"/>
      <c r="B50" s="337"/>
      <c r="C50" s="40"/>
      <c r="D50" s="338"/>
      <c r="E50" s="41"/>
      <c r="F50" s="144"/>
      <c r="G50" s="144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336"/>
      <c r="AB50" s="41"/>
      <c r="AC50" s="338"/>
      <c r="AD50" s="336"/>
      <c r="AE50" s="40"/>
      <c r="AF50" s="338"/>
      <c r="AG50" s="336"/>
    </row>
    <row r="51" ht="14.25" customHeight="1">
      <c r="A51" s="40"/>
      <c r="B51" s="337" t="s">
        <v>54</v>
      </c>
      <c r="C51" s="40" t="s">
        <v>356</v>
      </c>
      <c r="D51" s="338">
        <f>SUMIF('México'!$C:$C,'México Summary'!$C$51,'México'!D:D)</f>
        <v>80000</v>
      </c>
      <c r="E51" s="41">
        <f>SUMIF('México'!$C:$C,'México Summary'!$C$51,'México'!E:E)</f>
        <v>0</v>
      </c>
      <c r="F51" s="144">
        <f>SUMIF('México'!$C:$C,'México Summary'!$C$51,'México'!F:F)</f>
        <v>80000</v>
      </c>
      <c r="G51" s="144">
        <f>SUMIF('México'!$C:$C,'México Summary'!$C$51,'México'!G:G)</f>
        <v>0</v>
      </c>
      <c r="H51" s="41">
        <f>SUMIF('México'!$C:$C,'México Summary'!$C$51,'México'!H:H)</f>
        <v>80000</v>
      </c>
      <c r="I51" s="41">
        <f>SUMIF('México'!$C:$C,'México Summary'!$C$51,'México'!I:I)</f>
        <v>0</v>
      </c>
      <c r="J51" s="41">
        <f>SUMIF('México'!$C:$C,'México Summary'!$C$51,'México'!J:J)</f>
        <v>80000</v>
      </c>
      <c r="K51" s="41">
        <f>SUMIF('México'!$C:$C,'México Summary'!$C$51,'México'!K:K)</f>
        <v>0</v>
      </c>
      <c r="L51" s="41">
        <f>SUMIF('México'!$C:$C,'México Summary'!$C$51,'México'!L:L)</f>
        <v>80000</v>
      </c>
      <c r="M51" s="41">
        <f>SUMIF('México'!$C:$C,'México Summary'!$C$51,'México'!M:M)</f>
        <v>0</v>
      </c>
      <c r="N51" s="41">
        <f>SUMIF('México'!$C:$C,'México Summary'!$C$51,'México'!N:N)</f>
        <v>80000</v>
      </c>
      <c r="O51" s="41">
        <f>SUMIF('México'!$C:$C,'México Summary'!$C$51,'México'!O:O)</f>
        <v>0</v>
      </c>
      <c r="P51" s="41">
        <f>SUMIF('México'!$C:$C,'México Summary'!$C$51,'México'!P:P)</f>
        <v>80000</v>
      </c>
      <c r="Q51" s="41">
        <f>SUMIF('México'!$C:$C,'México Summary'!$C$51,'México'!Q:Q)</f>
        <v>0</v>
      </c>
      <c r="R51" s="41">
        <f>SUMIF('México'!$C:$C,'México Summary'!$C$51,'México'!R:R)</f>
        <v>80000</v>
      </c>
      <c r="S51" s="41">
        <f>SUMIF('México'!$C:$C,'México Summary'!$C$51,'México'!S:S)</f>
        <v>0</v>
      </c>
      <c r="T51" s="41">
        <f>SUMIF('México'!$C:$C,'México Summary'!$C$51,'México'!T:T)</f>
        <v>80000</v>
      </c>
      <c r="U51" s="41">
        <f>SUMIF('México'!$C:$C,'México Summary'!$C$51,'México'!U:U)</f>
        <v>0</v>
      </c>
      <c r="V51" s="41">
        <f>SUMIF('México'!$C:$C,'México Summary'!$C$51,'México'!V:V)</f>
        <v>80000</v>
      </c>
      <c r="W51" s="41">
        <f>SUMIF('México'!$C:$C,'México Summary'!$C$51,'México'!W:W)</f>
        <v>0</v>
      </c>
      <c r="X51" s="41">
        <f>SUMIF('México'!$C:$C,'México Summary'!$C$51,'México'!X:X)</f>
        <v>80000</v>
      </c>
      <c r="Y51" s="41">
        <f>SUMIF('México'!$C:$C,'México Summary'!$C$51,'México'!Y:Y)</f>
        <v>0</v>
      </c>
      <c r="Z51" s="41">
        <f>SUMIF('México'!$C:$C,'México Summary'!$C$51,'México'!Z:Z)</f>
        <v>80000</v>
      </c>
      <c r="AA51" s="336">
        <f>SUMIF('México'!$C:$C,'México Summary'!$C$51,'México'!AA:AA)</f>
        <v>0</v>
      </c>
      <c r="AB51" s="41"/>
      <c r="AC51" s="338">
        <f t="shared" ref="AC51:AD51" si="97">D51+F51+H51+J51+L51+N51+P51+R51+T51+V51+X51+Z51</f>
        <v>960000</v>
      </c>
      <c r="AD51" s="336">
        <f t="shared" si="97"/>
        <v>0</v>
      </c>
      <c r="AE51" s="40"/>
      <c r="AF51" s="338">
        <f t="shared" ref="AF51:AG51" si="98">D51+F51+H51+J51+L51+N51+P51+R51+T51+V51+X51+Z51</f>
        <v>960000</v>
      </c>
      <c r="AG51" s="336">
        <f t="shared" si="98"/>
        <v>0</v>
      </c>
    </row>
    <row r="52" ht="14.25" customHeight="1">
      <c r="A52" s="40"/>
      <c r="B52" s="337" t="s">
        <v>54</v>
      </c>
      <c r="C52" s="40" t="s">
        <v>359</v>
      </c>
      <c r="D52" s="338">
        <f>SUMIF('México'!$C:$C,'México Summary'!$C$52,'México'!D:D)</f>
        <v>14000</v>
      </c>
      <c r="E52" s="41">
        <f>SUMIF('México'!$C:$C,'México Summary'!$C$52,'México'!E:E)</f>
        <v>0</v>
      </c>
      <c r="F52" s="144">
        <f>SUMIF('México'!$C:$C,'México Summary'!$C$52,'México'!F:F)</f>
        <v>14000</v>
      </c>
      <c r="G52" s="144">
        <f>SUMIF('México'!$C:$C,'México Summary'!$C$52,'México'!G:G)</f>
        <v>0</v>
      </c>
      <c r="H52" s="41">
        <f>SUMIF('México'!$C:$C,'México Summary'!$C$52,'México'!H:H)</f>
        <v>14000</v>
      </c>
      <c r="I52" s="41">
        <f>SUMIF('México'!$C:$C,'México Summary'!$C$52,'México'!I:I)</f>
        <v>0</v>
      </c>
      <c r="J52" s="41">
        <f>SUMIF('México'!$C:$C,'México Summary'!$C$52,'México'!J:J)</f>
        <v>14000</v>
      </c>
      <c r="K52" s="41">
        <f>SUMIF('México'!$C:$C,'México Summary'!$C$52,'México'!K:K)</f>
        <v>0</v>
      </c>
      <c r="L52" s="41">
        <f>SUMIF('México'!$C:$C,'México Summary'!$C$52,'México'!L:L)</f>
        <v>14000</v>
      </c>
      <c r="M52" s="41">
        <f>SUMIF('México'!$C:$C,'México Summary'!$C$52,'México'!M:M)</f>
        <v>0</v>
      </c>
      <c r="N52" s="41">
        <f>SUMIF('México'!$C:$C,'México Summary'!$C$52,'México'!N:N)</f>
        <v>14000</v>
      </c>
      <c r="O52" s="41">
        <f>SUMIF('México'!$C:$C,'México Summary'!$C$52,'México'!O:O)</f>
        <v>0</v>
      </c>
      <c r="P52" s="41">
        <f>SUMIF('México'!$C:$C,'México Summary'!$C$52,'México'!P:P)</f>
        <v>0</v>
      </c>
      <c r="Q52" s="41">
        <f>SUMIF('México'!$C:$C,'México Summary'!$C$52,'México'!Q:Q)</f>
        <v>0</v>
      </c>
      <c r="R52" s="41">
        <f>SUMIF('México'!$C:$C,'México Summary'!$C$52,'México'!R:R)</f>
        <v>14000</v>
      </c>
      <c r="S52" s="41">
        <f>SUMIF('México'!$C:$C,'México Summary'!$C$52,'México'!S:S)</f>
        <v>0</v>
      </c>
      <c r="T52" s="41">
        <f>SUMIF('México'!$C:$C,'México Summary'!$C$52,'México'!T:T)</f>
        <v>14000</v>
      </c>
      <c r="U52" s="41">
        <f>SUMIF('México'!$C:$C,'México Summary'!$C$52,'México'!U:U)</f>
        <v>0</v>
      </c>
      <c r="V52" s="41">
        <f>SUMIF('México'!$C:$C,'México Summary'!$C$52,'México'!V:V)</f>
        <v>14000</v>
      </c>
      <c r="W52" s="41">
        <f>SUMIF('México'!$C:$C,'México Summary'!$C$52,'México'!W:W)</f>
        <v>0</v>
      </c>
      <c r="X52" s="41">
        <f>SUMIF('México'!$C:$C,'México Summary'!$C$52,'México'!X:X)</f>
        <v>14000</v>
      </c>
      <c r="Y52" s="41">
        <f>SUMIF('México'!$C:$C,'México Summary'!$C$52,'México'!Y:Y)</f>
        <v>0</v>
      </c>
      <c r="Z52" s="41">
        <f>SUMIF('México'!$C:$C,'México Summary'!$C$52,'México'!Z:Z)</f>
        <v>0</v>
      </c>
      <c r="AA52" s="336">
        <f>SUMIF('México'!$C:$C,'México Summary'!$C$52,'México'!AA:AA)</f>
        <v>0</v>
      </c>
      <c r="AB52" s="41"/>
      <c r="AC52" s="338">
        <f t="shared" ref="AC52:AD52" si="99">D52+F52+H52+J52+L52+N52+P52+R52+T52+V52+X52+Z52</f>
        <v>140000</v>
      </c>
      <c r="AD52" s="336">
        <f t="shared" si="99"/>
        <v>0</v>
      </c>
      <c r="AE52" s="40"/>
      <c r="AF52" s="338">
        <f t="shared" ref="AF52:AG52" si="100">D52+F52+H52+J52+L52+N52+P52+R52+T52+V52+X52+Z52</f>
        <v>140000</v>
      </c>
      <c r="AG52" s="336">
        <f t="shared" si="100"/>
        <v>0</v>
      </c>
    </row>
    <row r="53" ht="14.25" customHeight="1">
      <c r="A53" s="40"/>
      <c r="B53" s="337" t="s">
        <v>54</v>
      </c>
      <c r="C53" s="40" t="s">
        <v>362</v>
      </c>
      <c r="D53" s="338">
        <f>SUMIF('México'!$C:$C,'México Summary'!$C$53,'México'!D:D)</f>
        <v>0</v>
      </c>
      <c r="E53" s="41">
        <f>SUMIF('México'!$C:$C,'México Summary'!$C$53,'México'!E:E)</f>
        <v>0</v>
      </c>
      <c r="F53" s="144">
        <f>SUMIF('México'!$C:$C,'México Summary'!$C$53,'México'!F:F)</f>
        <v>0</v>
      </c>
      <c r="G53" s="144">
        <f>SUMIF('México'!$C:$C,'México Summary'!$C$53,'México'!G:G)</f>
        <v>0</v>
      </c>
      <c r="H53" s="41">
        <f>SUMIF('México'!$C:$C,'México Summary'!$C$53,'México'!H:H)</f>
        <v>0</v>
      </c>
      <c r="I53" s="41">
        <f>SUMIF('México'!$C:$C,'México Summary'!$C$53,'México'!I:I)</f>
        <v>0</v>
      </c>
      <c r="J53" s="41">
        <f>SUMIF('México'!$C:$C,'México Summary'!$C$53,'México'!J:J)</f>
        <v>0</v>
      </c>
      <c r="K53" s="41">
        <f>SUMIF('México'!$C:$C,'México Summary'!$C$53,'México'!K:K)</f>
        <v>0</v>
      </c>
      <c r="L53" s="41">
        <f>SUMIF('México'!$C:$C,'México Summary'!$C$53,'México'!L:L)</f>
        <v>0</v>
      </c>
      <c r="M53" s="41">
        <f>SUMIF('México'!$C:$C,'México Summary'!$C$53,'México'!M:M)</f>
        <v>0</v>
      </c>
      <c r="N53" s="41">
        <f>SUMIF('México'!$C:$C,'México Summary'!$C$53,'México'!N:N)</f>
        <v>0</v>
      </c>
      <c r="O53" s="41">
        <f>SUMIF('México'!$C:$C,'México Summary'!$C$53,'México'!O:O)</f>
        <v>0</v>
      </c>
      <c r="P53" s="41">
        <f>SUMIF('México'!$C:$C,'México Summary'!$C$53,'México'!P:P)</f>
        <v>0</v>
      </c>
      <c r="Q53" s="41">
        <f>SUMIF('México'!$C:$C,'México Summary'!$C$53,'México'!Q:Q)</f>
        <v>0</v>
      </c>
      <c r="R53" s="41">
        <f>SUMIF('México'!$C:$C,'México Summary'!$C$53,'México'!R:R)</f>
        <v>0</v>
      </c>
      <c r="S53" s="41">
        <f>SUMIF('México'!$C:$C,'México Summary'!$C$53,'México'!S:S)</f>
        <v>0</v>
      </c>
      <c r="T53" s="41">
        <f>SUMIF('México'!$C:$C,'México Summary'!$C$53,'México'!T:T)</f>
        <v>0</v>
      </c>
      <c r="U53" s="41">
        <f>SUMIF('México'!$C:$C,'México Summary'!$C$53,'México'!U:U)</f>
        <v>0</v>
      </c>
      <c r="V53" s="41">
        <f>SUMIF('México'!$C:$C,'México Summary'!$C$53,'México'!V:V)</f>
        <v>0</v>
      </c>
      <c r="W53" s="41">
        <f>SUMIF('México'!$C:$C,'México Summary'!$C$53,'México'!W:W)</f>
        <v>0</v>
      </c>
      <c r="X53" s="41">
        <f>SUMIF('México'!$C:$C,'México Summary'!$C$53,'México'!X:X)</f>
        <v>0</v>
      </c>
      <c r="Y53" s="41">
        <f>SUMIF('México'!$C:$C,'México Summary'!$C$53,'México'!Y:Y)</f>
        <v>0</v>
      </c>
      <c r="Z53" s="41">
        <f>SUMIF('México'!$C:$C,'México Summary'!$C$53,'México'!Z:Z)</f>
        <v>0</v>
      </c>
      <c r="AA53" s="336">
        <f>SUMIF('México'!$C:$C,'México Summary'!$C$53,'México'!AA:AA)</f>
        <v>0</v>
      </c>
      <c r="AB53" s="41"/>
      <c r="AC53" s="338">
        <f t="shared" ref="AC53:AD53" si="101">D53+F53+H53+J53+L53+N53+P53+R53+T53+V53+X53+Z53</f>
        <v>0</v>
      </c>
      <c r="AD53" s="336">
        <f t="shared" si="101"/>
        <v>0</v>
      </c>
      <c r="AE53" s="40"/>
      <c r="AF53" s="338">
        <f t="shared" ref="AF53:AG53" si="102">D53+F53+H53+J53+L53+N53+P53+R53+T53+V53+X53+Z53</f>
        <v>0</v>
      </c>
      <c r="AG53" s="336">
        <f t="shared" si="102"/>
        <v>0</v>
      </c>
    </row>
    <row r="54" ht="14.25" customHeight="1">
      <c r="A54" s="40"/>
      <c r="B54" s="337"/>
      <c r="C54" s="359" t="s">
        <v>55</v>
      </c>
      <c r="D54" s="356">
        <f t="shared" ref="D54:AA54" si="103">SUM(D51:D53)</f>
        <v>94000</v>
      </c>
      <c r="E54" s="357">
        <f t="shared" si="103"/>
        <v>0</v>
      </c>
      <c r="F54" s="357">
        <f t="shared" si="103"/>
        <v>94000</v>
      </c>
      <c r="G54" s="357">
        <f t="shared" si="103"/>
        <v>0</v>
      </c>
      <c r="H54" s="357">
        <f t="shared" si="103"/>
        <v>94000</v>
      </c>
      <c r="I54" s="357">
        <f t="shared" si="103"/>
        <v>0</v>
      </c>
      <c r="J54" s="357">
        <f t="shared" si="103"/>
        <v>94000</v>
      </c>
      <c r="K54" s="357">
        <f t="shared" si="103"/>
        <v>0</v>
      </c>
      <c r="L54" s="357">
        <f t="shared" si="103"/>
        <v>94000</v>
      </c>
      <c r="M54" s="357">
        <f t="shared" si="103"/>
        <v>0</v>
      </c>
      <c r="N54" s="357">
        <f t="shared" si="103"/>
        <v>94000</v>
      </c>
      <c r="O54" s="357">
        <f t="shared" si="103"/>
        <v>0</v>
      </c>
      <c r="P54" s="357">
        <f t="shared" si="103"/>
        <v>80000</v>
      </c>
      <c r="Q54" s="357">
        <f t="shared" si="103"/>
        <v>0</v>
      </c>
      <c r="R54" s="357">
        <f t="shared" si="103"/>
        <v>94000</v>
      </c>
      <c r="S54" s="357">
        <f t="shared" si="103"/>
        <v>0</v>
      </c>
      <c r="T54" s="357">
        <f t="shared" si="103"/>
        <v>94000</v>
      </c>
      <c r="U54" s="357">
        <f t="shared" si="103"/>
        <v>0</v>
      </c>
      <c r="V54" s="357">
        <f t="shared" si="103"/>
        <v>94000</v>
      </c>
      <c r="W54" s="357">
        <f t="shared" si="103"/>
        <v>0</v>
      </c>
      <c r="X54" s="357">
        <f t="shared" si="103"/>
        <v>94000</v>
      </c>
      <c r="Y54" s="357">
        <f t="shared" si="103"/>
        <v>0</v>
      </c>
      <c r="Z54" s="357">
        <f t="shared" si="103"/>
        <v>80000</v>
      </c>
      <c r="AA54" s="358">
        <f t="shared" si="103"/>
        <v>0</v>
      </c>
      <c r="AB54" s="41"/>
      <c r="AC54" s="356">
        <f t="shared" ref="AC54:AD54" si="104">D54+F54+H54+J54+L54+N54+P54+R54+T54+V54+X54+Z54</f>
        <v>1100000</v>
      </c>
      <c r="AD54" s="358">
        <f t="shared" si="104"/>
        <v>0</v>
      </c>
      <c r="AE54" s="40"/>
      <c r="AF54" s="356">
        <f t="shared" ref="AF54:AG54" si="105">D54+F54+H54+J54+L54+N54+P54+R54+T54+V54+X54+Z54</f>
        <v>1100000</v>
      </c>
      <c r="AG54" s="358">
        <f t="shared" si="105"/>
        <v>0</v>
      </c>
    </row>
    <row r="55" ht="14.25" customHeight="1">
      <c r="A55" s="40"/>
      <c r="B55" s="360"/>
      <c r="C55" s="40"/>
      <c r="D55" s="338"/>
      <c r="E55" s="41"/>
      <c r="F55" s="144"/>
      <c r="G55" s="144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336"/>
      <c r="AB55" s="41"/>
      <c r="AC55" s="338"/>
      <c r="AD55" s="336"/>
      <c r="AE55" s="40"/>
      <c r="AF55" s="338"/>
      <c r="AG55" s="336"/>
    </row>
    <row r="56" ht="14.25" customHeight="1">
      <c r="A56" s="40"/>
      <c r="B56" s="337" t="s">
        <v>743</v>
      </c>
      <c r="C56" s="40" t="s">
        <v>658</v>
      </c>
      <c r="D56" s="338">
        <f>SUMIF('México'!$C:$C,'México Summary'!C56,'México'!$D:$D)</f>
        <v>0</v>
      </c>
      <c r="E56" s="41">
        <f>SUMIF('México'!$C:$C,'México Summary'!C56,'México'!$E:$E)</f>
        <v>0</v>
      </c>
      <c r="F56" s="144">
        <f>SUMIF('México'!$C:$C,'México Summary'!C56,'México'!$F:$F)</f>
        <v>0</v>
      </c>
      <c r="G56" s="144">
        <f>SUMIF('México'!$C:$C,'México Summary'!C56,'México'!$G:$G)</f>
        <v>0</v>
      </c>
      <c r="H56" s="41">
        <f>SUMIF('México'!$C:$C,'México Summary'!C56,'México'!$H:$H)</f>
        <v>0</v>
      </c>
      <c r="I56" s="41">
        <f>SUMIF('México'!$C:$C,'México Summary'!C56,'México'!$I:$I)</f>
        <v>0</v>
      </c>
      <c r="J56" s="41">
        <f>SUMIF('México'!$C:$C,'México Summary'!C56,'México'!$J:$J)</f>
        <v>0</v>
      </c>
      <c r="K56" s="41">
        <f>SUMIF('México'!$C:$C,'México Summary'!C56,'México'!$K:$K)</f>
        <v>0</v>
      </c>
      <c r="L56" s="41">
        <f>SUMIF('México'!$C:$C,'México Summary'!C56,'México'!$L:$L)</f>
        <v>0</v>
      </c>
      <c r="M56" s="41">
        <f>SUMIF('México'!$C:$C,'México Summary'!C56,'México'!$M:$M)</f>
        <v>0</v>
      </c>
      <c r="N56" s="41">
        <f>SUMIF('México'!$C:$C,'México Summary'!C56,'México'!$N:$N)</f>
        <v>0</v>
      </c>
      <c r="O56" s="41">
        <f>SUMIF('México'!$C:$C,'México Summary'!C56,'México'!$O:$O)</f>
        <v>0</v>
      </c>
      <c r="P56" s="41">
        <f>SUMIF('México'!$C:$C,'México Summary'!C56,'México'!$P:$P)</f>
        <v>0</v>
      </c>
      <c r="Q56" s="41">
        <f>SUMIF('México'!$C:$C,'México Summary'!C56,'México'!$Q:$Q)</f>
        <v>0</v>
      </c>
      <c r="R56" s="41">
        <f>SUMIF('México'!$C:$C,'México Summary'!C56,'México'!$R:$R)</f>
        <v>0</v>
      </c>
      <c r="S56" s="41">
        <f>SUMIF('México'!$C:$C,'México Summary'!C56,'México'!$S:$S)</f>
        <v>0</v>
      </c>
      <c r="T56" s="41">
        <f>SUMIF('México'!$C:$C,'México Summary'!C56,'México'!$T:$T)</f>
        <v>0</v>
      </c>
      <c r="U56" s="41">
        <f>SUMIF('México'!$C:$C,'México Summary'!C56,'México'!$U:$U)</f>
        <v>0</v>
      </c>
      <c r="V56" s="41">
        <f>SUMIF('México'!$C:$C,'México Summary'!C56,'México'!$V:$V)</f>
        <v>0</v>
      </c>
      <c r="W56" s="41">
        <f>SUMIF('México'!$C:$C,'México Summary'!C56,'México'!$W:$W)</f>
        <v>0</v>
      </c>
      <c r="X56" s="41">
        <f>SUMIF('México'!$C:$C,'México Summary'!C56,'México'!$X:$X)</f>
        <v>0</v>
      </c>
      <c r="Y56" s="41">
        <f>SUMIF('México'!$C:$C,'México Summary'!C56,'México'!$Y:$Y)</f>
        <v>0</v>
      </c>
      <c r="Z56" s="41">
        <f>SUMIF('México'!$C:$C,'México Summary'!C56,'México'!$Z:$Z)</f>
        <v>0</v>
      </c>
      <c r="AA56" s="336">
        <f>SUMIF('México'!$C:$C,'México Summary'!C56,'México'!$AA:$AA)</f>
        <v>0</v>
      </c>
      <c r="AB56" s="41"/>
      <c r="AC56" s="338">
        <f t="shared" ref="AC56:AD56" si="106">D56+F56+H56+J56+L56+N56+P56+R56+T56+V56+X56+Z56</f>
        <v>0</v>
      </c>
      <c r="AD56" s="336">
        <f t="shared" si="106"/>
        <v>0</v>
      </c>
      <c r="AE56" s="40"/>
      <c r="AF56" s="338">
        <f t="shared" ref="AF56:AG56" si="107">D56+F56+H56+J56+L56+N56+P56+R56+T56+V56+X56+Z56</f>
        <v>0</v>
      </c>
      <c r="AG56" s="336">
        <f t="shared" si="107"/>
        <v>0</v>
      </c>
    </row>
    <row r="57" ht="14.25" customHeight="1">
      <c r="A57" s="40"/>
      <c r="B57" s="337" t="s">
        <v>743</v>
      </c>
      <c r="C57" s="40" t="s">
        <v>660</v>
      </c>
      <c r="D57" s="338">
        <f>SUMIF('México'!$C:$C,'México Summary'!C57,'México'!$D:$D)</f>
        <v>0</v>
      </c>
      <c r="E57" s="41">
        <f>SUMIF('México'!$C:$C,'México Summary'!C57,'México'!$E:$E)</f>
        <v>0</v>
      </c>
      <c r="F57" s="144">
        <f>SUMIF('México'!$C:$C,'México Summary'!C57,'México'!$F:$F)</f>
        <v>0</v>
      </c>
      <c r="G57" s="144">
        <f>SUMIF('México'!$C:$C,'México Summary'!C57,'México'!$G:$G)</f>
        <v>0</v>
      </c>
      <c r="H57" s="41">
        <f>SUMIF('México'!$C:$C,'México Summary'!C57,'México'!$H:$H)</f>
        <v>0</v>
      </c>
      <c r="I57" s="41">
        <f>SUMIF('México'!$C:$C,'México Summary'!C57,'México'!$I:$I)</f>
        <v>0</v>
      </c>
      <c r="J57" s="41">
        <f>SUMIF('México'!$C:$C,'México Summary'!C57,'México'!$J:$J)</f>
        <v>0</v>
      </c>
      <c r="K57" s="41">
        <f>SUMIF('México'!$C:$C,'México Summary'!C57,'México'!$K:$K)</f>
        <v>0</v>
      </c>
      <c r="L57" s="41">
        <f>SUMIF('México'!$C:$C,'México Summary'!C57,'México'!$L:$L)</f>
        <v>0</v>
      </c>
      <c r="M57" s="41">
        <f>SUMIF('México'!$C:$C,'México Summary'!C57,'México'!$M:$M)</f>
        <v>0</v>
      </c>
      <c r="N57" s="41">
        <f>SUMIF('México'!$C:$C,'México Summary'!C57,'México'!$N:$N)</f>
        <v>0</v>
      </c>
      <c r="O57" s="41">
        <f>SUMIF('México'!$C:$C,'México Summary'!C57,'México'!$O:$O)</f>
        <v>0</v>
      </c>
      <c r="P57" s="41">
        <f>SUMIF('México'!$C:$C,'México Summary'!C57,'México'!$P:$P)</f>
        <v>0</v>
      </c>
      <c r="Q57" s="41">
        <f>SUMIF('México'!$C:$C,'México Summary'!C57,'México'!$Q:$Q)</f>
        <v>0</v>
      </c>
      <c r="R57" s="41">
        <f>SUMIF('México'!$C:$C,'México Summary'!C57,'México'!$R:$R)</f>
        <v>0</v>
      </c>
      <c r="S57" s="41">
        <f>SUMIF('México'!$C:$C,'México Summary'!C57,'México'!$S:$S)</f>
        <v>0</v>
      </c>
      <c r="T57" s="41">
        <f>SUMIF('México'!$C:$C,'México Summary'!C57,'México'!$T:$T)</f>
        <v>0</v>
      </c>
      <c r="U57" s="41">
        <f>SUMIF('México'!$C:$C,'México Summary'!C57,'México'!$U:$U)</f>
        <v>0</v>
      </c>
      <c r="V57" s="41">
        <f>SUMIF('México'!$C:$C,'México Summary'!C57,'México'!$V:$V)</f>
        <v>0</v>
      </c>
      <c r="W57" s="41">
        <f>SUMIF('México'!$C:$C,'México Summary'!C57,'México'!$W:$W)</f>
        <v>0</v>
      </c>
      <c r="X57" s="41">
        <f>SUMIF('México'!$C:$C,'México Summary'!C57,'México'!$X:$X)</f>
        <v>0</v>
      </c>
      <c r="Y57" s="41">
        <f>SUMIF('México'!$C:$C,'México Summary'!C57,'México'!$Y:$Y)</f>
        <v>0</v>
      </c>
      <c r="Z57" s="41">
        <f>SUMIF('México'!$C:$C,'México Summary'!C57,'México'!$Z:$Z)</f>
        <v>0</v>
      </c>
      <c r="AA57" s="336">
        <f>SUMIF('México'!$C:$C,'México Summary'!C57,'México'!$AA:$AA)</f>
        <v>0</v>
      </c>
      <c r="AB57" s="41"/>
      <c r="AC57" s="338">
        <f t="shared" ref="AC57:AD57" si="108">D57+F57+H57+J57+L57+N57+P57+R57+T57+V57+X57+Z57</f>
        <v>0</v>
      </c>
      <c r="AD57" s="336">
        <f t="shared" si="108"/>
        <v>0</v>
      </c>
      <c r="AE57" s="40"/>
      <c r="AF57" s="338">
        <f t="shared" ref="AF57:AG57" si="109">D57+F57+H57+J57+L57+N57+P57+R57+T57+V57+X57+Z57</f>
        <v>0</v>
      </c>
      <c r="AG57" s="336">
        <f t="shared" si="109"/>
        <v>0</v>
      </c>
    </row>
    <row r="58" ht="14.25" customHeight="1">
      <c r="A58" s="40"/>
      <c r="B58" s="337" t="s">
        <v>743</v>
      </c>
      <c r="C58" s="40" t="s">
        <v>656</v>
      </c>
      <c r="D58" s="338">
        <f>SUMIF('México'!$C:$C,'México Summary'!C58,'México'!$D:$D)</f>
        <v>0</v>
      </c>
      <c r="E58" s="41">
        <f>SUMIF('México'!$C:$C,'México Summary'!C58,'México'!$E:$E)</f>
        <v>0</v>
      </c>
      <c r="F58" s="144">
        <f>SUMIF('México'!$C:$C,'México Summary'!C58,'México'!$F:$F)</f>
        <v>0</v>
      </c>
      <c r="G58" s="144">
        <f>SUMIF('México'!$C:$C,'México Summary'!C58,'México'!$G:$G)</f>
        <v>0</v>
      </c>
      <c r="H58" s="41">
        <f>SUMIF('México'!$C:$C,'México Summary'!C58,'México'!$H:$H)</f>
        <v>0</v>
      </c>
      <c r="I58" s="41">
        <f>SUMIF('México'!$C:$C,'México Summary'!C58,'México'!$I:$I)</f>
        <v>0</v>
      </c>
      <c r="J58" s="41">
        <f>SUMIF('México'!$C:$C,'México Summary'!C58,'México'!$J:$J)</f>
        <v>0</v>
      </c>
      <c r="K58" s="41">
        <f>SUMIF('México'!$C:$C,'México Summary'!C58,'México'!$K:$K)</f>
        <v>0</v>
      </c>
      <c r="L58" s="41">
        <f>SUMIF('México'!$C:$C,'México Summary'!C58,'México'!$L:$L)</f>
        <v>0</v>
      </c>
      <c r="M58" s="41">
        <f>SUMIF('México'!$C:$C,'México Summary'!C58,'México'!$M:$M)</f>
        <v>0</v>
      </c>
      <c r="N58" s="41">
        <f>SUMIF('México'!$C:$C,'México Summary'!C58,'México'!$N:$N)</f>
        <v>0</v>
      </c>
      <c r="O58" s="41">
        <f>SUMIF('México'!$C:$C,'México Summary'!C58,'México'!$O:$O)</f>
        <v>0</v>
      </c>
      <c r="P58" s="41">
        <f>SUMIF('México'!$C:$C,'México Summary'!C58,'México'!$P:$P)</f>
        <v>0</v>
      </c>
      <c r="Q58" s="41">
        <f>SUMIF('México'!$C:$C,'México Summary'!C58,'México'!$Q:$Q)</f>
        <v>0</v>
      </c>
      <c r="R58" s="41">
        <f>SUMIF('México'!$C:$C,'México Summary'!C58,'México'!$R:$R)</f>
        <v>0</v>
      </c>
      <c r="S58" s="41">
        <f>SUMIF('México'!$C:$C,'México Summary'!C58,'México'!$S:$S)</f>
        <v>0</v>
      </c>
      <c r="T58" s="41">
        <f>SUMIF('México'!$C:$C,'México Summary'!C58,'México'!$T:$T)</f>
        <v>0</v>
      </c>
      <c r="U58" s="41">
        <f>SUMIF('México'!$C:$C,'México Summary'!C58,'México'!$U:$U)</f>
        <v>0</v>
      </c>
      <c r="V58" s="41">
        <f>SUMIF('México'!$C:$C,'México Summary'!C58,'México'!$V:$V)</f>
        <v>0</v>
      </c>
      <c r="W58" s="41">
        <f>SUMIF('México'!$C:$C,'México Summary'!C58,'México'!$W:$W)</f>
        <v>0</v>
      </c>
      <c r="X58" s="41">
        <f>SUMIF('México'!$C:$C,'México Summary'!C58,'México'!$X:$X)</f>
        <v>0</v>
      </c>
      <c r="Y58" s="41">
        <f>SUMIF('México'!$C:$C,'México Summary'!C58,'México'!$Y:$Y)</f>
        <v>0</v>
      </c>
      <c r="Z58" s="41">
        <f>SUMIF('México'!$C:$C,'México Summary'!C58,'México'!$Z:$Z)</f>
        <v>0</v>
      </c>
      <c r="AA58" s="336">
        <f>SUMIF('México'!$C:$C,'México Summary'!C58,'México'!$AA:$AA)</f>
        <v>0</v>
      </c>
      <c r="AB58" s="41"/>
      <c r="AC58" s="338">
        <f t="shared" ref="AC58:AD58" si="110">D58+F58+H58+J58+L58+N58+P58+R58+T58+V58+X58+Z58</f>
        <v>0</v>
      </c>
      <c r="AD58" s="336">
        <f t="shared" si="110"/>
        <v>0</v>
      </c>
      <c r="AE58" s="40"/>
      <c r="AF58" s="338">
        <f t="shared" ref="AF58:AG58" si="111">D58+F58+H58+J58+L58+N58+P58+R58+T58+V58+X58+Z58</f>
        <v>0</v>
      </c>
      <c r="AG58" s="336">
        <f t="shared" si="111"/>
        <v>0</v>
      </c>
    </row>
    <row r="59" ht="14.25" customHeight="1">
      <c r="A59" s="40"/>
      <c r="B59" s="337"/>
      <c r="C59" s="359" t="s">
        <v>149</v>
      </c>
      <c r="D59" s="356">
        <f t="shared" ref="D59:AA59" si="112">SUM(D56:D58)</f>
        <v>0</v>
      </c>
      <c r="E59" s="357">
        <f t="shared" si="112"/>
        <v>0</v>
      </c>
      <c r="F59" s="357">
        <f t="shared" si="112"/>
        <v>0</v>
      </c>
      <c r="G59" s="357">
        <f t="shared" si="112"/>
        <v>0</v>
      </c>
      <c r="H59" s="357">
        <f t="shared" si="112"/>
        <v>0</v>
      </c>
      <c r="I59" s="357">
        <f t="shared" si="112"/>
        <v>0</v>
      </c>
      <c r="J59" s="357">
        <f t="shared" si="112"/>
        <v>0</v>
      </c>
      <c r="K59" s="357">
        <f t="shared" si="112"/>
        <v>0</v>
      </c>
      <c r="L59" s="357">
        <f t="shared" si="112"/>
        <v>0</v>
      </c>
      <c r="M59" s="357">
        <f t="shared" si="112"/>
        <v>0</v>
      </c>
      <c r="N59" s="357">
        <f t="shared" si="112"/>
        <v>0</v>
      </c>
      <c r="O59" s="357">
        <f t="shared" si="112"/>
        <v>0</v>
      </c>
      <c r="P59" s="357">
        <f t="shared" si="112"/>
        <v>0</v>
      </c>
      <c r="Q59" s="357">
        <f t="shared" si="112"/>
        <v>0</v>
      </c>
      <c r="R59" s="357">
        <f t="shared" si="112"/>
        <v>0</v>
      </c>
      <c r="S59" s="357">
        <f t="shared" si="112"/>
        <v>0</v>
      </c>
      <c r="T59" s="357">
        <f t="shared" si="112"/>
        <v>0</v>
      </c>
      <c r="U59" s="357">
        <f t="shared" si="112"/>
        <v>0</v>
      </c>
      <c r="V59" s="357">
        <f t="shared" si="112"/>
        <v>0</v>
      </c>
      <c r="W59" s="357">
        <f t="shared" si="112"/>
        <v>0</v>
      </c>
      <c r="X59" s="357">
        <f t="shared" si="112"/>
        <v>0</v>
      </c>
      <c r="Y59" s="357">
        <f t="shared" si="112"/>
        <v>0</v>
      </c>
      <c r="Z59" s="357">
        <f t="shared" si="112"/>
        <v>0</v>
      </c>
      <c r="AA59" s="358">
        <f t="shared" si="112"/>
        <v>0</v>
      </c>
      <c r="AB59" s="41"/>
      <c r="AC59" s="356">
        <f t="shared" ref="AC59:AD59" si="113">D59+F59+H59+J59+L59+N59+P59+R59+T59+V59+X59+Z59</f>
        <v>0</v>
      </c>
      <c r="AD59" s="358">
        <f t="shared" si="113"/>
        <v>0</v>
      </c>
      <c r="AE59" s="40"/>
      <c r="AF59" s="356">
        <f t="shared" ref="AF59:AG59" si="114">D59+F59+H59+J59+L59+N59+P59+R59+T59+V59+X59+Z59</f>
        <v>0</v>
      </c>
      <c r="AG59" s="358">
        <f t="shared" si="114"/>
        <v>0</v>
      </c>
    </row>
    <row r="60" ht="14.25" customHeight="1">
      <c r="A60" s="40"/>
      <c r="B60" s="337"/>
      <c r="C60" s="40"/>
      <c r="D60" s="338"/>
      <c r="E60" s="41"/>
      <c r="F60" s="144"/>
      <c r="G60" s="144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336"/>
      <c r="AB60" s="41"/>
      <c r="AC60" s="338"/>
      <c r="AD60" s="336"/>
      <c r="AE60" s="40"/>
      <c r="AF60" s="338"/>
      <c r="AG60" s="336"/>
    </row>
    <row r="61" ht="14.25" customHeight="1">
      <c r="A61" s="40"/>
      <c r="B61" s="337" t="s">
        <v>743</v>
      </c>
      <c r="C61" s="359" t="s">
        <v>151</v>
      </c>
      <c r="D61" s="356">
        <f>SUMIF('México'!$C:$C,'México Summary'!C61,'México'!$D:$D)</f>
        <v>0</v>
      </c>
      <c r="E61" s="357">
        <f>SUMIF('México'!$C:$C,'México Summary'!C61,'México'!$E:$E)</f>
        <v>0</v>
      </c>
      <c r="F61" s="357">
        <f>SUMIF('México'!$C:$C,'México Summary'!C61,'México'!$F:$F)</f>
        <v>0</v>
      </c>
      <c r="G61" s="357">
        <f>SUMIF('México'!$C:$C,'México Summary'!C61,'México'!$G:$G)</f>
        <v>0</v>
      </c>
      <c r="H61" s="357">
        <f>SUMIF('México'!$C:$C,'México Summary'!C61,'México'!$H:$H)</f>
        <v>0</v>
      </c>
      <c r="I61" s="357">
        <f>SUMIF('México'!$C:$C,'México Summary'!C61,'México'!$I:$I)</f>
        <v>0</v>
      </c>
      <c r="J61" s="357">
        <f>SUMIF('México'!$C:$C,'México Summary'!C61,'México'!$J:$J)</f>
        <v>0</v>
      </c>
      <c r="K61" s="357">
        <f>SUMIF('México'!$C:$C,'México Summary'!C61,'México'!$K:$K)</f>
        <v>0</v>
      </c>
      <c r="L61" s="357">
        <f>SUMIF('México'!$C:$C,'México Summary'!C61,'México'!$L:$L)</f>
        <v>0</v>
      </c>
      <c r="M61" s="357">
        <f>SUMIF('México'!$C:$C,'México Summary'!C61,'México'!$M:$M)</f>
        <v>0</v>
      </c>
      <c r="N61" s="357">
        <f>SUMIF('México'!$C:$C,'México Summary'!C61,'México'!$N:$N)</f>
        <v>0</v>
      </c>
      <c r="O61" s="357">
        <f>SUMIF('México'!$C:$C,'México Summary'!C61,'México'!$O:$O)</f>
        <v>0</v>
      </c>
      <c r="P61" s="357">
        <f>SUMIF('México'!$C:$C,'México Summary'!C61,'México'!$P:$P)</f>
        <v>0</v>
      </c>
      <c r="Q61" s="357">
        <f>SUMIF('México'!$C:$C,'México Summary'!C61,'México'!$Q:$Q)</f>
        <v>0</v>
      </c>
      <c r="R61" s="357">
        <f>SUMIF('México'!$C:$C,'México Summary'!C61,'México'!$R:$R)</f>
        <v>0</v>
      </c>
      <c r="S61" s="357">
        <f>SUMIF('México'!$C:$C,'México Summary'!C61,'México'!$S:$S)</f>
        <v>0</v>
      </c>
      <c r="T61" s="357">
        <f>SUMIF('México'!$C:$C,'México Summary'!C61,'México'!$T:$T)</f>
        <v>0</v>
      </c>
      <c r="U61" s="357">
        <f>SUMIF('México'!$C:$C,'México Summary'!C61,'México'!$U:$U)</f>
        <v>0</v>
      </c>
      <c r="V61" s="357">
        <f>SUMIF('México'!$C:$C,'México Summary'!C61,'México'!$V:$V)</f>
        <v>0</v>
      </c>
      <c r="W61" s="357">
        <f>SUMIF('México'!$C:$C,'México Summary'!C61,'México'!$W:$W)</f>
        <v>0</v>
      </c>
      <c r="X61" s="357">
        <f>SUMIF('México'!$C:$C,'México Summary'!C61,'México'!$X:$X)</f>
        <v>0</v>
      </c>
      <c r="Y61" s="357">
        <f>SUMIF('México'!$C:$C,'México Summary'!C61,'México'!$Y:$Y)</f>
        <v>0</v>
      </c>
      <c r="Z61" s="357">
        <f>SUMIF('México'!$C:$C,'México Summary'!C61,'México'!$Z:$Z)</f>
        <v>0</v>
      </c>
      <c r="AA61" s="358">
        <f>SUMIF('México'!$C:$C,'México Summary'!C61,'México'!$AA:$AA)</f>
        <v>0</v>
      </c>
      <c r="AB61" s="41"/>
      <c r="AC61" s="356">
        <f t="shared" ref="AC61:AD61" si="115">D61+F61+H61+J61+L61+N61+P61+R61+T61+V61+X61+Z61</f>
        <v>0</v>
      </c>
      <c r="AD61" s="358">
        <f t="shared" si="115"/>
        <v>0</v>
      </c>
      <c r="AE61" s="40"/>
      <c r="AF61" s="356">
        <f t="shared" ref="AF61:AG61" si="116">D61+F61+H61+J61+L61+N61+P61+R61+T61+V61+X61+Z61</f>
        <v>0</v>
      </c>
      <c r="AG61" s="358">
        <f t="shared" si="116"/>
        <v>0</v>
      </c>
    </row>
    <row r="62" ht="14.25" customHeight="1">
      <c r="A62" s="40"/>
      <c r="B62" s="337"/>
      <c r="C62" s="40"/>
      <c r="D62" s="338"/>
      <c r="E62" s="41"/>
      <c r="F62" s="144"/>
      <c r="G62" s="144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336"/>
      <c r="AB62" s="41"/>
      <c r="AC62" s="338"/>
      <c r="AD62" s="336"/>
      <c r="AE62" s="40"/>
      <c r="AF62" s="338"/>
      <c r="AG62" s="336"/>
    </row>
    <row r="63" ht="14.25" customHeight="1">
      <c r="A63" s="40"/>
      <c r="B63" s="337" t="s">
        <v>743</v>
      </c>
      <c r="C63" s="359" t="s">
        <v>153</v>
      </c>
      <c r="D63" s="356">
        <f>SUMIF('México'!$C:$C,'México Summary'!C63,'México'!$D:$D)</f>
        <v>0</v>
      </c>
      <c r="E63" s="357">
        <f>SUMIF('México'!$C:$C,'México Summary'!C63,'México'!$E:$E)</f>
        <v>0</v>
      </c>
      <c r="F63" s="357">
        <f>SUMIF('México'!$C:$C,'México Summary'!C63,'México'!$F:$F)</f>
        <v>0</v>
      </c>
      <c r="G63" s="357">
        <f>SUMIF('México'!$C:$C,'México Summary'!C63,'México'!$G:$G)</f>
        <v>0</v>
      </c>
      <c r="H63" s="357">
        <f>SUMIF('México'!$C:$C,'México Summary'!C63,'México'!$H:$H)</f>
        <v>0</v>
      </c>
      <c r="I63" s="357">
        <f>SUMIF('México'!$C:$C,'México Summary'!C63,'México'!$I:$I)</f>
        <v>0</v>
      </c>
      <c r="J63" s="357">
        <f>SUMIF('México'!$C:$C,'México Summary'!C63,'México'!$J:$J)</f>
        <v>0</v>
      </c>
      <c r="K63" s="357">
        <f>SUMIF('México'!$C:$C,'México Summary'!C63,'México'!$K:$K)</f>
        <v>0</v>
      </c>
      <c r="L63" s="357">
        <f>SUMIF('México'!$C:$C,'México Summary'!C63,'México'!$L:$L)</f>
        <v>0</v>
      </c>
      <c r="M63" s="357">
        <f>SUMIF('México'!$C:$C,'México Summary'!C63,'México'!$M:$M)</f>
        <v>0</v>
      </c>
      <c r="N63" s="357">
        <f>SUMIF('México'!$C:$C,'México Summary'!C63,'México'!$N:$N)</f>
        <v>0</v>
      </c>
      <c r="O63" s="357">
        <f>SUMIF('México'!$C:$C,'México Summary'!C63,'México'!$O:$O)</f>
        <v>0</v>
      </c>
      <c r="P63" s="357">
        <f>SUMIF('México'!$C:$C,'México Summary'!C63,'México'!$P:$P)</f>
        <v>0</v>
      </c>
      <c r="Q63" s="357">
        <f>SUMIF('México'!$C:$C,'México Summary'!C63,'México'!$Q:$Q)</f>
        <v>0</v>
      </c>
      <c r="R63" s="357">
        <f>SUMIF('México'!$C:$C,'México Summary'!C63,'México'!$R:$R)</f>
        <v>0</v>
      </c>
      <c r="S63" s="357">
        <f>SUMIF('México'!$C:$C,'México Summary'!C63,'México'!$S:$S)</f>
        <v>0</v>
      </c>
      <c r="T63" s="357">
        <f>SUMIF('México'!$C:$C,'México Summary'!C63,'México'!$T:$T)</f>
        <v>0</v>
      </c>
      <c r="U63" s="357">
        <f>SUMIF('México'!$C:$C,'México Summary'!C63,'México'!$U:$U)</f>
        <v>0</v>
      </c>
      <c r="V63" s="357">
        <f>SUMIF('México'!$C:$C,'México Summary'!C63,'México'!$V:$V)</f>
        <v>0</v>
      </c>
      <c r="W63" s="357">
        <f>SUMIF('México'!$C:$C,'México Summary'!C63,'México'!$W:$W)</f>
        <v>0</v>
      </c>
      <c r="X63" s="357">
        <f>SUMIF('México'!$C:$C,'México Summary'!C63,'México'!$X:$X)</f>
        <v>0</v>
      </c>
      <c r="Y63" s="357">
        <f>SUMIF('México'!$C:$C,'México Summary'!C63,'México'!$Y:$Y)</f>
        <v>0</v>
      </c>
      <c r="Z63" s="357">
        <f>SUMIF('México'!$C:$C,'México Summary'!C63,'México'!$Z:$Z)</f>
        <v>0</v>
      </c>
      <c r="AA63" s="358">
        <f>SUMIF('México'!$C:$C,'México Summary'!C63,'México'!$AA:$AA)</f>
        <v>0</v>
      </c>
      <c r="AB63" s="41"/>
      <c r="AC63" s="356">
        <f t="shared" ref="AC63:AD63" si="117">D63+F63+H63+J63+L63+N63+P63+R63+T63+V63+X63+Z63</f>
        <v>0</v>
      </c>
      <c r="AD63" s="358">
        <f t="shared" si="117"/>
        <v>0</v>
      </c>
      <c r="AE63" s="40"/>
      <c r="AF63" s="356">
        <f t="shared" ref="AF63:AG63" si="118">D63+F63+H63+J63+L63+N63+P63+R63+T63+V63+X63+Z63</f>
        <v>0</v>
      </c>
      <c r="AG63" s="358">
        <f t="shared" si="118"/>
        <v>0</v>
      </c>
    </row>
    <row r="64" ht="14.25" customHeight="1">
      <c r="A64" s="40"/>
      <c r="B64" s="337"/>
      <c r="C64" s="40"/>
      <c r="D64" s="338"/>
      <c r="E64" s="41"/>
      <c r="F64" s="144"/>
      <c r="G64" s="144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336"/>
      <c r="AB64" s="41"/>
      <c r="AC64" s="338"/>
      <c r="AD64" s="336"/>
      <c r="AE64" s="40"/>
      <c r="AF64" s="338"/>
      <c r="AG64" s="336"/>
    </row>
    <row r="65" ht="14.25" customHeight="1">
      <c r="A65" s="40"/>
      <c r="B65" s="337" t="s">
        <v>54</v>
      </c>
      <c r="C65" s="40" t="s">
        <v>323</v>
      </c>
      <c r="D65" s="338">
        <f>SUMIF('México'!$C:$C,'México Summary'!C65,'México'!$D:$D)</f>
        <v>0</v>
      </c>
      <c r="E65" s="41">
        <f>SUMIF('México'!$C:$C,'México Summary'!C65,'México'!$E:$E)</f>
        <v>0</v>
      </c>
      <c r="F65" s="144">
        <f>SUMIF('México'!$C:$C,'México Summary'!C65,'México'!$F:$F)</f>
        <v>0</v>
      </c>
      <c r="G65" s="144">
        <f>SUMIF('México'!$C:$C,'México Summary'!C65,'México'!$G:$G)</f>
        <v>0</v>
      </c>
      <c r="H65" s="41">
        <f>SUMIF('México'!$C:$C,'México Summary'!C65,'México'!$H:$H)</f>
        <v>0</v>
      </c>
      <c r="I65" s="41">
        <f>SUMIF('México'!$C:$C,'México Summary'!C65,'México'!$I:$I)</f>
        <v>0</v>
      </c>
      <c r="J65" s="41">
        <f>SUMIF('México'!$C:$C,'México Summary'!C65,'México'!$J:$J)</f>
        <v>0</v>
      </c>
      <c r="K65" s="41">
        <f>SUMIF('México'!$C:$C,'México Summary'!C65,'México'!$K:$K)</f>
        <v>0</v>
      </c>
      <c r="L65" s="41">
        <f>SUMIF('México'!$C:$C,'México Summary'!C65,'México'!$L:$L)</f>
        <v>0</v>
      </c>
      <c r="M65" s="41">
        <f>SUMIF('México'!$C:$C,'México Summary'!C65,'México'!$M:$M)</f>
        <v>0</v>
      </c>
      <c r="N65" s="41">
        <f>SUMIF('México'!$C:$C,'México Summary'!C65,'México'!$N:$N)</f>
        <v>0</v>
      </c>
      <c r="O65" s="41">
        <f>SUMIF('México'!$C:$C,'México Summary'!C65,'México'!$O:$O)</f>
        <v>0</v>
      </c>
      <c r="P65" s="41">
        <f>SUMIF('México'!$C:$C,'México Summary'!C65,'México'!$P:$P)</f>
        <v>0</v>
      </c>
      <c r="Q65" s="41">
        <f>SUMIF('México'!$C:$C,'México Summary'!C65,'México'!$Q:$Q)</f>
        <v>0</v>
      </c>
      <c r="R65" s="41">
        <f>SUMIF('México'!$C:$C,'México Summary'!C65,'México'!$R:$R)</f>
        <v>0</v>
      </c>
      <c r="S65" s="41">
        <f>SUMIF('México'!$C:$C,'México Summary'!C65,'México'!$S:$S)</f>
        <v>0</v>
      </c>
      <c r="T65" s="41">
        <f>SUMIF('México'!$C:$C,'México Summary'!C65,'México'!$T:$T)</f>
        <v>0</v>
      </c>
      <c r="U65" s="41">
        <f>SUMIF('México'!$C:$C,'México Summary'!C65,'México'!$U:$U)</f>
        <v>0</v>
      </c>
      <c r="V65" s="41">
        <f>SUMIF('México'!$C:$C,'México Summary'!C65,'México'!$V:$V)</f>
        <v>0</v>
      </c>
      <c r="W65" s="41">
        <f>SUMIF('México'!$C:$C,'México Summary'!C65,'México'!$W:$W)</f>
        <v>0</v>
      </c>
      <c r="X65" s="41">
        <f>SUMIF('México'!$C:$C,'México Summary'!C65,'México'!$X:$X)</f>
        <v>0</v>
      </c>
      <c r="Y65" s="41">
        <f>SUMIF('México'!$C:$C,'México Summary'!C65,'México'!$Y:$Y)</f>
        <v>0</v>
      </c>
      <c r="Z65" s="41">
        <f>SUMIF('México'!$C:$C,'México Summary'!C65,'México'!$Z:$Z)</f>
        <v>0</v>
      </c>
      <c r="AA65" s="336">
        <f>SUMIF('México'!$C:$C,'México Summary'!C65,'México'!$AA:$AA)</f>
        <v>0</v>
      </c>
      <c r="AB65" s="41"/>
      <c r="AC65" s="338">
        <f t="shared" ref="AC65:AD65" si="119">D65+F65+H65+J65+L65+N65+P65+R65+T65+V65+X65+Z65</f>
        <v>0</v>
      </c>
      <c r="AD65" s="336">
        <f t="shared" si="119"/>
        <v>0</v>
      </c>
      <c r="AE65" s="40"/>
      <c r="AF65" s="338">
        <f t="shared" ref="AF65:AG65" si="120">D65+F65+H65+J65+L65+N65+P65+R65+T65+V65+X65+Z65</f>
        <v>0</v>
      </c>
      <c r="AG65" s="336">
        <f t="shared" si="120"/>
        <v>0</v>
      </c>
    </row>
    <row r="66" ht="14.25" customHeight="1">
      <c r="A66" s="40"/>
      <c r="B66" s="337" t="s">
        <v>54</v>
      </c>
      <c r="C66" s="40" t="s">
        <v>365</v>
      </c>
      <c r="D66" s="338">
        <f>SUMIF('México'!$C:$C,'México Summary'!C66,'México'!$D:$D)</f>
        <v>0</v>
      </c>
      <c r="E66" s="41">
        <f>SUMIF('México'!$C:$C,'México Summary'!C66,'México'!$E:$E)</f>
        <v>0</v>
      </c>
      <c r="F66" s="144">
        <f>SUMIF('México'!$C:$C,'México Summary'!C66,'México'!$F:$F)</f>
        <v>0</v>
      </c>
      <c r="G66" s="144">
        <f>SUMIF('México'!$C:$C,'México Summary'!C66,'México'!$G:$G)</f>
        <v>0</v>
      </c>
      <c r="H66" s="41">
        <f>SUMIF('México'!$C:$C,'México Summary'!C66,'México'!$H:$H)</f>
        <v>0</v>
      </c>
      <c r="I66" s="41">
        <f>SUMIF('México'!$C:$C,'México Summary'!C66,'México'!$I:$I)</f>
        <v>0</v>
      </c>
      <c r="J66" s="41">
        <f>SUMIF('México'!$C:$C,'México Summary'!C66,'México'!$J:$J)</f>
        <v>0</v>
      </c>
      <c r="K66" s="41">
        <f>SUMIF('México'!$C:$C,'México Summary'!C66,'México'!$K:$K)</f>
        <v>0</v>
      </c>
      <c r="L66" s="41">
        <f>SUMIF('México'!$C:$C,'México Summary'!C66,'México'!$L:$L)</f>
        <v>1800000</v>
      </c>
      <c r="M66" s="41">
        <f>SUMIF('México'!$C:$C,'México Summary'!C66,'México'!$M:$M)</f>
        <v>0</v>
      </c>
      <c r="N66" s="41">
        <f>SUMIF('México'!$C:$C,'México Summary'!C66,'México'!$N:$N)</f>
        <v>0</v>
      </c>
      <c r="O66" s="41">
        <f>SUMIF('México'!$C:$C,'México Summary'!C66,'México'!$O:$O)</f>
        <v>0</v>
      </c>
      <c r="P66" s="41">
        <f>SUMIF('México'!$C:$C,'México Summary'!C66,'México'!$P:$P)</f>
        <v>0</v>
      </c>
      <c r="Q66" s="41">
        <f>SUMIF('México'!$C:$C,'México Summary'!C66,'México'!$Q:$Q)</f>
        <v>0</v>
      </c>
      <c r="R66" s="41">
        <f>SUMIF('México'!$C:$C,'México Summary'!C66,'México'!$R:$R)</f>
        <v>0</v>
      </c>
      <c r="S66" s="41">
        <f>SUMIF('México'!$C:$C,'México Summary'!C66,'México'!$S:$S)</f>
        <v>0</v>
      </c>
      <c r="T66" s="41">
        <f>SUMIF('México'!$C:$C,'México Summary'!C66,'México'!$T:$T)</f>
        <v>0</v>
      </c>
      <c r="U66" s="41">
        <f>SUMIF('México'!$C:$C,'México Summary'!C66,'México'!$U:$U)</f>
        <v>0</v>
      </c>
      <c r="V66" s="41">
        <f>SUMIF('México'!$C:$C,'México Summary'!C66,'México'!$V:$V)</f>
        <v>0</v>
      </c>
      <c r="W66" s="41">
        <f>SUMIF('México'!$C:$C,'México Summary'!C66,'México'!$W:$W)</f>
        <v>0</v>
      </c>
      <c r="X66" s="41">
        <f>SUMIF('México'!$C:$C,'México Summary'!C66,'México'!$X:$X)</f>
        <v>0</v>
      </c>
      <c r="Y66" s="41">
        <f>SUMIF('México'!$C:$C,'México Summary'!C66,'México'!$Y:$Y)</f>
        <v>0</v>
      </c>
      <c r="Z66" s="41">
        <f>SUMIF('México'!$C:$C,'México Summary'!C66,'México'!$Z:$Z)</f>
        <v>0</v>
      </c>
      <c r="AA66" s="336">
        <f>SUMIF('México'!$C:$C,'México Summary'!C66,'México'!$AA:$AA)</f>
        <v>0</v>
      </c>
      <c r="AB66" s="41"/>
      <c r="AC66" s="338">
        <f t="shared" ref="AC66:AD66" si="121">D66+F66+H66+J66+L66+N66+P66+R66+T66+V66+X66+Z66</f>
        <v>1800000</v>
      </c>
      <c r="AD66" s="336">
        <f t="shared" si="121"/>
        <v>0</v>
      </c>
      <c r="AE66" s="40"/>
      <c r="AF66" s="338">
        <f t="shared" ref="AF66:AG66" si="122">D66+F66+H66+J66+L66+N66+P66+R66+T66+V66+X66+Z66</f>
        <v>1800000</v>
      </c>
      <c r="AG66" s="336">
        <f t="shared" si="122"/>
        <v>0</v>
      </c>
    </row>
    <row r="67" ht="14.25" customHeight="1">
      <c r="A67" s="40"/>
      <c r="B67" s="337" t="s">
        <v>54</v>
      </c>
      <c r="C67" s="40" t="s">
        <v>344</v>
      </c>
      <c r="D67" s="338">
        <f>SUMIF('México'!$C:$C,'México Summary'!C67,'México'!$D:$D)</f>
        <v>0</v>
      </c>
      <c r="E67" s="41">
        <f>SUMIF('México'!$C:$C,'México Summary'!C67,'México'!$E:$E)</f>
        <v>0</v>
      </c>
      <c r="F67" s="144">
        <f>SUMIF('México'!$C:$C,'México Summary'!C67,'México'!$F:$F)</f>
        <v>19950</v>
      </c>
      <c r="G67" s="144">
        <f>SUMIF('México'!$C:$C,'México Summary'!C67,'México'!$G:$G)</f>
        <v>0</v>
      </c>
      <c r="H67" s="41">
        <f>SUMIF('México'!$C:$C,'México Summary'!C67,'México'!$H:$H)</f>
        <v>0</v>
      </c>
      <c r="I67" s="41">
        <f>SUMIF('México'!$C:$C,'México Summary'!C67,'México'!$I:$I)</f>
        <v>0</v>
      </c>
      <c r="J67" s="41">
        <f>SUMIF('México'!$C:$C,'México Summary'!C67,'México'!$J:$J)</f>
        <v>19950</v>
      </c>
      <c r="K67" s="41">
        <f>SUMIF('México'!$C:$C,'México Summary'!C67,'México'!$K:$K)</f>
        <v>0</v>
      </c>
      <c r="L67" s="41">
        <f>SUMIF('México'!$C:$C,'México Summary'!C67,'México'!$L:$L)</f>
        <v>0</v>
      </c>
      <c r="M67" s="41">
        <f>SUMIF('México'!$C:$C,'México Summary'!C67,'México'!$M:$M)</f>
        <v>0</v>
      </c>
      <c r="N67" s="41">
        <f>SUMIF('México'!$C:$C,'México Summary'!C67,'México'!$N:$N)</f>
        <v>19950</v>
      </c>
      <c r="O67" s="41">
        <f>SUMIF('México'!$C:$C,'México Summary'!C67,'México'!$O:$O)</f>
        <v>0</v>
      </c>
      <c r="P67" s="41">
        <f>SUMIF('México'!$C:$C,'México Summary'!C67,'México'!$P:$P)</f>
        <v>0</v>
      </c>
      <c r="Q67" s="41">
        <f>SUMIF('México'!$C:$C,'México Summary'!C67,'México'!$Q:$Q)</f>
        <v>0</v>
      </c>
      <c r="R67" s="41">
        <f>SUMIF('México'!$C:$C,'México Summary'!C67,'México'!$R:$R)</f>
        <v>19950</v>
      </c>
      <c r="S67" s="41">
        <f>SUMIF('México'!$C:$C,'México Summary'!C67,'México'!$S:$S)</f>
        <v>0</v>
      </c>
      <c r="T67" s="41">
        <f>SUMIF('México'!$C:$C,'México Summary'!C67,'México'!$T:$T)</f>
        <v>0</v>
      </c>
      <c r="U67" s="41">
        <f>SUMIF('México'!$C:$C,'México Summary'!C67,'México'!$U:$U)</f>
        <v>0</v>
      </c>
      <c r="V67" s="41">
        <f>SUMIF('México'!$C:$C,'México Summary'!C67,'México'!$V:$V)</f>
        <v>19950</v>
      </c>
      <c r="W67" s="41">
        <f>SUMIF('México'!$C:$C,'México Summary'!C67,'México'!$W:$W)</f>
        <v>0</v>
      </c>
      <c r="X67" s="41">
        <f>SUMIF('México'!$C:$C,'México Summary'!C67,'México'!$X:$X)</f>
        <v>19950</v>
      </c>
      <c r="Y67" s="41">
        <f>SUMIF('México'!$C:$C,'México Summary'!C67,'México'!$Y:$Y)</f>
        <v>0</v>
      </c>
      <c r="Z67" s="41">
        <f>SUMIF('México'!$C:$C,'México Summary'!C67,'México'!$Z:$Z)</f>
        <v>0</v>
      </c>
      <c r="AA67" s="336">
        <f>SUMIF('México'!$C:$C,'México Summary'!C67,'México'!$AA:$AA)</f>
        <v>0</v>
      </c>
      <c r="AB67" s="41"/>
      <c r="AC67" s="338">
        <f t="shared" ref="AC67:AD67" si="123">D67+F67+H67+J67+L67+N67+P67+R67+T67+V67+X67+Z67</f>
        <v>119700</v>
      </c>
      <c r="AD67" s="336">
        <f t="shared" si="123"/>
        <v>0</v>
      </c>
      <c r="AE67" s="40"/>
      <c r="AF67" s="338">
        <f t="shared" ref="AF67:AG67" si="124">D67+F67+H67+J67+L67+N67+P67+R67+T67+V67+X67+Z67</f>
        <v>119700</v>
      </c>
      <c r="AG67" s="336">
        <f t="shared" si="124"/>
        <v>0</v>
      </c>
    </row>
    <row r="68" ht="14.25" customHeight="1">
      <c r="A68" s="40"/>
      <c r="B68" s="337" t="s">
        <v>54</v>
      </c>
      <c r="C68" s="40" t="s">
        <v>329</v>
      </c>
      <c r="D68" s="338">
        <f>SUMIF('México'!$C:$C,'México Summary'!C68,'México'!$D:$D)</f>
        <v>0</v>
      </c>
      <c r="E68" s="41">
        <f>SUMIF('México'!$C:$C,'México Summary'!C68,'México'!$E:$E)</f>
        <v>0</v>
      </c>
      <c r="F68" s="144">
        <f>SUMIF('México'!$C:$C,'México Summary'!C68,'México'!$F:$F)</f>
        <v>19950</v>
      </c>
      <c r="G68" s="144">
        <f>SUMIF('México'!$C:$C,'México Summary'!C68,'México'!$G:$G)</f>
        <v>0</v>
      </c>
      <c r="H68" s="41">
        <f>SUMIF('México'!$C:$C,'México Summary'!C68,'México'!$H:$H)</f>
        <v>0</v>
      </c>
      <c r="I68" s="41">
        <f>SUMIF('México'!$C:$C,'México Summary'!C68,'México'!$I:$I)</f>
        <v>0</v>
      </c>
      <c r="J68" s="41">
        <f>SUMIF('México'!$C:$C,'México Summary'!C68,'México'!$J:$J)</f>
        <v>19950</v>
      </c>
      <c r="K68" s="41">
        <f>SUMIF('México'!$C:$C,'México Summary'!C68,'México'!$K:$K)</f>
        <v>0</v>
      </c>
      <c r="L68" s="41">
        <f>SUMIF('México'!$C:$C,'México Summary'!C68,'México'!$L:$L)</f>
        <v>0</v>
      </c>
      <c r="M68" s="41">
        <f>SUMIF('México'!$C:$C,'México Summary'!C68,'México'!$M:$M)</f>
        <v>0</v>
      </c>
      <c r="N68" s="41">
        <f>SUMIF('México'!$C:$C,'México Summary'!C68,'México'!$N:$N)</f>
        <v>19950</v>
      </c>
      <c r="O68" s="41">
        <f>SUMIF('México'!$C:$C,'México Summary'!C68,'México'!$O:$O)</f>
        <v>0</v>
      </c>
      <c r="P68" s="41">
        <f>SUMIF('México'!$C:$C,'México Summary'!C68,'México'!$P:$P)</f>
        <v>0</v>
      </c>
      <c r="Q68" s="41">
        <f>SUMIF('México'!$C:$C,'México Summary'!C68,'México'!$Q:$Q)</f>
        <v>0</v>
      </c>
      <c r="R68" s="41">
        <f>SUMIF('México'!$C:$C,'México Summary'!C68,'México'!$R:$R)</f>
        <v>19950</v>
      </c>
      <c r="S68" s="41">
        <f>SUMIF('México'!$C:$C,'México Summary'!C68,'México'!$S:$S)</f>
        <v>0</v>
      </c>
      <c r="T68" s="41">
        <f>SUMIF('México'!$C:$C,'México Summary'!C68,'México'!$T:$T)</f>
        <v>0</v>
      </c>
      <c r="U68" s="41">
        <f>SUMIF('México'!$C:$C,'México Summary'!C68,'México'!$U:$U)</f>
        <v>0</v>
      </c>
      <c r="V68" s="41">
        <f>SUMIF('México'!$C:$C,'México Summary'!C68,'México'!$V:$V)</f>
        <v>19950</v>
      </c>
      <c r="W68" s="41">
        <f>SUMIF('México'!$C:$C,'México Summary'!C68,'México'!$W:$W)</f>
        <v>0</v>
      </c>
      <c r="X68" s="41">
        <f>SUMIF('México'!$C:$C,'México Summary'!C68,'México'!$X:$X)</f>
        <v>19950</v>
      </c>
      <c r="Y68" s="41">
        <f>SUMIF('México'!$C:$C,'México Summary'!C68,'México'!$Y:$Y)</f>
        <v>0</v>
      </c>
      <c r="Z68" s="41">
        <f>SUMIF('México'!$C:$C,'México Summary'!C68,'México'!$Z:$Z)</f>
        <v>0</v>
      </c>
      <c r="AA68" s="336">
        <f>SUMIF('México'!$C:$C,'México Summary'!C68,'México'!$AA:$AA)</f>
        <v>0</v>
      </c>
      <c r="AB68" s="41"/>
      <c r="AC68" s="338">
        <f t="shared" ref="AC68:AD68" si="125">D68+F68+H68+J68+L68+N68+P68+R68+T68+V68+X68+Z68</f>
        <v>119700</v>
      </c>
      <c r="AD68" s="336">
        <f t="shared" si="125"/>
        <v>0</v>
      </c>
      <c r="AE68" s="40"/>
      <c r="AF68" s="338">
        <f t="shared" ref="AF68:AG68" si="126">D68+F68+H68+J68+L68+N68+P68+R68+T68+V68+X68+Z68</f>
        <v>119700</v>
      </c>
      <c r="AG68" s="336">
        <f t="shared" si="126"/>
        <v>0</v>
      </c>
    </row>
    <row r="69" ht="14.25" customHeight="1">
      <c r="A69" s="40"/>
      <c r="B69" s="337" t="s">
        <v>54</v>
      </c>
      <c r="C69" s="40" t="s">
        <v>334</v>
      </c>
      <c r="D69" s="338">
        <f>SUMIF('México'!$C:$C,'México Summary'!C69,'México'!$D:$D)</f>
        <v>0</v>
      </c>
      <c r="E69" s="41">
        <f>SUMIF('México'!$C:$C,'México Summary'!C69,'México'!$E:$E)</f>
        <v>0</v>
      </c>
      <c r="F69" s="144">
        <f>SUMIF('México'!$C:$C,'México Summary'!C69,'México'!$F:$F)</f>
        <v>19950</v>
      </c>
      <c r="G69" s="144">
        <f>SUMIF('México'!$C:$C,'México Summary'!C69,'México'!$G:$G)</f>
        <v>0</v>
      </c>
      <c r="H69" s="41">
        <f>SUMIF('México'!$C:$C,'México Summary'!C69,'México'!$H:$H)</f>
        <v>0</v>
      </c>
      <c r="I69" s="41">
        <f>SUMIF('México'!$C:$C,'México Summary'!C69,'México'!$I:$I)</f>
        <v>0</v>
      </c>
      <c r="J69" s="41">
        <f>SUMIF('México'!$C:$C,'México Summary'!C69,'México'!$J:$J)</f>
        <v>19950</v>
      </c>
      <c r="K69" s="41">
        <f>SUMIF('México'!$C:$C,'México Summary'!C69,'México'!$K:$K)</f>
        <v>0</v>
      </c>
      <c r="L69" s="41">
        <f>SUMIF('México'!$C:$C,'México Summary'!C69,'México'!$L:$L)</f>
        <v>0</v>
      </c>
      <c r="M69" s="41">
        <f>SUMIF('México'!$C:$C,'México Summary'!C69,'México'!$M:$M)</f>
        <v>0</v>
      </c>
      <c r="N69" s="41">
        <f>SUMIF('México'!$C:$C,'México Summary'!C69,'México'!$N:$N)</f>
        <v>19950</v>
      </c>
      <c r="O69" s="41">
        <f>SUMIF('México'!$C:$C,'México Summary'!C69,'México'!$O:$O)</f>
        <v>0</v>
      </c>
      <c r="P69" s="41">
        <f>SUMIF('México'!$C:$C,'México Summary'!C69,'México'!$P:$P)</f>
        <v>0</v>
      </c>
      <c r="Q69" s="41">
        <f>SUMIF('México'!$C:$C,'México Summary'!C69,'México'!$Q:$Q)</f>
        <v>0</v>
      </c>
      <c r="R69" s="41">
        <f>SUMIF('México'!$C:$C,'México Summary'!C69,'México'!$R:$R)</f>
        <v>19950</v>
      </c>
      <c r="S69" s="41">
        <f>SUMIF('México'!$C:$C,'México Summary'!C69,'México'!$S:$S)</f>
        <v>0</v>
      </c>
      <c r="T69" s="41">
        <f>SUMIF('México'!$C:$C,'México Summary'!C69,'México'!$T:$T)</f>
        <v>0</v>
      </c>
      <c r="U69" s="41">
        <f>SUMIF('México'!$C:$C,'México Summary'!C69,'México'!$U:$U)</f>
        <v>0</v>
      </c>
      <c r="V69" s="41">
        <f>SUMIF('México'!$C:$C,'México Summary'!C69,'México'!$V:$V)</f>
        <v>19950</v>
      </c>
      <c r="W69" s="41">
        <f>SUMIF('México'!$C:$C,'México Summary'!C69,'México'!$W:$W)</f>
        <v>0</v>
      </c>
      <c r="X69" s="41">
        <f>SUMIF('México'!$C:$C,'México Summary'!C69,'México'!$X:$X)</f>
        <v>19950</v>
      </c>
      <c r="Y69" s="41">
        <f>SUMIF('México'!$C:$C,'México Summary'!C69,'México'!$Y:$Y)</f>
        <v>0</v>
      </c>
      <c r="Z69" s="41">
        <f>SUMIF('México'!$C:$C,'México Summary'!C69,'México'!$Z:$Z)</f>
        <v>0</v>
      </c>
      <c r="AA69" s="336">
        <f>SUMIF('México'!$C:$C,'México Summary'!C69,'México'!$AA:$AA)</f>
        <v>0</v>
      </c>
      <c r="AB69" s="41"/>
      <c r="AC69" s="338">
        <f t="shared" ref="AC69:AD69" si="127">D69+F69+H69+J69+L69+N69+P69+R69+T69+V69+X69+Z69</f>
        <v>119700</v>
      </c>
      <c r="AD69" s="336">
        <f t="shared" si="127"/>
        <v>0</v>
      </c>
      <c r="AE69" s="40"/>
      <c r="AF69" s="338">
        <f t="shared" ref="AF69:AG69" si="128">D69+F69+H69+J69+L69+N69+P69+R69+T69+V69+X69+Z69</f>
        <v>119700</v>
      </c>
      <c r="AG69" s="336">
        <f t="shared" si="128"/>
        <v>0</v>
      </c>
    </row>
    <row r="70" ht="14.25" customHeight="1">
      <c r="A70" s="40"/>
      <c r="B70" s="337" t="s">
        <v>54</v>
      </c>
      <c r="C70" s="40" t="s">
        <v>331</v>
      </c>
      <c r="D70" s="338">
        <f>SUMIF('México'!$C:$C,'México Summary'!C70,'México'!$D:$D)</f>
        <v>0</v>
      </c>
      <c r="E70" s="41">
        <f>SUMIF('México'!$C:$C,'México Summary'!C70,'México'!$E:$E)</f>
        <v>0</v>
      </c>
      <c r="F70" s="144">
        <f>SUMIF('México'!$C:$C,'México Summary'!C70,'México'!$F:$F)</f>
        <v>16625</v>
      </c>
      <c r="G70" s="144">
        <f>SUMIF('México'!$C:$C,'México Summary'!C70,'México'!$G:$G)</f>
        <v>0</v>
      </c>
      <c r="H70" s="41">
        <f>SUMIF('México'!$C:$C,'México Summary'!C70,'México'!$H:$H)</f>
        <v>0</v>
      </c>
      <c r="I70" s="41">
        <f>SUMIF('México'!$C:$C,'México Summary'!C70,'México'!$I:$I)</f>
        <v>0</v>
      </c>
      <c r="J70" s="41">
        <f>SUMIF('México'!$C:$C,'México Summary'!C70,'México'!$J:$J)</f>
        <v>16625</v>
      </c>
      <c r="K70" s="41">
        <f>SUMIF('México'!$C:$C,'México Summary'!C70,'México'!$K:$K)</f>
        <v>0</v>
      </c>
      <c r="L70" s="41">
        <f>SUMIF('México'!$C:$C,'México Summary'!C70,'México'!$L:$L)</f>
        <v>0</v>
      </c>
      <c r="M70" s="41">
        <f>SUMIF('México'!$C:$C,'México Summary'!C70,'México'!$M:$M)</f>
        <v>0</v>
      </c>
      <c r="N70" s="41">
        <f>SUMIF('México'!$C:$C,'México Summary'!C70,'México'!$N:$N)</f>
        <v>16625</v>
      </c>
      <c r="O70" s="41">
        <f>SUMIF('México'!$C:$C,'México Summary'!C70,'México'!$O:$O)</f>
        <v>0</v>
      </c>
      <c r="P70" s="41">
        <f>SUMIF('México'!$C:$C,'México Summary'!C70,'México'!$P:$P)</f>
        <v>0</v>
      </c>
      <c r="Q70" s="41">
        <f>SUMIF('México'!$C:$C,'México Summary'!C70,'México'!$Q:$Q)</f>
        <v>0</v>
      </c>
      <c r="R70" s="41">
        <f>SUMIF('México'!$C:$C,'México Summary'!C70,'México'!$R:$R)</f>
        <v>16625</v>
      </c>
      <c r="S70" s="41">
        <f>SUMIF('México'!$C:$C,'México Summary'!C70,'México'!$S:$S)</f>
        <v>0</v>
      </c>
      <c r="T70" s="41">
        <f>SUMIF('México'!$C:$C,'México Summary'!C70,'México'!$T:$T)</f>
        <v>0</v>
      </c>
      <c r="U70" s="41">
        <f>SUMIF('México'!$C:$C,'México Summary'!C70,'México'!$U:$U)</f>
        <v>0</v>
      </c>
      <c r="V70" s="41">
        <f>SUMIF('México'!$C:$C,'México Summary'!C70,'México'!$V:$V)</f>
        <v>16625</v>
      </c>
      <c r="W70" s="41">
        <f>SUMIF('México'!$C:$C,'México Summary'!C70,'México'!$W:$W)</f>
        <v>0</v>
      </c>
      <c r="X70" s="41">
        <f>SUMIF('México'!$C:$C,'México Summary'!C70,'México'!$X:$X)</f>
        <v>16625</v>
      </c>
      <c r="Y70" s="41">
        <f>SUMIF('México'!$C:$C,'México Summary'!C70,'México'!$Y:$Y)</f>
        <v>0</v>
      </c>
      <c r="Z70" s="41">
        <f>SUMIF('México'!$C:$C,'México Summary'!C70,'México'!$Z:$Z)</f>
        <v>0</v>
      </c>
      <c r="AA70" s="336">
        <f>SUMIF('México'!$C:$C,'México Summary'!C70,'México'!$AA:$AA)</f>
        <v>0</v>
      </c>
      <c r="AB70" s="41"/>
      <c r="AC70" s="338">
        <f t="shared" ref="AC70:AD70" si="129">D70+F70+H70+J70+L70+N70+P70+R70+T70+V70+X70+Z70</f>
        <v>99750</v>
      </c>
      <c r="AD70" s="336">
        <f t="shared" si="129"/>
        <v>0</v>
      </c>
      <c r="AE70" s="40"/>
      <c r="AF70" s="338">
        <f t="shared" ref="AF70:AG70" si="130">D70+F70+H70+J70+L70+N70+P70+R70+T70+V70+X70+Z70</f>
        <v>99750</v>
      </c>
      <c r="AG70" s="336">
        <f t="shared" si="130"/>
        <v>0</v>
      </c>
    </row>
    <row r="71" ht="14.25" customHeight="1">
      <c r="A71" s="40"/>
      <c r="B71" s="337" t="s">
        <v>609</v>
      </c>
      <c r="C71" s="40" t="s">
        <v>615</v>
      </c>
      <c r="D71" s="338">
        <f>SUMIF('México'!$C:$C,'México Summary'!C71,'México'!$D:$D)</f>
        <v>0</v>
      </c>
      <c r="E71" s="41">
        <f>SUMIF('México'!$C:$C,'México Summary'!C71,'México'!$E:$E)</f>
        <v>0</v>
      </c>
      <c r="F71" s="144">
        <f>SUMIF('México'!$C:$C,'México Summary'!C71,'México'!$F:$F)</f>
        <v>0</v>
      </c>
      <c r="G71" s="144">
        <f>SUMIF('México'!$C:$C,'México Summary'!C71,'México'!$G:$G)</f>
        <v>0</v>
      </c>
      <c r="H71" s="41">
        <f>SUMIF('México'!$C:$C,'México Summary'!C71,'México'!$H:$H)</f>
        <v>0</v>
      </c>
      <c r="I71" s="41">
        <f>SUMIF('México'!$C:$C,'México Summary'!C71,'México'!$I:$I)</f>
        <v>0</v>
      </c>
      <c r="J71" s="41">
        <f>SUMIF('México'!$C:$C,'México Summary'!C71,'México'!$J:$J)</f>
        <v>0</v>
      </c>
      <c r="K71" s="41">
        <f>SUMIF('México'!$C:$C,'México Summary'!C71,'México'!$K:$K)</f>
        <v>0</v>
      </c>
      <c r="L71" s="41">
        <f>SUMIF('México'!$C:$C,'México Summary'!C71,'México'!$L:$L)</f>
        <v>0</v>
      </c>
      <c r="M71" s="41">
        <f>SUMIF('México'!$C:$C,'México Summary'!C71,'México'!$M:$M)</f>
        <v>0</v>
      </c>
      <c r="N71" s="41">
        <f>SUMIF('México'!$C:$C,'México Summary'!C71,'México'!$N:$N)</f>
        <v>0</v>
      </c>
      <c r="O71" s="41">
        <f>SUMIF('México'!$C:$C,'México Summary'!C71,'México'!$O:$O)</f>
        <v>0</v>
      </c>
      <c r="P71" s="41">
        <f>SUMIF('México'!$C:$C,'México Summary'!C71,'México'!$P:$P)</f>
        <v>0</v>
      </c>
      <c r="Q71" s="41">
        <f>SUMIF('México'!$C:$C,'México Summary'!C71,'México'!$Q:$Q)</f>
        <v>0</v>
      </c>
      <c r="R71" s="41">
        <f>SUMIF('México'!$C:$C,'México Summary'!C71,'México'!$R:$R)</f>
        <v>0</v>
      </c>
      <c r="S71" s="41">
        <f>SUMIF('México'!$C:$C,'México Summary'!C71,'México'!$S:$S)</f>
        <v>0</v>
      </c>
      <c r="T71" s="41">
        <f>SUMIF('México'!$C:$C,'México Summary'!C71,'México'!$T:$T)</f>
        <v>0</v>
      </c>
      <c r="U71" s="41">
        <f>SUMIF('México'!$C:$C,'México Summary'!C71,'México'!$U:$U)</f>
        <v>0</v>
      </c>
      <c r="V71" s="41">
        <f>SUMIF('México'!$C:$C,'México Summary'!C71,'México'!$V:$V)</f>
        <v>0</v>
      </c>
      <c r="W71" s="41">
        <f>SUMIF('México'!$C:$C,'México Summary'!C71,'México'!$W:$W)</f>
        <v>0</v>
      </c>
      <c r="X71" s="41">
        <f>SUMIF('México'!$C:$C,'México Summary'!C71,'México'!$X:$X)</f>
        <v>0</v>
      </c>
      <c r="Y71" s="41">
        <f>SUMIF('México'!$C:$C,'México Summary'!C71,'México'!$Y:$Y)</f>
        <v>0</v>
      </c>
      <c r="Z71" s="41">
        <f>SUMIF('México'!$C:$C,'México Summary'!C71,'México'!$Z:$Z)</f>
        <v>0</v>
      </c>
      <c r="AA71" s="336">
        <f>SUMIF('México'!$C:$C,'México Summary'!C71,'México'!$AA:$AA)</f>
        <v>0</v>
      </c>
      <c r="AB71" s="41"/>
      <c r="AC71" s="338">
        <f t="shared" ref="AC71:AD71" si="131">D71+F71+H71+J71+L71+N71+P71+R71+T71+V71+X71+Z71</f>
        <v>0</v>
      </c>
      <c r="AD71" s="336">
        <f t="shared" si="131"/>
        <v>0</v>
      </c>
      <c r="AE71" s="40"/>
      <c r="AF71" s="338">
        <f t="shared" ref="AF71:AG71" si="132">D71+F71+H71+J71+L71+N71+P71+R71+T71+V71+X71+Z71</f>
        <v>0</v>
      </c>
      <c r="AG71" s="336">
        <f t="shared" si="132"/>
        <v>0</v>
      </c>
    </row>
    <row r="72" ht="14.25" customHeight="1">
      <c r="A72" s="40"/>
      <c r="B72" s="337" t="s">
        <v>54</v>
      </c>
      <c r="C72" s="40" t="s">
        <v>338</v>
      </c>
      <c r="D72" s="338">
        <f>SUMIF('México'!$C:$C,'México Summary'!C72,'México'!$D:$D)</f>
        <v>0</v>
      </c>
      <c r="E72" s="41">
        <f>SUMIF('México'!$C:$C,'México Summary'!C72,'México'!$E:$E)</f>
        <v>0</v>
      </c>
      <c r="F72" s="144">
        <f>SUMIF('México'!$C:$C,'México Summary'!C72,'México'!$F:$F)</f>
        <v>19950</v>
      </c>
      <c r="G72" s="144">
        <f>SUMIF('México'!$C:$C,'México Summary'!C72,'México'!$G:$G)</f>
        <v>0</v>
      </c>
      <c r="H72" s="41">
        <f>SUMIF('México'!$C:$C,'México Summary'!C72,'México'!$H:$H)</f>
        <v>0</v>
      </c>
      <c r="I72" s="41">
        <f>SUMIF('México'!$C:$C,'México Summary'!C72,'México'!$I:$I)</f>
        <v>0</v>
      </c>
      <c r="J72" s="41">
        <f>SUMIF('México'!$C:$C,'México Summary'!C72,'México'!$J:$J)</f>
        <v>19950</v>
      </c>
      <c r="K72" s="41">
        <f>SUMIF('México'!$C:$C,'México Summary'!C72,'México'!$K:$K)</f>
        <v>0</v>
      </c>
      <c r="L72" s="41">
        <f>SUMIF('México'!$C:$C,'México Summary'!C72,'México'!$L:$L)</f>
        <v>0</v>
      </c>
      <c r="M72" s="41">
        <f>SUMIF('México'!$C:$C,'México Summary'!C72,'México'!$M:$M)</f>
        <v>0</v>
      </c>
      <c r="N72" s="41">
        <f>SUMIF('México'!$C:$C,'México Summary'!C72,'México'!$N:$N)</f>
        <v>19950</v>
      </c>
      <c r="O72" s="41">
        <f>SUMIF('México'!$C:$C,'México Summary'!C72,'México'!$O:$O)</f>
        <v>0</v>
      </c>
      <c r="P72" s="41">
        <f>SUMIF('México'!$C:$C,'México Summary'!C72,'México'!$P:$P)</f>
        <v>0</v>
      </c>
      <c r="Q72" s="41">
        <f>SUMIF('México'!$C:$C,'México Summary'!C72,'México'!$Q:$Q)</f>
        <v>0</v>
      </c>
      <c r="R72" s="41">
        <f>SUMIF('México'!$C:$C,'México Summary'!C72,'México'!$R:$R)</f>
        <v>19950</v>
      </c>
      <c r="S72" s="41">
        <f>SUMIF('México'!$C:$C,'México Summary'!C72,'México'!$S:$S)</f>
        <v>0</v>
      </c>
      <c r="T72" s="41">
        <f>SUMIF('México'!$C:$C,'México Summary'!C72,'México'!$T:$T)</f>
        <v>0</v>
      </c>
      <c r="U72" s="41">
        <f>SUMIF('México'!$C:$C,'México Summary'!C72,'México'!$U:$U)</f>
        <v>0</v>
      </c>
      <c r="V72" s="41">
        <f>SUMIF('México'!$C:$C,'México Summary'!C72,'México'!$V:$V)</f>
        <v>19950</v>
      </c>
      <c r="W72" s="41">
        <f>SUMIF('México'!$C:$C,'México Summary'!C72,'México'!$W:$W)</f>
        <v>0</v>
      </c>
      <c r="X72" s="41">
        <f>SUMIF('México'!$C:$C,'México Summary'!C72,'México'!$X:$X)</f>
        <v>19950</v>
      </c>
      <c r="Y72" s="41">
        <f>SUMIF('México'!$C:$C,'México Summary'!C72,'México'!$Y:$Y)</f>
        <v>0</v>
      </c>
      <c r="Z72" s="41">
        <f>SUMIF('México'!$C:$C,'México Summary'!C72,'México'!$Z:$Z)</f>
        <v>0</v>
      </c>
      <c r="AA72" s="336">
        <f>SUMIF('México'!$C:$C,'México Summary'!C72,'México'!$AA:$AA)</f>
        <v>0</v>
      </c>
      <c r="AB72" s="41"/>
      <c r="AC72" s="338">
        <f t="shared" ref="AC72:AD72" si="133">D72+F72+H72+J72+L72+N72+P72+R72+T72+V72+X72+Z72</f>
        <v>119700</v>
      </c>
      <c r="AD72" s="336">
        <f t="shared" si="133"/>
        <v>0</v>
      </c>
      <c r="AE72" s="40"/>
      <c r="AF72" s="338">
        <f t="shared" ref="AF72:AG72" si="134">D72+F72+H72+J72+L72+N72+P72+R72+T72+V72+X72+Z72</f>
        <v>119700</v>
      </c>
      <c r="AG72" s="336">
        <f t="shared" si="134"/>
        <v>0</v>
      </c>
    </row>
    <row r="73" ht="14.25" customHeight="1">
      <c r="A73" s="40"/>
      <c r="B73" s="337" t="s">
        <v>54</v>
      </c>
      <c r="C73" s="40" t="s">
        <v>342</v>
      </c>
      <c r="D73" s="338">
        <f>SUMIF('México'!$C:$C,'México Summary'!C73,'México'!$D:$D)</f>
        <v>0</v>
      </c>
      <c r="E73" s="41">
        <f>SUMIF('México'!$C:$C,'México Summary'!C73,'México'!$E:$E)</f>
        <v>0</v>
      </c>
      <c r="F73" s="144">
        <f>SUMIF('México'!$C:$C,'México Summary'!C73,'México'!$F:$F)</f>
        <v>19950</v>
      </c>
      <c r="G73" s="144">
        <f>SUMIF('México'!$C:$C,'México Summary'!C73,'México'!$G:$G)</f>
        <v>0</v>
      </c>
      <c r="H73" s="41">
        <f>SUMIF('México'!$C:$C,'México Summary'!C73,'México'!$H:$H)</f>
        <v>0</v>
      </c>
      <c r="I73" s="41">
        <f>SUMIF('México'!$C:$C,'México Summary'!C73,'México'!$I:$I)</f>
        <v>0</v>
      </c>
      <c r="J73" s="41">
        <f>SUMIF('México'!$C:$C,'México Summary'!C73,'México'!$J:$J)</f>
        <v>19950</v>
      </c>
      <c r="K73" s="41">
        <f>SUMIF('México'!$C:$C,'México Summary'!C73,'México'!$K:$K)</f>
        <v>0</v>
      </c>
      <c r="L73" s="41">
        <f>SUMIF('México'!$C:$C,'México Summary'!C73,'México'!$L:$L)</f>
        <v>0</v>
      </c>
      <c r="M73" s="41">
        <f>SUMIF('México'!$C:$C,'México Summary'!C73,'México'!$M:$M)</f>
        <v>0</v>
      </c>
      <c r="N73" s="41">
        <f>SUMIF('México'!$C:$C,'México Summary'!C73,'México'!$N:$N)</f>
        <v>19950</v>
      </c>
      <c r="O73" s="41">
        <f>SUMIF('México'!$C:$C,'México Summary'!C73,'México'!$O:$O)</f>
        <v>0</v>
      </c>
      <c r="P73" s="41">
        <f>SUMIF('México'!$C:$C,'México Summary'!C73,'México'!$P:$P)</f>
        <v>0</v>
      </c>
      <c r="Q73" s="41">
        <f>SUMIF('México'!$C:$C,'México Summary'!C73,'México'!$Q:$Q)</f>
        <v>0</v>
      </c>
      <c r="R73" s="41">
        <f>SUMIF('México'!$C:$C,'México Summary'!C73,'México'!$R:$R)</f>
        <v>19950</v>
      </c>
      <c r="S73" s="41">
        <f>SUMIF('México'!$C:$C,'México Summary'!C73,'México'!$S:$S)</f>
        <v>0</v>
      </c>
      <c r="T73" s="41">
        <f>SUMIF('México'!$C:$C,'México Summary'!C73,'México'!$T:$T)</f>
        <v>0</v>
      </c>
      <c r="U73" s="41">
        <f>SUMIF('México'!$C:$C,'México Summary'!C73,'México'!$U:$U)</f>
        <v>0</v>
      </c>
      <c r="V73" s="41">
        <f>SUMIF('México'!$C:$C,'México Summary'!C73,'México'!$V:$V)</f>
        <v>19950</v>
      </c>
      <c r="W73" s="41">
        <f>SUMIF('México'!$C:$C,'México Summary'!C73,'México'!$W:$W)</f>
        <v>0</v>
      </c>
      <c r="X73" s="41">
        <f>SUMIF('México'!$C:$C,'México Summary'!C73,'México'!$X:$X)</f>
        <v>19950</v>
      </c>
      <c r="Y73" s="41">
        <f>SUMIF('México'!$C:$C,'México Summary'!C73,'México'!$Y:$Y)</f>
        <v>0</v>
      </c>
      <c r="Z73" s="41">
        <f>SUMIF('México'!$C:$C,'México Summary'!C73,'México'!$Z:$Z)</f>
        <v>0</v>
      </c>
      <c r="AA73" s="336">
        <f>SUMIF('México'!$C:$C,'México Summary'!C73,'México'!$AA:$AA)</f>
        <v>0</v>
      </c>
      <c r="AB73" s="41"/>
      <c r="AC73" s="338">
        <f t="shared" ref="AC73:AD73" si="135">D73+F73+H73+J73+L73+N73+P73+R73+T73+V73+X73+Z73</f>
        <v>119700</v>
      </c>
      <c r="AD73" s="336">
        <f t="shared" si="135"/>
        <v>0</v>
      </c>
      <c r="AE73" s="40"/>
      <c r="AF73" s="338">
        <f t="shared" ref="AF73:AG73" si="136">D73+F73+H73+J73+L73+N73+P73+R73+T73+V73+X73+Z73</f>
        <v>119700</v>
      </c>
      <c r="AG73" s="336">
        <f t="shared" si="136"/>
        <v>0</v>
      </c>
    </row>
    <row r="74" ht="14.25" customHeight="1">
      <c r="A74" s="40"/>
      <c r="B74" s="337" t="s">
        <v>54</v>
      </c>
      <c r="C74" s="40" t="s">
        <v>350</v>
      </c>
      <c r="D74" s="338">
        <f>SUMIF('México'!$C:$C,'México Summary'!C74,'México'!$D:$D)</f>
        <v>0</v>
      </c>
      <c r="E74" s="41">
        <f>SUMIF('México'!$C:$C,'México Summary'!C74,'México'!$E:$E)</f>
        <v>0</v>
      </c>
      <c r="F74" s="144">
        <f>SUMIF('México'!$C:$C,'México Summary'!C74,'México'!$F:$F)</f>
        <v>16625</v>
      </c>
      <c r="G74" s="144">
        <f>SUMIF('México'!$C:$C,'México Summary'!C74,'México'!$G:$G)</f>
        <v>0</v>
      </c>
      <c r="H74" s="41">
        <f>SUMIF('México'!$C:$C,'México Summary'!C74,'México'!$H:$H)</f>
        <v>0</v>
      </c>
      <c r="I74" s="41">
        <f>SUMIF('México'!$C:$C,'México Summary'!C74,'México'!$I:$I)</f>
        <v>0</v>
      </c>
      <c r="J74" s="41">
        <f>SUMIF('México'!$C:$C,'México Summary'!C74,'México'!$J:$J)</f>
        <v>16625</v>
      </c>
      <c r="K74" s="41">
        <f>SUMIF('México'!$C:$C,'México Summary'!C74,'México'!$K:$K)</f>
        <v>0</v>
      </c>
      <c r="L74" s="41">
        <f>SUMIF('México'!$C:$C,'México Summary'!C74,'México'!$L:$L)</f>
        <v>0</v>
      </c>
      <c r="M74" s="41">
        <f>SUMIF('México'!$C:$C,'México Summary'!C74,'México'!$M:$M)</f>
        <v>0</v>
      </c>
      <c r="N74" s="41">
        <f>SUMIF('México'!$C:$C,'México Summary'!C74,'México'!$N:$N)</f>
        <v>16625</v>
      </c>
      <c r="O74" s="41">
        <f>SUMIF('México'!$C:$C,'México Summary'!C74,'México'!$O:$O)</f>
        <v>0</v>
      </c>
      <c r="P74" s="41">
        <f>SUMIF('México'!$C:$C,'México Summary'!C74,'México'!$P:$P)</f>
        <v>0</v>
      </c>
      <c r="Q74" s="41">
        <f>SUMIF('México'!$C:$C,'México Summary'!C74,'México'!$Q:$Q)</f>
        <v>0</v>
      </c>
      <c r="R74" s="41">
        <f>SUMIF('México'!$C:$C,'México Summary'!C74,'México'!$R:$R)</f>
        <v>16625</v>
      </c>
      <c r="S74" s="41">
        <f>SUMIF('México'!$C:$C,'México Summary'!C74,'México'!$S:$S)</f>
        <v>0</v>
      </c>
      <c r="T74" s="41">
        <f>SUMIF('México'!$C:$C,'México Summary'!C74,'México'!$T:$T)</f>
        <v>0</v>
      </c>
      <c r="U74" s="41">
        <f>SUMIF('México'!$C:$C,'México Summary'!C74,'México'!$U:$U)</f>
        <v>0</v>
      </c>
      <c r="V74" s="41">
        <f>SUMIF('México'!$C:$C,'México Summary'!C74,'México'!$V:$V)</f>
        <v>16625</v>
      </c>
      <c r="W74" s="41">
        <f>SUMIF('México'!$C:$C,'México Summary'!C74,'México'!$W:$W)</f>
        <v>0</v>
      </c>
      <c r="X74" s="41">
        <f>SUMIF('México'!$C:$C,'México Summary'!C74,'México'!$X:$X)</f>
        <v>16625</v>
      </c>
      <c r="Y74" s="41">
        <f>SUMIF('México'!$C:$C,'México Summary'!C74,'México'!$Y:$Y)</f>
        <v>0</v>
      </c>
      <c r="Z74" s="41">
        <f>SUMIF('México'!$C:$C,'México Summary'!C74,'México'!$Z:$Z)</f>
        <v>0</v>
      </c>
      <c r="AA74" s="336">
        <f>SUMIF('México'!$C:$C,'México Summary'!C74,'México'!$AA:$AA)</f>
        <v>0</v>
      </c>
      <c r="AB74" s="41"/>
      <c r="AC74" s="338">
        <f t="shared" ref="AC74:AD74" si="137">D74+F74+H74+J74+L74+N74+P74+R74+T74+V74+X74+Z74</f>
        <v>99750</v>
      </c>
      <c r="AD74" s="336">
        <f t="shared" si="137"/>
        <v>0</v>
      </c>
      <c r="AE74" s="40"/>
      <c r="AF74" s="338">
        <f t="shared" ref="AF74:AG74" si="138">D74+F74+H74+J74+L74+N74+P74+R74+T74+V74+X74+Z74</f>
        <v>99750</v>
      </c>
      <c r="AG74" s="336">
        <f t="shared" si="138"/>
        <v>0</v>
      </c>
    </row>
    <row r="75" ht="14.25" customHeight="1">
      <c r="A75" s="40"/>
      <c r="B75" s="337" t="s">
        <v>54</v>
      </c>
      <c r="C75" s="40" t="s">
        <v>340</v>
      </c>
      <c r="D75" s="338">
        <f>SUMIF('México'!$C:$C,'México Summary'!C75,'México'!$D:$D)</f>
        <v>0</v>
      </c>
      <c r="E75" s="41">
        <f>SUMIF('México'!$C:$C,'México Summary'!C75,'México'!$E:$E)</f>
        <v>0</v>
      </c>
      <c r="F75" s="144">
        <f>SUMIF('México'!$C:$C,'México Summary'!C75,'México'!$F:$F)</f>
        <v>0</v>
      </c>
      <c r="G75" s="144">
        <f>SUMIF('México'!$C:$C,'México Summary'!C75,'México'!$G:$G)</f>
        <v>0</v>
      </c>
      <c r="H75" s="41">
        <f>SUMIF('México'!$C:$C,'México Summary'!C75,'México'!$H:$H)</f>
        <v>0</v>
      </c>
      <c r="I75" s="41">
        <f>SUMIF('México'!$C:$C,'México Summary'!C75,'México'!$I:$I)</f>
        <v>0</v>
      </c>
      <c r="J75" s="41">
        <f>SUMIF('México'!$C:$C,'México Summary'!C75,'México'!$J:$J)</f>
        <v>0</v>
      </c>
      <c r="K75" s="41">
        <f>SUMIF('México'!$C:$C,'México Summary'!C75,'México'!$K:$K)</f>
        <v>0</v>
      </c>
      <c r="L75" s="41">
        <f>SUMIF('México'!$C:$C,'México Summary'!C75,'México'!$L:$L)</f>
        <v>0</v>
      </c>
      <c r="M75" s="41">
        <f>SUMIF('México'!$C:$C,'México Summary'!C75,'México'!$M:$M)</f>
        <v>0</v>
      </c>
      <c r="N75" s="41">
        <f>SUMIF('México'!$C:$C,'México Summary'!C75,'México'!$N:$N)</f>
        <v>0</v>
      </c>
      <c r="O75" s="41">
        <f>SUMIF('México'!$C:$C,'México Summary'!C75,'México'!$O:$O)</f>
        <v>0</v>
      </c>
      <c r="P75" s="41">
        <f>SUMIF('México'!$C:$C,'México Summary'!C75,'México'!$P:$P)</f>
        <v>0</v>
      </c>
      <c r="Q75" s="41">
        <f>SUMIF('México'!$C:$C,'México Summary'!C75,'México'!$Q:$Q)</f>
        <v>0</v>
      </c>
      <c r="R75" s="41">
        <f>SUMIF('México'!$C:$C,'México Summary'!C75,'México'!$R:$R)</f>
        <v>0</v>
      </c>
      <c r="S75" s="41">
        <f>SUMIF('México'!$C:$C,'México Summary'!C75,'México'!$S:$S)</f>
        <v>0</v>
      </c>
      <c r="T75" s="41">
        <f>SUMIF('México'!$C:$C,'México Summary'!C75,'México'!$T:$T)</f>
        <v>0</v>
      </c>
      <c r="U75" s="41">
        <f>SUMIF('México'!$C:$C,'México Summary'!C75,'México'!$U:$U)</f>
        <v>0</v>
      </c>
      <c r="V75" s="41">
        <f>SUMIF('México'!$C:$C,'México Summary'!C75,'México'!$V:$V)</f>
        <v>0</v>
      </c>
      <c r="W75" s="41">
        <f>SUMIF('México'!$C:$C,'México Summary'!C75,'México'!$W:$W)</f>
        <v>0</v>
      </c>
      <c r="X75" s="41">
        <f>SUMIF('México'!$C:$C,'México Summary'!C75,'México'!$X:$X)</f>
        <v>0</v>
      </c>
      <c r="Y75" s="41">
        <f>SUMIF('México'!$C:$C,'México Summary'!C75,'México'!$Y:$Y)</f>
        <v>0</v>
      </c>
      <c r="Z75" s="41">
        <f>SUMIF('México'!$C:$C,'México Summary'!C75,'México'!$Z:$Z)</f>
        <v>0</v>
      </c>
      <c r="AA75" s="336">
        <f>SUMIF('México'!$C:$C,'México Summary'!C75,'México'!$AA:$AA)</f>
        <v>0</v>
      </c>
      <c r="AB75" s="41"/>
      <c r="AC75" s="338">
        <f t="shared" ref="AC75:AD75" si="139">D75+F75+H75+J75+L75+N75+P75+R75+T75+V75+X75+Z75</f>
        <v>0</v>
      </c>
      <c r="AD75" s="336">
        <f t="shared" si="139"/>
        <v>0</v>
      </c>
      <c r="AE75" s="40"/>
      <c r="AF75" s="338">
        <f t="shared" ref="AF75:AG75" si="140">D75+F75+H75+J75+L75+N75+P75+R75+T75+V75+X75+Z75</f>
        <v>0</v>
      </c>
      <c r="AG75" s="336">
        <f t="shared" si="140"/>
        <v>0</v>
      </c>
    </row>
    <row r="76" ht="14.25" customHeight="1">
      <c r="A76" s="40"/>
      <c r="B76" s="337" t="s">
        <v>54</v>
      </c>
      <c r="C76" s="40" t="s">
        <v>320</v>
      </c>
      <c r="D76" s="338">
        <f>SUMIF('México'!$C:$C,'México Summary'!C76,'México'!$D:$D)</f>
        <v>0</v>
      </c>
      <c r="E76" s="41">
        <f>SUMIF('México'!$C:$C,'México Summary'!C76,'México'!$E:$E)</f>
        <v>0</v>
      </c>
      <c r="F76" s="144">
        <f>SUMIF('México'!$C:$C,'México Summary'!C76,'México'!$F:$F)</f>
        <v>0</v>
      </c>
      <c r="G76" s="144">
        <f>SUMIF('México'!$C:$C,'México Summary'!C76,'México'!$G:$G)</f>
        <v>0</v>
      </c>
      <c r="H76" s="41">
        <f>SUMIF('México'!$C:$C,'México Summary'!C76,'México'!$H:$H)</f>
        <v>0</v>
      </c>
      <c r="I76" s="41">
        <f>SUMIF('México'!$C:$C,'México Summary'!C76,'México'!$I:$I)</f>
        <v>0</v>
      </c>
      <c r="J76" s="41">
        <f>SUMIF('México'!$C:$C,'México Summary'!C76,'México'!$J:$J)</f>
        <v>0</v>
      </c>
      <c r="K76" s="41">
        <f>SUMIF('México'!$C:$C,'México Summary'!C76,'México'!$K:$K)</f>
        <v>0</v>
      </c>
      <c r="L76" s="41">
        <f>SUMIF('México'!$C:$C,'México Summary'!C76,'México'!$L:$L)</f>
        <v>2500000</v>
      </c>
      <c r="M76" s="41">
        <f>SUMIF('México'!$C:$C,'México Summary'!C76,'México'!$M:$M)</f>
        <v>0</v>
      </c>
      <c r="N76" s="41">
        <f>SUMIF('México'!$C:$C,'México Summary'!C76,'México'!$N:$N)</f>
        <v>0</v>
      </c>
      <c r="O76" s="41">
        <f>SUMIF('México'!$C:$C,'México Summary'!C76,'México'!$O:$O)</f>
        <v>0</v>
      </c>
      <c r="P76" s="41">
        <f>SUMIF('México'!$C:$C,'México Summary'!C76,'México'!$P:$P)</f>
        <v>0</v>
      </c>
      <c r="Q76" s="41">
        <f>SUMIF('México'!$C:$C,'México Summary'!C76,'México'!$Q:$Q)</f>
        <v>0</v>
      </c>
      <c r="R76" s="41">
        <f>SUMIF('México'!$C:$C,'México Summary'!C76,'México'!$R:$R)</f>
        <v>0</v>
      </c>
      <c r="S76" s="41">
        <f>SUMIF('México'!$C:$C,'México Summary'!C76,'México'!$S:$S)</f>
        <v>0</v>
      </c>
      <c r="T76" s="41">
        <f>SUMIF('México'!$C:$C,'México Summary'!C76,'México'!$T:$T)</f>
        <v>2500000</v>
      </c>
      <c r="U76" s="41">
        <f>SUMIF('México'!$C:$C,'México Summary'!C76,'México'!$U:$U)</f>
        <v>0</v>
      </c>
      <c r="V76" s="41">
        <f>SUMIF('México'!$C:$C,'México Summary'!C76,'México'!$V:$V)</f>
        <v>0</v>
      </c>
      <c r="W76" s="41">
        <f>SUMIF('México'!$C:$C,'México Summary'!C76,'México'!$W:$W)</f>
        <v>0</v>
      </c>
      <c r="X76" s="41">
        <f>SUMIF('México'!$C:$C,'México Summary'!C76,'México'!$X:$X)</f>
        <v>0</v>
      </c>
      <c r="Y76" s="41">
        <f>SUMIF('México'!$C:$C,'México Summary'!C76,'México'!$Y:$Y)</f>
        <v>0</v>
      </c>
      <c r="Z76" s="41">
        <f>SUMIF('México'!$C:$C,'México Summary'!C76,'México'!$Z:$Z)</f>
        <v>0</v>
      </c>
      <c r="AA76" s="336">
        <f>SUMIF('México'!$C:$C,'México Summary'!C76,'México'!$AA:$AA)</f>
        <v>0</v>
      </c>
      <c r="AB76" s="41"/>
      <c r="AC76" s="338">
        <f t="shared" ref="AC76:AD76" si="141">D76+F76+H76+J76+L76+N76+P76+R76+T76+V76+X76+Z76</f>
        <v>5000000</v>
      </c>
      <c r="AD76" s="336">
        <f t="shared" si="141"/>
        <v>0</v>
      </c>
      <c r="AE76" s="40"/>
      <c r="AF76" s="338">
        <f t="shared" ref="AF76:AG76" si="142">D76+F76+H76+J76+L76+N76+P76+R76+T76+V76+X76+Z76</f>
        <v>5000000</v>
      </c>
      <c r="AG76" s="336">
        <f t="shared" si="142"/>
        <v>0</v>
      </c>
    </row>
    <row r="77" ht="14.25" customHeight="1">
      <c r="A77" s="40"/>
      <c r="B77" s="337" t="s">
        <v>609</v>
      </c>
      <c r="C77" s="40" t="s">
        <v>611</v>
      </c>
      <c r="D77" s="338">
        <f>SUMIF('México'!$C:$C,'México Summary'!C77,'México'!$D:$D)</f>
        <v>0</v>
      </c>
      <c r="E77" s="41">
        <f>SUMIF('México'!$C:$C,'México Summary'!C77,'México'!$E:$E)</f>
        <v>0</v>
      </c>
      <c r="F77" s="144">
        <f>SUMIF('México'!$C:$C,'México Summary'!C77,'México'!$F:$F)</f>
        <v>0</v>
      </c>
      <c r="G77" s="144">
        <f>SUMIF('México'!$C:$C,'México Summary'!C77,'México'!$G:$G)</f>
        <v>0</v>
      </c>
      <c r="H77" s="41">
        <f>SUMIF('México'!$C:$C,'México Summary'!C77,'México'!$H:$H)</f>
        <v>152880</v>
      </c>
      <c r="I77" s="41">
        <f>SUMIF('México'!$C:$C,'México Summary'!C77,'México'!$I:$I)</f>
        <v>0</v>
      </c>
      <c r="J77" s="41">
        <f>SUMIF('México'!$C:$C,'México Summary'!C77,'México'!$J:$J)</f>
        <v>152880</v>
      </c>
      <c r="K77" s="41">
        <f>SUMIF('México'!$C:$C,'México Summary'!C77,'México'!$K:$K)</f>
        <v>0</v>
      </c>
      <c r="L77" s="41">
        <f>SUMIF('México'!$C:$C,'México Summary'!C77,'México'!$L:$L)</f>
        <v>152880</v>
      </c>
      <c r="M77" s="41">
        <f>SUMIF('México'!$C:$C,'México Summary'!C77,'México'!$M:$M)</f>
        <v>0</v>
      </c>
      <c r="N77" s="41">
        <f>SUMIF('México'!$C:$C,'México Summary'!C77,'México'!$N:$N)</f>
        <v>0</v>
      </c>
      <c r="O77" s="41">
        <f>SUMIF('México'!$C:$C,'México Summary'!C77,'México'!$O:$O)</f>
        <v>0</v>
      </c>
      <c r="P77" s="41">
        <f>SUMIF('México'!$C:$C,'México Summary'!C77,'México'!$P:$P)</f>
        <v>0</v>
      </c>
      <c r="Q77" s="41">
        <f>SUMIF('México'!$C:$C,'México Summary'!C77,'México'!$Q:$Q)</f>
        <v>0</v>
      </c>
      <c r="R77" s="41">
        <f>SUMIF('México'!$C:$C,'México Summary'!C77,'México'!$R:$R)</f>
        <v>0</v>
      </c>
      <c r="S77" s="41">
        <f>SUMIF('México'!$C:$C,'México Summary'!C77,'México'!$S:$S)</f>
        <v>0</v>
      </c>
      <c r="T77" s="41">
        <f>SUMIF('México'!$C:$C,'México Summary'!C77,'México'!$T:$T)</f>
        <v>0</v>
      </c>
      <c r="U77" s="41">
        <f>SUMIF('México'!$C:$C,'México Summary'!C77,'México'!$U:$U)</f>
        <v>0</v>
      </c>
      <c r="V77" s="41">
        <f>SUMIF('México'!$C:$C,'México Summary'!C77,'México'!$V:$V)</f>
        <v>0</v>
      </c>
      <c r="W77" s="41">
        <f>SUMIF('México'!$C:$C,'México Summary'!C77,'México'!$W:$W)</f>
        <v>0</v>
      </c>
      <c r="X77" s="41">
        <f>SUMIF('México'!$C:$C,'México Summary'!C77,'México'!$X:$X)</f>
        <v>0</v>
      </c>
      <c r="Y77" s="41">
        <f>SUMIF('México'!$C:$C,'México Summary'!C77,'México'!$Y:$Y)</f>
        <v>0</v>
      </c>
      <c r="Z77" s="41">
        <f>SUMIF('México'!$C:$C,'México Summary'!C77,'México'!$Z:$Z)</f>
        <v>0</v>
      </c>
      <c r="AA77" s="336">
        <f>SUMIF('México'!$C:$C,'México Summary'!C77,'México'!$AA:$AA)</f>
        <v>0</v>
      </c>
      <c r="AB77" s="41"/>
      <c r="AC77" s="338">
        <f t="shared" ref="AC77:AD77" si="143">D77+F77+H77+J77+L77+N77+P77+R77+T77+V77+X77+Z77</f>
        <v>458640</v>
      </c>
      <c r="AD77" s="336">
        <f t="shared" si="143"/>
        <v>0</v>
      </c>
      <c r="AE77" s="40"/>
      <c r="AF77" s="338">
        <f t="shared" ref="AF77:AG77" si="144">D77+F77+H77+J77+L77+N77+P77+R77+T77+V77+X77+Z77</f>
        <v>458640</v>
      </c>
      <c r="AG77" s="336">
        <f t="shared" si="144"/>
        <v>0</v>
      </c>
    </row>
    <row r="78" ht="14.25" customHeight="1">
      <c r="A78" s="40"/>
      <c r="B78" s="337" t="s">
        <v>54</v>
      </c>
      <c r="C78" s="40" t="s">
        <v>326</v>
      </c>
      <c r="D78" s="338">
        <f>SUMIF('México'!$C:$C,'México Summary'!C78,'México'!$D:$D)</f>
        <v>0</v>
      </c>
      <c r="E78" s="41">
        <f>SUMIF('México'!$C:$C,'México Summary'!C78,'México'!$E:$E)</f>
        <v>0</v>
      </c>
      <c r="F78" s="144">
        <f>SUMIF('México'!$C:$C,'México Summary'!C78,'México'!$F:$F)</f>
        <v>19950</v>
      </c>
      <c r="G78" s="144">
        <f>SUMIF('México'!$C:$C,'México Summary'!C78,'México'!$G:$G)</f>
        <v>0</v>
      </c>
      <c r="H78" s="41">
        <f>SUMIF('México'!$C:$C,'México Summary'!C78,'México'!$H:$H)</f>
        <v>0</v>
      </c>
      <c r="I78" s="41">
        <f>SUMIF('México'!$C:$C,'México Summary'!C78,'México'!$I:$I)</f>
        <v>0</v>
      </c>
      <c r="J78" s="41">
        <f>SUMIF('México'!$C:$C,'México Summary'!C78,'México'!$J:$J)</f>
        <v>19950</v>
      </c>
      <c r="K78" s="41">
        <f>SUMIF('México'!$C:$C,'México Summary'!C78,'México'!$K:$K)</f>
        <v>0</v>
      </c>
      <c r="L78" s="41">
        <f>SUMIF('México'!$C:$C,'México Summary'!C78,'México'!$L:$L)</f>
        <v>0</v>
      </c>
      <c r="M78" s="41">
        <f>SUMIF('México'!$C:$C,'México Summary'!C78,'México'!$M:$M)</f>
        <v>0</v>
      </c>
      <c r="N78" s="41">
        <f>SUMIF('México'!$C:$C,'México Summary'!C78,'México'!$N:$N)</f>
        <v>19950</v>
      </c>
      <c r="O78" s="41">
        <f>SUMIF('México'!$C:$C,'México Summary'!C78,'México'!$O:$O)</f>
        <v>0</v>
      </c>
      <c r="P78" s="41">
        <f>SUMIF('México'!$C:$C,'México Summary'!C78,'México'!$P:$P)</f>
        <v>0</v>
      </c>
      <c r="Q78" s="41">
        <f>SUMIF('México'!$C:$C,'México Summary'!C78,'México'!$Q:$Q)</f>
        <v>0</v>
      </c>
      <c r="R78" s="41">
        <f>SUMIF('México'!$C:$C,'México Summary'!C78,'México'!$R:$R)</f>
        <v>19950</v>
      </c>
      <c r="S78" s="41">
        <f>SUMIF('México'!$C:$C,'México Summary'!C78,'México'!$S:$S)</f>
        <v>0</v>
      </c>
      <c r="T78" s="41">
        <f>SUMIF('México'!$C:$C,'México Summary'!C78,'México'!$T:$T)</f>
        <v>0</v>
      </c>
      <c r="U78" s="41">
        <f>SUMIF('México'!$C:$C,'México Summary'!C78,'México'!$U:$U)</f>
        <v>0</v>
      </c>
      <c r="V78" s="41">
        <f>SUMIF('México'!$C:$C,'México Summary'!C78,'México'!$V:$V)</f>
        <v>19950</v>
      </c>
      <c r="W78" s="41">
        <f>SUMIF('México'!$C:$C,'México Summary'!C78,'México'!$W:$W)</f>
        <v>0</v>
      </c>
      <c r="X78" s="41">
        <f>SUMIF('México'!$C:$C,'México Summary'!C78,'México'!$X:$X)</f>
        <v>19950</v>
      </c>
      <c r="Y78" s="41">
        <f>SUMIF('México'!$C:$C,'México Summary'!C78,'México'!$Y:$Y)</f>
        <v>0</v>
      </c>
      <c r="Z78" s="41">
        <f>SUMIF('México'!$C:$C,'México Summary'!C78,'México'!$Z:$Z)</f>
        <v>0</v>
      </c>
      <c r="AA78" s="336">
        <f>SUMIF('México'!$C:$C,'México Summary'!C78,'México'!$AA:$AA)</f>
        <v>0</v>
      </c>
      <c r="AB78" s="41"/>
      <c r="AC78" s="338">
        <f t="shared" ref="AC78:AD78" si="145">D78+F78+H78+J78+L78+N78+P78+R78+T78+V78+X78+Z78</f>
        <v>119700</v>
      </c>
      <c r="AD78" s="336">
        <f t="shared" si="145"/>
        <v>0</v>
      </c>
      <c r="AE78" s="40"/>
      <c r="AF78" s="338">
        <f t="shared" ref="AF78:AG78" si="146">D78+F78+H78+J78+L78+N78+P78+R78+T78+V78+X78+Z78</f>
        <v>119700</v>
      </c>
      <c r="AG78" s="336">
        <f t="shared" si="146"/>
        <v>0</v>
      </c>
    </row>
    <row r="79" ht="14.25" customHeight="1">
      <c r="A79" s="40"/>
      <c r="B79" s="337" t="s">
        <v>609</v>
      </c>
      <c r="C79" s="40" t="s">
        <v>613</v>
      </c>
      <c r="D79" s="338">
        <f>SUMIF('México'!$C:$C,'México Summary'!C79,'México'!$D:$D)</f>
        <v>0</v>
      </c>
      <c r="E79" s="41">
        <f>SUMIF('México'!$C:$C,'México Summary'!C79,'México'!$E:$E)</f>
        <v>0</v>
      </c>
      <c r="F79" s="144">
        <f>SUMIF('México'!$C:$C,'México Summary'!C79,'México'!$F:$F)</f>
        <v>0</v>
      </c>
      <c r="G79" s="144">
        <f>SUMIF('México'!$C:$C,'México Summary'!C79,'México'!$G:$G)</f>
        <v>0</v>
      </c>
      <c r="H79" s="41">
        <f>SUMIF('México'!$C:$C,'México Summary'!C79,'México'!$H:$H)</f>
        <v>0</v>
      </c>
      <c r="I79" s="41">
        <f>SUMIF('México'!$C:$C,'México Summary'!C79,'México'!$I:$I)</f>
        <v>0</v>
      </c>
      <c r="J79" s="41">
        <f>SUMIF('México'!$C:$C,'México Summary'!C79,'México'!$J:$J)</f>
        <v>0</v>
      </c>
      <c r="K79" s="41">
        <f>SUMIF('México'!$C:$C,'México Summary'!C79,'México'!$K:$K)</f>
        <v>0</v>
      </c>
      <c r="L79" s="41">
        <f>SUMIF('México'!$C:$C,'México Summary'!C79,'México'!$L:$L)</f>
        <v>0</v>
      </c>
      <c r="M79" s="41">
        <f>SUMIF('México'!$C:$C,'México Summary'!C79,'México'!$M:$M)</f>
        <v>0</v>
      </c>
      <c r="N79" s="41">
        <f>SUMIF('México'!$C:$C,'México Summary'!C79,'México'!$N:$N)</f>
        <v>0</v>
      </c>
      <c r="O79" s="41">
        <f>SUMIF('México'!$C:$C,'México Summary'!C79,'México'!$O:$O)</f>
        <v>0</v>
      </c>
      <c r="P79" s="41">
        <f>SUMIF('México'!$C:$C,'México Summary'!C79,'México'!$P:$P)</f>
        <v>0</v>
      </c>
      <c r="Q79" s="41">
        <f>SUMIF('México'!$C:$C,'México Summary'!C79,'México'!$Q:$Q)</f>
        <v>0</v>
      </c>
      <c r="R79" s="41">
        <f>SUMIF('México'!$C:$C,'México Summary'!C79,'México'!$R:$R)</f>
        <v>0</v>
      </c>
      <c r="S79" s="41">
        <f>SUMIF('México'!$C:$C,'México Summary'!C79,'México'!$S:$S)</f>
        <v>0</v>
      </c>
      <c r="T79" s="41">
        <f>SUMIF('México'!$C:$C,'México Summary'!C79,'México'!$T:$T)</f>
        <v>0</v>
      </c>
      <c r="U79" s="41">
        <f>SUMIF('México'!$C:$C,'México Summary'!C79,'México'!$U:$U)</f>
        <v>0</v>
      </c>
      <c r="V79" s="41">
        <f>SUMIF('México'!$C:$C,'México Summary'!C79,'México'!$V:$V)</f>
        <v>0</v>
      </c>
      <c r="W79" s="41">
        <f>SUMIF('México'!$C:$C,'México Summary'!C79,'México'!$W:$W)</f>
        <v>0</v>
      </c>
      <c r="X79" s="41">
        <f>SUMIF('México'!$C:$C,'México Summary'!C79,'México'!$X:$X)</f>
        <v>0</v>
      </c>
      <c r="Y79" s="41">
        <f>SUMIF('México'!$C:$C,'México Summary'!C79,'México'!$Y:$Y)</f>
        <v>0</v>
      </c>
      <c r="Z79" s="41">
        <f>SUMIF('México'!$C:$C,'México Summary'!C79,'México'!$Z:$Z)</f>
        <v>0</v>
      </c>
      <c r="AA79" s="336">
        <f>SUMIF('México'!$C:$C,'México Summary'!C79,'México'!$AA:$AA)</f>
        <v>0</v>
      </c>
      <c r="AB79" s="41"/>
      <c r="AC79" s="338">
        <f t="shared" ref="AC79:AD79" si="147">D79+F79+H79+J79+L79+N79+P79+R79+T79+V79+X79+Z79</f>
        <v>0</v>
      </c>
      <c r="AD79" s="336">
        <f t="shared" si="147"/>
        <v>0</v>
      </c>
      <c r="AE79" s="40"/>
      <c r="AF79" s="338">
        <f t="shared" ref="AF79:AG79" si="148">D79+F79+H79+J79+L79+N79+P79+R79+T79+V79+X79+Z79</f>
        <v>0</v>
      </c>
      <c r="AG79" s="336">
        <f t="shared" si="148"/>
        <v>0</v>
      </c>
    </row>
    <row r="80" ht="14.25" customHeight="1">
      <c r="A80" s="40"/>
      <c r="B80" s="337" t="s">
        <v>54</v>
      </c>
      <c r="C80" s="40" t="s">
        <v>336</v>
      </c>
      <c r="D80" s="338">
        <f>SUMIF('México'!$C:$C,'México Summary'!C80,'México'!$D:$D)</f>
        <v>0</v>
      </c>
      <c r="E80" s="41">
        <f>SUMIF('México'!$C:$C,'México Summary'!C80,'México'!$E:$E)</f>
        <v>0</v>
      </c>
      <c r="F80" s="144">
        <f>SUMIF('México'!$C:$C,'México Summary'!C80,'México'!$F:$F)</f>
        <v>16625</v>
      </c>
      <c r="G80" s="144">
        <f>SUMIF('México'!$C:$C,'México Summary'!C80,'México'!$G:$G)</f>
        <v>0</v>
      </c>
      <c r="H80" s="41">
        <f>SUMIF('México'!$C:$C,'México Summary'!C80,'México'!$H:$H)</f>
        <v>0</v>
      </c>
      <c r="I80" s="41">
        <f>SUMIF('México'!$C:$C,'México Summary'!C80,'México'!$I:$I)</f>
        <v>0</v>
      </c>
      <c r="J80" s="41">
        <f>SUMIF('México'!$C:$C,'México Summary'!C80,'México'!$J:$J)</f>
        <v>16625</v>
      </c>
      <c r="K80" s="41">
        <f>SUMIF('México'!$C:$C,'México Summary'!C80,'México'!$K:$K)</f>
        <v>0</v>
      </c>
      <c r="L80" s="41">
        <f>SUMIF('México'!$C:$C,'México Summary'!C80,'México'!$L:$L)</f>
        <v>0</v>
      </c>
      <c r="M80" s="41">
        <f>SUMIF('México'!$C:$C,'México Summary'!C80,'México'!$M:$M)</f>
        <v>0</v>
      </c>
      <c r="N80" s="41">
        <f>SUMIF('México'!$C:$C,'México Summary'!C80,'México'!$N:$N)</f>
        <v>16625</v>
      </c>
      <c r="O80" s="41">
        <f>SUMIF('México'!$C:$C,'México Summary'!C80,'México'!$O:$O)</f>
        <v>0</v>
      </c>
      <c r="P80" s="41">
        <f>SUMIF('México'!$C:$C,'México Summary'!C80,'México'!$P:$P)</f>
        <v>0</v>
      </c>
      <c r="Q80" s="41">
        <f>SUMIF('México'!$C:$C,'México Summary'!C80,'México'!$Q:$Q)</f>
        <v>0</v>
      </c>
      <c r="R80" s="41">
        <f>SUMIF('México'!$C:$C,'México Summary'!C80,'México'!$R:$R)</f>
        <v>16625</v>
      </c>
      <c r="S80" s="41">
        <f>SUMIF('México'!$C:$C,'México Summary'!C80,'México'!$S:$S)</f>
        <v>0</v>
      </c>
      <c r="T80" s="41">
        <f>SUMIF('México'!$C:$C,'México Summary'!C80,'México'!$T:$T)</f>
        <v>0</v>
      </c>
      <c r="U80" s="41">
        <f>SUMIF('México'!$C:$C,'México Summary'!C80,'México'!$U:$U)</f>
        <v>0</v>
      </c>
      <c r="V80" s="41">
        <f>SUMIF('México'!$C:$C,'México Summary'!C80,'México'!$V:$V)</f>
        <v>16625</v>
      </c>
      <c r="W80" s="41">
        <f>SUMIF('México'!$C:$C,'México Summary'!C80,'México'!$W:$W)</f>
        <v>0</v>
      </c>
      <c r="X80" s="41">
        <f>SUMIF('México'!$C:$C,'México Summary'!C80,'México'!$X:$X)</f>
        <v>16625</v>
      </c>
      <c r="Y80" s="41">
        <f>SUMIF('México'!$C:$C,'México Summary'!C80,'México'!$Y:$Y)</f>
        <v>0</v>
      </c>
      <c r="Z80" s="41">
        <f>SUMIF('México'!$C:$C,'México Summary'!C80,'México'!$Z:$Z)</f>
        <v>0</v>
      </c>
      <c r="AA80" s="336">
        <f>SUMIF('México'!$C:$C,'México Summary'!C80,'México'!$AA:$AA)</f>
        <v>0</v>
      </c>
      <c r="AB80" s="41"/>
      <c r="AC80" s="338">
        <f t="shared" ref="AC80:AD80" si="149">D80+F80+H80+J80+L80+N80+P80+R80+T80+V80+X80+Z80</f>
        <v>99750</v>
      </c>
      <c r="AD80" s="336">
        <f t="shared" si="149"/>
        <v>0</v>
      </c>
      <c r="AE80" s="40"/>
      <c r="AF80" s="338">
        <f t="shared" ref="AF80:AG80" si="150">D80+F80+H80+J80+L80+N80+P80+R80+T80+V80+X80+Z80</f>
        <v>99750</v>
      </c>
      <c r="AG80" s="336">
        <f t="shared" si="150"/>
        <v>0</v>
      </c>
    </row>
    <row r="81" ht="14.25" customHeight="1">
      <c r="A81" s="40"/>
      <c r="B81" s="337" t="s">
        <v>54</v>
      </c>
      <c r="C81" s="40" t="s">
        <v>346</v>
      </c>
      <c r="D81" s="338">
        <f>SUMIF('México'!$C:$C,'México Summary'!C81,'México'!$D:$D)</f>
        <v>0</v>
      </c>
      <c r="E81" s="41">
        <f>SUMIF('México'!$C:$C,'México Summary'!C81,'México'!$E:$E)</f>
        <v>0</v>
      </c>
      <c r="F81" s="144">
        <f>SUMIF('México'!$C:$C,'México Summary'!C81,'México'!$F:$F)</f>
        <v>16625</v>
      </c>
      <c r="G81" s="144">
        <f>SUMIF('México'!$C:$C,'México Summary'!C81,'México'!$G:$G)</f>
        <v>0</v>
      </c>
      <c r="H81" s="41">
        <f>SUMIF('México'!$C:$C,'México Summary'!C81,'México'!$H:$H)</f>
        <v>0</v>
      </c>
      <c r="I81" s="41">
        <f>SUMIF('México'!$C:$C,'México Summary'!C81,'México'!$I:$I)</f>
        <v>0</v>
      </c>
      <c r="J81" s="41">
        <f>SUMIF('México'!$C:$C,'México Summary'!C81,'México'!$J:$J)</f>
        <v>16625</v>
      </c>
      <c r="K81" s="41">
        <f>SUMIF('México'!$C:$C,'México Summary'!C81,'México'!$K:$K)</f>
        <v>0</v>
      </c>
      <c r="L81" s="41">
        <f>SUMIF('México'!$C:$C,'México Summary'!C81,'México'!$L:$L)</f>
        <v>0</v>
      </c>
      <c r="M81" s="41">
        <f>SUMIF('México'!$C:$C,'México Summary'!C81,'México'!$M:$M)</f>
        <v>0</v>
      </c>
      <c r="N81" s="41">
        <f>SUMIF('México'!$C:$C,'México Summary'!C81,'México'!$N:$N)</f>
        <v>16625</v>
      </c>
      <c r="O81" s="41">
        <f>SUMIF('México'!$C:$C,'México Summary'!C81,'México'!$O:$O)</f>
        <v>0</v>
      </c>
      <c r="P81" s="41">
        <f>SUMIF('México'!$C:$C,'México Summary'!C81,'México'!$P:$P)</f>
        <v>0</v>
      </c>
      <c r="Q81" s="41">
        <f>SUMIF('México'!$C:$C,'México Summary'!C81,'México'!$Q:$Q)</f>
        <v>0</v>
      </c>
      <c r="R81" s="41">
        <f>SUMIF('México'!$C:$C,'México Summary'!C81,'México'!$R:$R)</f>
        <v>16625</v>
      </c>
      <c r="S81" s="41">
        <f>SUMIF('México'!$C:$C,'México Summary'!C81,'México'!$S:$S)</f>
        <v>0</v>
      </c>
      <c r="T81" s="41">
        <f>SUMIF('México'!$C:$C,'México Summary'!C81,'México'!$T:$T)</f>
        <v>0</v>
      </c>
      <c r="U81" s="41">
        <f>SUMIF('México'!$C:$C,'México Summary'!C81,'México'!$U:$U)</f>
        <v>0</v>
      </c>
      <c r="V81" s="41">
        <f>SUMIF('México'!$C:$C,'México Summary'!C81,'México'!$V:$V)</f>
        <v>16625</v>
      </c>
      <c r="W81" s="41">
        <f>SUMIF('México'!$C:$C,'México Summary'!C81,'México'!$W:$W)</f>
        <v>0</v>
      </c>
      <c r="X81" s="41">
        <f>SUMIF('México'!$C:$C,'México Summary'!C81,'México'!$X:$X)</f>
        <v>16625</v>
      </c>
      <c r="Y81" s="41">
        <f>SUMIF('México'!$C:$C,'México Summary'!C81,'México'!$Y:$Y)</f>
        <v>0</v>
      </c>
      <c r="Z81" s="41">
        <f>SUMIF('México'!$C:$C,'México Summary'!C81,'México'!$Z:$Z)</f>
        <v>0</v>
      </c>
      <c r="AA81" s="336">
        <f>SUMIF('México'!$C:$C,'México Summary'!C81,'México'!$AA:$AA)</f>
        <v>0</v>
      </c>
      <c r="AB81" s="41"/>
      <c r="AC81" s="338">
        <f t="shared" ref="AC81:AD81" si="151">D81+F81+H81+J81+L81+N81+P81+R81+T81+V81+X81+Z81</f>
        <v>99750</v>
      </c>
      <c r="AD81" s="336">
        <f t="shared" si="151"/>
        <v>0</v>
      </c>
      <c r="AE81" s="40"/>
      <c r="AF81" s="338">
        <f t="shared" ref="AF81:AG81" si="152">D81+F81+H81+J81+L81+N81+P81+R81+T81+V81+X81+Z81</f>
        <v>99750</v>
      </c>
      <c r="AG81" s="336">
        <f t="shared" si="152"/>
        <v>0</v>
      </c>
    </row>
    <row r="82" ht="14.25" customHeight="1">
      <c r="A82" s="40"/>
      <c r="B82" s="337" t="s">
        <v>54</v>
      </c>
      <c r="C82" s="40" t="s">
        <v>348</v>
      </c>
      <c r="D82" s="338">
        <f>SUMIF('México'!$C:$C,'México Summary'!C82,'México'!$D:$D)</f>
        <v>0</v>
      </c>
      <c r="E82" s="41">
        <f>SUMIF('México'!$C:$C,'México Summary'!C82,'México'!$E:$E)</f>
        <v>0</v>
      </c>
      <c r="F82" s="144">
        <f>SUMIF('México'!$C:$C,'México Summary'!C82,'México'!$F:$F)</f>
        <v>16625</v>
      </c>
      <c r="G82" s="144">
        <f>SUMIF('México'!$C:$C,'México Summary'!C82,'México'!$G:$G)</f>
        <v>0</v>
      </c>
      <c r="H82" s="41">
        <f>SUMIF('México'!$C:$C,'México Summary'!C82,'México'!$H:$H)</f>
        <v>0</v>
      </c>
      <c r="I82" s="41">
        <f>SUMIF('México'!$C:$C,'México Summary'!C82,'México'!$I:$I)</f>
        <v>0</v>
      </c>
      <c r="J82" s="41">
        <f>SUMIF('México'!$C:$C,'México Summary'!C82,'México'!$J:$J)</f>
        <v>16625</v>
      </c>
      <c r="K82" s="41">
        <f>SUMIF('México'!$C:$C,'México Summary'!C82,'México'!$K:$K)</f>
        <v>0</v>
      </c>
      <c r="L82" s="41">
        <f>SUMIF('México'!$C:$C,'México Summary'!C82,'México'!$L:$L)</f>
        <v>0</v>
      </c>
      <c r="M82" s="41">
        <f>SUMIF('México'!$C:$C,'México Summary'!C82,'México'!$M:$M)</f>
        <v>0</v>
      </c>
      <c r="N82" s="41">
        <f>SUMIF('México'!$C:$C,'México Summary'!C82,'México'!$N:$N)</f>
        <v>16625</v>
      </c>
      <c r="O82" s="41">
        <f>SUMIF('México'!$C:$C,'México Summary'!C82,'México'!$O:$O)</f>
        <v>0</v>
      </c>
      <c r="P82" s="41">
        <f>SUMIF('México'!$C:$C,'México Summary'!C82,'México'!$P:$P)</f>
        <v>0</v>
      </c>
      <c r="Q82" s="41">
        <f>SUMIF('México'!$C:$C,'México Summary'!C82,'México'!$Q:$Q)</f>
        <v>0</v>
      </c>
      <c r="R82" s="41">
        <f>SUMIF('México'!$C:$C,'México Summary'!C82,'México'!$R:$R)</f>
        <v>16625</v>
      </c>
      <c r="S82" s="41">
        <f>SUMIF('México'!$C:$C,'México Summary'!C82,'México'!$S:$S)</f>
        <v>0</v>
      </c>
      <c r="T82" s="41">
        <f>SUMIF('México'!$C:$C,'México Summary'!C82,'México'!$T:$T)</f>
        <v>0</v>
      </c>
      <c r="U82" s="41">
        <f>SUMIF('México'!$C:$C,'México Summary'!C82,'México'!$U:$U)</f>
        <v>0</v>
      </c>
      <c r="V82" s="41">
        <f>SUMIF('México'!$C:$C,'México Summary'!C82,'México'!$V:$V)</f>
        <v>16625</v>
      </c>
      <c r="W82" s="41">
        <f>SUMIF('México'!$C:$C,'México Summary'!C82,'México'!$W:$W)</f>
        <v>0</v>
      </c>
      <c r="X82" s="41">
        <f>SUMIF('México'!$C:$C,'México Summary'!C82,'México'!$X:$X)</f>
        <v>16625</v>
      </c>
      <c r="Y82" s="41">
        <f>SUMIF('México'!$C:$C,'México Summary'!C82,'México'!$Y:$Y)</f>
        <v>0</v>
      </c>
      <c r="Z82" s="41">
        <f>SUMIF('México'!$C:$C,'México Summary'!C82,'México'!$Z:$Z)</f>
        <v>0</v>
      </c>
      <c r="AA82" s="336">
        <f>SUMIF('México'!$C:$C,'México Summary'!C82,'México'!$AA:$AA)</f>
        <v>0</v>
      </c>
      <c r="AB82" s="41"/>
      <c r="AC82" s="338">
        <f t="shared" ref="AC82:AD82" si="153">D82+F82+H82+J82+L82+N82+P82+R82+T82+V82+X82+Z82</f>
        <v>99750</v>
      </c>
      <c r="AD82" s="336">
        <f t="shared" si="153"/>
        <v>0</v>
      </c>
      <c r="AE82" s="40"/>
      <c r="AF82" s="338">
        <f t="shared" ref="AF82:AG82" si="154">D82+F82+H82+J82+L82+N82+P82+R82+T82+V82+X82+Z82</f>
        <v>99750</v>
      </c>
      <c r="AG82" s="336">
        <f t="shared" si="154"/>
        <v>0</v>
      </c>
    </row>
    <row r="83" ht="14.25" customHeight="1">
      <c r="A83" s="40"/>
      <c r="B83" s="337" t="s">
        <v>54</v>
      </c>
      <c r="C83" s="40" t="s">
        <v>354</v>
      </c>
      <c r="D83" s="338">
        <f>SUMIF('México'!$C:$C,'México Summary'!C83,'México'!$D:$D)</f>
        <v>0</v>
      </c>
      <c r="E83" s="41">
        <f>SUMIF('México'!$C:$C,'México Summary'!C83,'México'!$E:$E)</f>
        <v>0</v>
      </c>
      <c r="F83" s="144">
        <f>SUMIF('México'!$C:$C,'México Summary'!C83,'México'!$F:$F)</f>
        <v>16625</v>
      </c>
      <c r="G83" s="144">
        <f>SUMIF('México'!$C:$C,'México Summary'!C83,'México'!$G:$G)</f>
        <v>0</v>
      </c>
      <c r="H83" s="41">
        <f>SUMIF('México'!$C:$C,'México Summary'!C83,'México'!$H:$H)</f>
        <v>0</v>
      </c>
      <c r="I83" s="41">
        <f>SUMIF('México'!$C:$C,'México Summary'!C83,'México'!$I:$I)</f>
        <v>0</v>
      </c>
      <c r="J83" s="41">
        <f>SUMIF('México'!$C:$C,'México Summary'!C83,'México'!$J:$J)</f>
        <v>16625</v>
      </c>
      <c r="K83" s="41">
        <f>SUMIF('México'!$C:$C,'México Summary'!C83,'México'!$K:$K)</f>
        <v>0</v>
      </c>
      <c r="L83" s="41">
        <f>SUMIF('México'!$C:$C,'México Summary'!C83,'México'!$L:$L)</f>
        <v>0</v>
      </c>
      <c r="M83" s="41">
        <f>SUMIF('México'!$C:$C,'México Summary'!C83,'México'!$M:$M)</f>
        <v>0</v>
      </c>
      <c r="N83" s="41">
        <f>SUMIF('México'!$C:$C,'México Summary'!C83,'México'!$N:$N)</f>
        <v>16625</v>
      </c>
      <c r="O83" s="41">
        <f>SUMIF('México'!$C:$C,'México Summary'!C83,'México'!$O:$O)</f>
        <v>0</v>
      </c>
      <c r="P83" s="41">
        <f>SUMIF('México'!$C:$C,'México Summary'!C83,'México'!$P:$P)</f>
        <v>0</v>
      </c>
      <c r="Q83" s="41">
        <f>SUMIF('México'!$C:$C,'México Summary'!C83,'México'!$Q:$Q)</f>
        <v>0</v>
      </c>
      <c r="R83" s="41">
        <f>SUMIF('México'!$C:$C,'México Summary'!C83,'México'!$R:$R)</f>
        <v>16625</v>
      </c>
      <c r="S83" s="41">
        <f>SUMIF('México'!$C:$C,'México Summary'!C83,'México'!$S:$S)</f>
        <v>0</v>
      </c>
      <c r="T83" s="41">
        <f>SUMIF('México'!$C:$C,'México Summary'!C83,'México'!$T:$T)</f>
        <v>0</v>
      </c>
      <c r="U83" s="41">
        <f>SUMIF('México'!$C:$C,'México Summary'!C83,'México'!$U:$U)</f>
        <v>0</v>
      </c>
      <c r="V83" s="41">
        <f>SUMIF('México'!$C:$C,'México Summary'!C83,'México'!$V:$V)</f>
        <v>16625</v>
      </c>
      <c r="W83" s="41">
        <f>SUMIF('México'!$C:$C,'México Summary'!C83,'México'!$W:$W)</f>
        <v>0</v>
      </c>
      <c r="X83" s="41">
        <f>SUMIF('México'!$C:$C,'México Summary'!C83,'México'!$X:$X)</f>
        <v>16625</v>
      </c>
      <c r="Y83" s="41">
        <f>SUMIF('México'!$C:$C,'México Summary'!C83,'México'!$Y:$Y)</f>
        <v>0</v>
      </c>
      <c r="Z83" s="41">
        <f>SUMIF('México'!$C:$C,'México Summary'!C83,'México'!$Z:$Z)</f>
        <v>0</v>
      </c>
      <c r="AA83" s="336">
        <f>SUMIF('México'!$C:$C,'México Summary'!C83,'México'!$AA:$AA)</f>
        <v>0</v>
      </c>
      <c r="AB83" s="41"/>
      <c r="AC83" s="338">
        <f t="shared" ref="AC83:AD83" si="155">D83+F83+H83+J83+L83+N83+P83+R83+T83+V83+X83+Z83</f>
        <v>99750</v>
      </c>
      <c r="AD83" s="336">
        <f t="shared" si="155"/>
        <v>0</v>
      </c>
      <c r="AE83" s="40"/>
      <c r="AF83" s="338">
        <f t="shared" ref="AF83:AG83" si="156">D83+F83+H83+J83+L83+N83+P83+R83+T83+V83+X83+Z83</f>
        <v>99750</v>
      </c>
      <c r="AG83" s="336">
        <f t="shared" si="156"/>
        <v>0</v>
      </c>
    </row>
    <row r="84" ht="14.25" customHeight="1">
      <c r="A84" s="40"/>
      <c r="B84" s="337" t="s">
        <v>54</v>
      </c>
      <c r="C84" s="40" t="s">
        <v>352</v>
      </c>
      <c r="D84" s="338">
        <f>SUMIF('México'!$C:$C,'México Summary'!C84,'México'!$D:$D)</f>
        <v>0</v>
      </c>
      <c r="E84" s="41">
        <f>SUMIF('México'!$C:$C,'México Summary'!C84,'México'!$E:$E)</f>
        <v>0</v>
      </c>
      <c r="F84" s="144">
        <f>SUMIF('México'!$C:$C,'México Summary'!C84,'México'!$F:$F)</f>
        <v>16625</v>
      </c>
      <c r="G84" s="144">
        <f>SUMIF('México'!$C:$C,'México Summary'!C84,'México'!$G:$G)</f>
        <v>0</v>
      </c>
      <c r="H84" s="41">
        <f>SUMIF('México'!$C:$C,'México Summary'!C84,'México'!$H:$H)</f>
        <v>0</v>
      </c>
      <c r="I84" s="41">
        <f>SUMIF('México'!$C:$C,'México Summary'!C84,'México'!$I:$I)</f>
        <v>0</v>
      </c>
      <c r="J84" s="41">
        <f>SUMIF('México'!$C:$C,'México Summary'!C84,'México'!$J:$J)</f>
        <v>16625</v>
      </c>
      <c r="K84" s="41">
        <f>SUMIF('México'!$C:$C,'México Summary'!C84,'México'!$K:$K)</f>
        <v>0</v>
      </c>
      <c r="L84" s="41">
        <f>SUMIF('México'!$C:$C,'México Summary'!C84,'México'!$L:$L)</f>
        <v>0</v>
      </c>
      <c r="M84" s="41">
        <f>SUMIF('México'!$C:$C,'México Summary'!C84,'México'!$M:$M)</f>
        <v>0</v>
      </c>
      <c r="N84" s="41">
        <f>SUMIF('México'!$C:$C,'México Summary'!C84,'México'!$N:$N)</f>
        <v>16625</v>
      </c>
      <c r="O84" s="41">
        <f>SUMIF('México'!$C:$C,'México Summary'!C84,'México'!$O:$O)</f>
        <v>0</v>
      </c>
      <c r="P84" s="41">
        <f>SUMIF('México'!$C:$C,'México Summary'!C84,'México'!$P:$P)</f>
        <v>0</v>
      </c>
      <c r="Q84" s="41">
        <f>SUMIF('México'!$C:$C,'México Summary'!C84,'México'!$Q:$Q)</f>
        <v>0</v>
      </c>
      <c r="R84" s="41">
        <f>SUMIF('México'!$C:$C,'México Summary'!C84,'México'!$R:$R)</f>
        <v>16625</v>
      </c>
      <c r="S84" s="41">
        <f>SUMIF('México'!$C:$C,'México Summary'!C84,'México'!$S:$S)</f>
        <v>0</v>
      </c>
      <c r="T84" s="41">
        <f>SUMIF('México'!$C:$C,'México Summary'!C84,'México'!$T:$T)</f>
        <v>0</v>
      </c>
      <c r="U84" s="41">
        <f>SUMIF('México'!$C:$C,'México Summary'!C84,'México'!$U:$U)</f>
        <v>0</v>
      </c>
      <c r="V84" s="41">
        <f>SUMIF('México'!$C:$C,'México Summary'!C84,'México'!$V:$V)</f>
        <v>16625</v>
      </c>
      <c r="W84" s="41">
        <f>SUMIF('México'!$C:$C,'México Summary'!C84,'México'!$W:$W)</f>
        <v>0</v>
      </c>
      <c r="X84" s="41">
        <f>SUMIF('México'!$C:$C,'México Summary'!C84,'México'!$X:$X)</f>
        <v>16625</v>
      </c>
      <c r="Y84" s="41">
        <f>SUMIF('México'!$C:$C,'México Summary'!C84,'México'!$Y:$Y)</f>
        <v>0</v>
      </c>
      <c r="Z84" s="41">
        <f>SUMIF('México'!$C:$C,'México Summary'!C84,'México'!$Z:$Z)</f>
        <v>0</v>
      </c>
      <c r="AA84" s="336">
        <f>SUMIF('México'!$C:$C,'México Summary'!C84,'México'!$AA:$AA)</f>
        <v>0</v>
      </c>
      <c r="AB84" s="41"/>
      <c r="AC84" s="338">
        <f t="shared" ref="AC84:AD84" si="157">D84+F84+H84+J84+L84+N84+P84+R84+T84+V84+X84+Z84</f>
        <v>99750</v>
      </c>
      <c r="AD84" s="336">
        <f t="shared" si="157"/>
        <v>0</v>
      </c>
      <c r="AE84" s="40"/>
      <c r="AF84" s="338">
        <f t="shared" ref="AF84:AG84" si="158">D84+F84+H84+J84+L84+N84+P84+R84+T84+V84+X84+Z84</f>
        <v>99750</v>
      </c>
      <c r="AG84" s="336">
        <f t="shared" si="158"/>
        <v>0</v>
      </c>
    </row>
    <row r="85" ht="14.25" customHeight="1">
      <c r="A85" s="40"/>
      <c r="B85" s="337"/>
      <c r="C85" s="359" t="s">
        <v>53</v>
      </c>
      <c r="D85" s="356">
        <f t="shared" ref="D85:AA85" si="159">SUM(D65:D84)</f>
        <v>0</v>
      </c>
      <c r="E85" s="357">
        <f t="shared" si="159"/>
        <v>0</v>
      </c>
      <c r="F85" s="357">
        <f t="shared" si="159"/>
        <v>236075</v>
      </c>
      <c r="G85" s="357">
        <f t="shared" si="159"/>
        <v>0</v>
      </c>
      <c r="H85" s="357">
        <f t="shared" si="159"/>
        <v>152880</v>
      </c>
      <c r="I85" s="357">
        <f t="shared" si="159"/>
        <v>0</v>
      </c>
      <c r="J85" s="357">
        <f t="shared" si="159"/>
        <v>388955</v>
      </c>
      <c r="K85" s="357">
        <f t="shared" si="159"/>
        <v>0</v>
      </c>
      <c r="L85" s="357">
        <f t="shared" si="159"/>
        <v>4452880</v>
      </c>
      <c r="M85" s="357">
        <f t="shared" si="159"/>
        <v>0</v>
      </c>
      <c r="N85" s="357">
        <f t="shared" si="159"/>
        <v>236075</v>
      </c>
      <c r="O85" s="357">
        <f t="shared" si="159"/>
        <v>0</v>
      </c>
      <c r="P85" s="357">
        <f t="shared" si="159"/>
        <v>0</v>
      </c>
      <c r="Q85" s="357">
        <f t="shared" si="159"/>
        <v>0</v>
      </c>
      <c r="R85" s="357">
        <f t="shared" si="159"/>
        <v>236075</v>
      </c>
      <c r="S85" s="357">
        <f t="shared" si="159"/>
        <v>0</v>
      </c>
      <c r="T85" s="357">
        <f t="shared" si="159"/>
        <v>2500000</v>
      </c>
      <c r="U85" s="357">
        <f t="shared" si="159"/>
        <v>0</v>
      </c>
      <c r="V85" s="357">
        <f t="shared" si="159"/>
        <v>236075</v>
      </c>
      <c r="W85" s="357">
        <f t="shared" si="159"/>
        <v>0</v>
      </c>
      <c r="X85" s="357">
        <f t="shared" si="159"/>
        <v>236075</v>
      </c>
      <c r="Y85" s="357">
        <f t="shared" si="159"/>
        <v>0</v>
      </c>
      <c r="Z85" s="357">
        <f t="shared" si="159"/>
        <v>0</v>
      </c>
      <c r="AA85" s="358">
        <f t="shared" si="159"/>
        <v>0</v>
      </c>
      <c r="AB85" s="41"/>
      <c r="AC85" s="356">
        <f t="shared" ref="AC85:AD85" si="160">D85+F85+H85+J85+L85+N85+P85+R85+T85+V85+X85+Z85</f>
        <v>8675090</v>
      </c>
      <c r="AD85" s="358">
        <f t="shared" si="160"/>
        <v>0</v>
      </c>
      <c r="AE85" s="40"/>
      <c r="AF85" s="356">
        <f t="shared" ref="AF85:AG85" si="161">D85+F85+H85+J85+L85+N85+P85+R85+T85+V85+X85+Z85</f>
        <v>8675090</v>
      </c>
      <c r="AG85" s="358">
        <f t="shared" si="161"/>
        <v>0</v>
      </c>
    </row>
    <row r="86" ht="14.25" customHeight="1">
      <c r="A86" s="40"/>
      <c r="B86" s="337"/>
      <c r="C86" s="40"/>
      <c r="D86" s="338"/>
      <c r="E86" s="41"/>
      <c r="F86" s="144"/>
      <c r="G86" s="144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336"/>
      <c r="AB86" s="41"/>
      <c r="AC86" s="338"/>
      <c r="AD86" s="336"/>
      <c r="AE86" s="40"/>
      <c r="AF86" s="338"/>
      <c r="AG86" s="336"/>
    </row>
    <row r="87" ht="14.25" customHeight="1">
      <c r="A87" s="40"/>
      <c r="B87" s="337" t="s">
        <v>743</v>
      </c>
      <c r="C87" s="359" t="s">
        <v>155</v>
      </c>
      <c r="D87" s="356">
        <f>SUMIF('México'!$C:$C,'México Summary'!C87,'México'!$D:$D)</f>
        <v>0</v>
      </c>
      <c r="E87" s="357">
        <f>SUMIF('México'!$C:$C,'México Summary'!C87,'México'!$E:$E)</f>
        <v>0</v>
      </c>
      <c r="F87" s="357">
        <f>SUMIF('México'!$C:$C,'México Summary'!C87,'México'!$F:$F)</f>
        <v>0</v>
      </c>
      <c r="G87" s="357">
        <f>SUMIF('México'!$C:$C,'México Summary'!C87,'México'!$G:$G)</f>
        <v>0</v>
      </c>
      <c r="H87" s="357">
        <f>SUMIF('México'!$C:$C,'México Summary'!C87,'México'!$H:$H)</f>
        <v>0</v>
      </c>
      <c r="I87" s="357">
        <f>SUMIF('México'!$C:$C,'México Summary'!C87,'México'!$I:$I)</f>
        <v>0</v>
      </c>
      <c r="J87" s="357">
        <f>SUMIF('México'!$C:$C,'México Summary'!C87,'México'!$J:$J)</f>
        <v>0</v>
      </c>
      <c r="K87" s="357">
        <f>SUMIF('México'!$C:$C,'México Summary'!C87,'México'!$K:$K)</f>
        <v>0</v>
      </c>
      <c r="L87" s="357">
        <f>SUMIF('México'!$C:$C,'México Summary'!C87,'México'!$L:$L)</f>
        <v>0</v>
      </c>
      <c r="M87" s="357">
        <f>SUMIF('México'!$C:$C,'México Summary'!C87,'México'!$M:$M)</f>
        <v>0</v>
      </c>
      <c r="N87" s="357">
        <f>SUMIF('México'!$C:$C,'México Summary'!C87,'México'!$N:$N)</f>
        <v>0</v>
      </c>
      <c r="O87" s="357">
        <f>SUMIF('México'!$C:$C,'México Summary'!C87,'México'!$O:$O)</f>
        <v>0</v>
      </c>
      <c r="P87" s="357">
        <f>SUMIF('México'!$C:$C,'México Summary'!C87,'México'!$P:$P)</f>
        <v>0</v>
      </c>
      <c r="Q87" s="357">
        <f>SUMIF('México'!$C:$C,'México Summary'!C87,'México'!$Q:$Q)</f>
        <v>0</v>
      </c>
      <c r="R87" s="357">
        <f>SUMIF('México'!$C:$C,'México Summary'!C87,'México'!$R:$R)</f>
        <v>0</v>
      </c>
      <c r="S87" s="357">
        <f>SUMIF('México'!$C:$C,'México Summary'!C87,'México'!$S:$S)</f>
        <v>0</v>
      </c>
      <c r="T87" s="357">
        <f>SUMIF('México'!$C:$C,'México Summary'!C87,'México'!$T:$T)</f>
        <v>0</v>
      </c>
      <c r="U87" s="357">
        <f>SUMIF('México'!$C:$C,'México Summary'!C87,'México'!$U:$U)</f>
        <v>0</v>
      </c>
      <c r="V87" s="357">
        <f>SUMIF('México'!$C:$C,'México Summary'!C87,'México'!$V:$V)</f>
        <v>0</v>
      </c>
      <c r="W87" s="357">
        <f>SUMIF('México'!$C:$C,'México Summary'!C87,'México'!$W:$W)</f>
        <v>0</v>
      </c>
      <c r="X87" s="357">
        <f>SUMIF('México'!$C:$C,'México Summary'!C87,'México'!$X:$X)</f>
        <v>0</v>
      </c>
      <c r="Y87" s="357">
        <f>SUMIF('México'!$C:$C,'México Summary'!C87,'México'!$Y:$Y)</f>
        <v>0</v>
      </c>
      <c r="Z87" s="357">
        <f>SUMIF('México'!$C:$C,'México Summary'!C87,'México'!$Z:$Z)</f>
        <v>0</v>
      </c>
      <c r="AA87" s="358">
        <f>SUMIF('México'!$C:$C,'México Summary'!C87,'México'!$AA:$AA)</f>
        <v>0</v>
      </c>
      <c r="AB87" s="41"/>
      <c r="AC87" s="356">
        <f t="shared" ref="AC87:AD87" si="162">D87+F87+H87+J87+L87+N87+P87+R87+T87+V87+X87+Z87</f>
        <v>0</v>
      </c>
      <c r="AD87" s="358">
        <f t="shared" si="162"/>
        <v>0</v>
      </c>
      <c r="AE87" s="40"/>
      <c r="AF87" s="356">
        <f t="shared" ref="AF87:AG87" si="163">D87+F87+H87+J87+L87+N87+P87+R87+T87+V87+X87+Z87</f>
        <v>0</v>
      </c>
      <c r="AG87" s="358">
        <f t="shared" si="163"/>
        <v>0</v>
      </c>
    </row>
    <row r="88" ht="14.25" customHeight="1">
      <c r="A88" s="40"/>
      <c r="B88" s="337"/>
      <c r="C88" s="40"/>
      <c r="D88" s="338"/>
      <c r="E88" s="41"/>
      <c r="F88" s="144"/>
      <c r="G88" s="144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336"/>
      <c r="AB88" s="41"/>
      <c r="AC88" s="338"/>
      <c r="AD88" s="336"/>
      <c r="AE88" s="40"/>
      <c r="AF88" s="338"/>
      <c r="AG88" s="336"/>
    </row>
    <row r="89" ht="14.25" customHeight="1">
      <c r="A89" s="40"/>
      <c r="B89" s="337" t="s">
        <v>120</v>
      </c>
      <c r="C89" s="359" t="s">
        <v>121</v>
      </c>
      <c r="D89" s="356">
        <f>SUMIF('México'!$C:$C,'México Summary'!C89,'México'!$D:$D)</f>
        <v>45203.19</v>
      </c>
      <c r="E89" s="357">
        <f>SUMIF('México'!$C:$C,'México Summary'!C89,'México'!$E:$E)</f>
        <v>0</v>
      </c>
      <c r="F89" s="357">
        <f>SUMIF('México'!$C:$C,'México Summary'!C89,'México'!$F:$F)</f>
        <v>45203.19</v>
      </c>
      <c r="G89" s="357">
        <f>SUMIF('México'!$C:$C,'México Summary'!C89,'México'!$G:$G)</f>
        <v>0</v>
      </c>
      <c r="H89" s="357">
        <f>SUMIF('México'!$C:$C,'México Summary'!C89,'México'!$H:$H)</f>
        <v>45203.19</v>
      </c>
      <c r="I89" s="357">
        <f>SUMIF('México'!$C:$C,'México Summary'!C89,'México'!$I:$I)</f>
        <v>0</v>
      </c>
      <c r="J89" s="357">
        <f>SUMIF('México'!$C:$C,'México Summary'!C89,'México'!$J:$J)</f>
        <v>45203.19</v>
      </c>
      <c r="K89" s="357">
        <f>SUMIF('México'!$C:$C,'México Summary'!C89,'México'!$K:$K)</f>
        <v>0</v>
      </c>
      <c r="L89" s="357">
        <f>SUMIF('México'!$C:$C,'México Summary'!C89,'México'!$L:$L)</f>
        <v>45203.19</v>
      </c>
      <c r="M89" s="357">
        <f>SUMIF('México'!$C:$C,'México Summary'!C89,'México'!$M:$M)</f>
        <v>45203.19</v>
      </c>
      <c r="N89" s="357">
        <f>SUMIF('México'!$C:$C,'México Summary'!C89,'México'!$N:$N)</f>
        <v>45203.19</v>
      </c>
      <c r="O89" s="357">
        <f>SUMIF('México'!$C:$C,'México Summary'!C89,'México'!$O:$O)</f>
        <v>45203.19</v>
      </c>
      <c r="P89" s="357">
        <f>SUMIF('México'!$C:$C,'México Summary'!C89,'México'!$P:$P)</f>
        <v>45203.19</v>
      </c>
      <c r="Q89" s="357">
        <f>SUMIF('México'!$C:$C,'México Summary'!C89,'México'!$Q:$Q)</f>
        <v>45203.19</v>
      </c>
      <c r="R89" s="357">
        <f>SUMIF('México'!$C:$C,'México Summary'!C89,'México'!$R:$R)</f>
        <v>45203.19</v>
      </c>
      <c r="S89" s="357">
        <f>SUMIF('México'!$C:$C,'México Summary'!C89,'México'!$S:$S)</f>
        <v>45203.19</v>
      </c>
      <c r="T89" s="357">
        <f>SUMIF('México'!$C:$C,'México Summary'!C89,'México'!$T:$T)</f>
        <v>45203.19</v>
      </c>
      <c r="U89" s="357">
        <f>SUMIF('México'!$C:$C,'México Summary'!C89,'México'!$U:$U)</f>
        <v>45203.19</v>
      </c>
      <c r="V89" s="357">
        <f>SUMIF('México'!$C:$C,'México Summary'!C89,'México'!$V:$V)</f>
        <v>45203.19</v>
      </c>
      <c r="W89" s="357">
        <f>SUMIF('México'!$C:$C,'México Summary'!C89,'México'!$W:$W)</f>
        <v>45203.19</v>
      </c>
      <c r="X89" s="357">
        <f>SUMIF('México'!$C:$C,'México Summary'!C89,'México'!$X:$X)</f>
        <v>45203.19</v>
      </c>
      <c r="Y89" s="357">
        <f>SUMIF('México'!$C:$C,'México Summary'!C89,'México'!$Y:$Y)</f>
        <v>45203.19</v>
      </c>
      <c r="Z89" s="357">
        <f>SUMIF('México'!$C:$C,'México Summary'!C89,'México'!$Z:$Z)</f>
        <v>45203.19</v>
      </c>
      <c r="AA89" s="358">
        <f>SUMIF('México'!$C:$C,'México Summary'!C89,'México'!$AA:$AA)</f>
        <v>0</v>
      </c>
      <c r="AB89" s="41"/>
      <c r="AC89" s="356">
        <f t="shared" ref="AC89:AD89" si="164">D89+F89+H89+J89+L89+N89+P89+R89+T89+V89+X89+Z89</f>
        <v>542438.28</v>
      </c>
      <c r="AD89" s="358">
        <f t="shared" si="164"/>
        <v>316422.33</v>
      </c>
      <c r="AE89" s="40"/>
      <c r="AF89" s="356">
        <f t="shared" ref="AF89:AG89" si="165">D89+F89+H89+J89+L89+N89+P89+R89+T89+V89+X89+Z89</f>
        <v>542438.28</v>
      </c>
      <c r="AG89" s="358">
        <f t="shared" si="165"/>
        <v>316422.33</v>
      </c>
    </row>
    <row r="90" ht="14.25" customHeight="1">
      <c r="A90" s="40"/>
      <c r="B90" s="337"/>
      <c r="C90" s="40"/>
      <c r="D90" s="338"/>
      <c r="E90" s="41"/>
      <c r="F90" s="144"/>
      <c r="G90" s="144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336"/>
      <c r="AB90" s="41"/>
      <c r="AC90" s="338"/>
      <c r="AD90" s="336"/>
      <c r="AE90" s="40"/>
      <c r="AF90" s="338"/>
      <c r="AG90" s="336"/>
    </row>
    <row r="91" ht="14.25" customHeight="1">
      <c r="A91" s="40"/>
      <c r="B91" s="337" t="s">
        <v>120</v>
      </c>
      <c r="C91" s="359" t="s">
        <v>133</v>
      </c>
      <c r="D91" s="356">
        <f>SUMIF('México'!$C:$C,'México Summary'!C91,'México'!$D:$D)</f>
        <v>326148.21</v>
      </c>
      <c r="E91" s="357">
        <f>SUMIF('México'!$C:$C,'México Summary'!C91,'México'!$E:$E)</f>
        <v>0</v>
      </c>
      <c r="F91" s="357">
        <f>SUMIF('México'!$C:$C,'México Summary'!C91,'México'!$F:$F)</f>
        <v>326148.21</v>
      </c>
      <c r="G91" s="357">
        <f>SUMIF('México'!$C:$C,'México Summary'!C91,'México'!$G:$G)</f>
        <v>0</v>
      </c>
      <c r="H91" s="357">
        <f>SUMIF('México'!$C:$C,'México Summary'!C91,'México'!$H:$H)</f>
        <v>326148.21</v>
      </c>
      <c r="I91" s="357">
        <f>SUMIF('México'!$C:$C,'México Summary'!C91,'México'!$I:$I)</f>
        <v>0</v>
      </c>
      <c r="J91" s="357">
        <f>SUMIF('México'!$C:$C,'México Summary'!C91,'México'!$J:$J)</f>
        <v>326148.21</v>
      </c>
      <c r="K91" s="357">
        <f>SUMIF('México'!$C:$C,'México Summary'!C91,'México'!$K:$K)</f>
        <v>0</v>
      </c>
      <c r="L91" s="357">
        <f>SUMIF('México'!$C:$C,'México Summary'!C91,'México'!$L:$L)</f>
        <v>326148.21</v>
      </c>
      <c r="M91" s="357">
        <f>SUMIF('México'!$C:$C,'México Summary'!C91,'México'!$M:$M)</f>
        <v>0</v>
      </c>
      <c r="N91" s="357">
        <f>SUMIF('México'!$C:$C,'México Summary'!C91,'México'!$N:$N)</f>
        <v>326148.21</v>
      </c>
      <c r="O91" s="357">
        <f>SUMIF('México'!$C:$C,'México Summary'!C91,'México'!$O:$O)</f>
        <v>0</v>
      </c>
      <c r="P91" s="357">
        <f>SUMIF('México'!$C:$C,'México Summary'!C91,'México'!$P:$P)</f>
        <v>326148.21</v>
      </c>
      <c r="Q91" s="357">
        <f>SUMIF('México'!$C:$C,'México Summary'!C91,'México'!$Q:$Q)</f>
        <v>0</v>
      </c>
      <c r="R91" s="357">
        <f>SUMIF('México'!$C:$C,'México Summary'!C91,'México'!$R:$R)</f>
        <v>326148.21</v>
      </c>
      <c r="S91" s="357">
        <f>SUMIF('México'!$C:$C,'México Summary'!C91,'México'!$S:$S)</f>
        <v>0</v>
      </c>
      <c r="T91" s="357">
        <f>SUMIF('México'!$C:$C,'México Summary'!C91,'México'!$T:$T)</f>
        <v>326148.21</v>
      </c>
      <c r="U91" s="357">
        <f>SUMIF('México'!$C:$C,'México Summary'!C91,'México'!$U:$U)</f>
        <v>0</v>
      </c>
      <c r="V91" s="357">
        <f>SUMIF('México'!$C:$C,'México Summary'!C91,'México'!$V:$V)</f>
        <v>326148.21</v>
      </c>
      <c r="W91" s="357">
        <f>SUMIF('México'!$C:$C,'México Summary'!C91,'México'!$W:$W)</f>
        <v>0</v>
      </c>
      <c r="X91" s="357">
        <f>SUMIF('México'!$C:$C,'México Summary'!C91,'México'!$X:$X)</f>
        <v>326148.21</v>
      </c>
      <c r="Y91" s="357">
        <f>SUMIF('México'!$C:$C,'México Summary'!C91,'México'!$Y:$Y)</f>
        <v>0</v>
      </c>
      <c r="Z91" s="357">
        <f>SUMIF('México'!$C:$C,'México Summary'!C91,'México'!$Z:$Z)</f>
        <v>326148.19</v>
      </c>
      <c r="AA91" s="358">
        <f>SUMIF('México'!$C:$C,'México Summary'!C91,'México'!$AA:$AA)</f>
        <v>0</v>
      </c>
      <c r="AB91" s="41"/>
      <c r="AC91" s="356">
        <f t="shared" ref="AC91:AD91" si="166">D91+F91+H91+J91+L91+N91+P91+R91+T91+V91+X91+Z91</f>
        <v>3913778.5</v>
      </c>
      <c r="AD91" s="358">
        <f t="shared" si="166"/>
        <v>0</v>
      </c>
      <c r="AE91" s="40"/>
      <c r="AF91" s="356">
        <f t="shared" ref="AF91:AG91" si="167">D91+F91+H91+J91+L91+N91+P91+R91+T91+V91+X91+Z91</f>
        <v>3913778.5</v>
      </c>
      <c r="AG91" s="358">
        <f t="shared" si="167"/>
        <v>0</v>
      </c>
    </row>
    <row r="92" ht="14.25" customHeight="1">
      <c r="A92" s="40"/>
      <c r="B92" s="337"/>
      <c r="C92" s="40"/>
      <c r="D92" s="338"/>
      <c r="E92" s="41"/>
      <c r="F92" s="144"/>
      <c r="G92" s="144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336"/>
      <c r="AB92" s="41"/>
      <c r="AC92" s="338"/>
      <c r="AD92" s="336"/>
      <c r="AE92" s="40"/>
      <c r="AF92" s="338"/>
      <c r="AG92" s="336"/>
    </row>
    <row r="93" ht="14.25" customHeight="1">
      <c r="A93" s="40"/>
      <c r="B93" s="337" t="s">
        <v>120</v>
      </c>
      <c r="C93" s="359" t="s">
        <v>129</v>
      </c>
      <c r="D93" s="356">
        <f>SUMIF('México'!$C:$C,'México Summary'!C93,'México'!$D:$D)</f>
        <v>160450.34</v>
      </c>
      <c r="E93" s="357">
        <f>SUMIF('México'!$C:$C,'México Summary'!C93,'México'!$E:$E)</f>
        <v>0</v>
      </c>
      <c r="F93" s="357">
        <f>SUMIF('México'!$C:$C,'México Summary'!C93,'México'!$F:$F)</f>
        <v>160450.34</v>
      </c>
      <c r="G93" s="357">
        <f>SUMIF('México'!$C:$C,'México Summary'!C93,'México'!$G:$G)</f>
        <v>0</v>
      </c>
      <c r="H93" s="357">
        <f>SUMIF('México'!$C:$C,'México Summary'!C93,'México'!$H:$H)</f>
        <v>160450.34</v>
      </c>
      <c r="I93" s="357">
        <f>SUMIF('México'!$C:$C,'México Summary'!C93,'México'!$I:$I)</f>
        <v>0</v>
      </c>
      <c r="J93" s="357">
        <f>SUMIF('México'!$C:$C,'México Summary'!C93,'México'!$J:$J)</f>
        <v>160450.34</v>
      </c>
      <c r="K93" s="357">
        <f>SUMIF('México'!$C:$C,'México Summary'!C93,'México'!$K:$K)</f>
        <v>0</v>
      </c>
      <c r="L93" s="357">
        <f>SUMIF('México'!$C:$C,'México Summary'!C93,'México'!$L:$L)</f>
        <v>160450.34</v>
      </c>
      <c r="M93" s="357">
        <f>SUMIF('México'!$C:$C,'México Summary'!C93,'México'!$M:$M)</f>
        <v>0</v>
      </c>
      <c r="N93" s="357">
        <f>SUMIF('México'!$C:$C,'México Summary'!C93,'México'!$N:$N)</f>
        <v>160450.34</v>
      </c>
      <c r="O93" s="357">
        <f>SUMIF('México'!$C:$C,'México Summary'!C93,'México'!$O:$O)</f>
        <v>0</v>
      </c>
      <c r="P93" s="357">
        <f>SUMIF('México'!$C:$C,'México Summary'!C93,'México'!$P:$P)</f>
        <v>160450.34</v>
      </c>
      <c r="Q93" s="357">
        <f>SUMIF('México'!$C:$C,'México Summary'!C93,'México'!$Q:$Q)</f>
        <v>0</v>
      </c>
      <c r="R93" s="357">
        <f>SUMIF('México'!$C:$C,'México Summary'!C93,'México'!$R:$R)</f>
        <v>160450.34</v>
      </c>
      <c r="S93" s="357">
        <f>SUMIF('México'!$C:$C,'México Summary'!C93,'México'!$S:$S)</f>
        <v>0</v>
      </c>
      <c r="T93" s="357">
        <f>SUMIF('México'!$C:$C,'México Summary'!C93,'México'!$T:$T)</f>
        <v>160450.34</v>
      </c>
      <c r="U93" s="357">
        <f>SUMIF('México'!$C:$C,'México Summary'!C93,'México'!$U:$U)</f>
        <v>0</v>
      </c>
      <c r="V93" s="357">
        <f>SUMIF('México'!$C:$C,'México Summary'!C93,'México'!$V:$V)</f>
        <v>160450.34</v>
      </c>
      <c r="W93" s="357">
        <f>SUMIF('México'!$C:$C,'México Summary'!C93,'México'!$W:$W)</f>
        <v>0</v>
      </c>
      <c r="X93" s="357">
        <f>SUMIF('México'!$C:$C,'México Summary'!C93,'México'!$X:$X)</f>
        <v>160450.34</v>
      </c>
      <c r="Y93" s="357">
        <f>SUMIF('México'!$C:$C,'México Summary'!C93,'México'!$Y:$Y)</f>
        <v>0</v>
      </c>
      <c r="Z93" s="357">
        <f>SUMIF('México'!$C:$C,'México Summary'!C93,'México'!$Z:$Z)</f>
        <v>160450.34</v>
      </c>
      <c r="AA93" s="358">
        <f>SUMIF('México'!$C:$C,'México Summary'!C93,'México'!$AA:$AA)</f>
        <v>0</v>
      </c>
      <c r="AB93" s="41"/>
      <c r="AC93" s="356">
        <f t="shared" ref="AC93:AD93" si="168">D93+F93+H93+J93+L93+N93+P93+R93+T93+V93+X93+Z93</f>
        <v>1925404.08</v>
      </c>
      <c r="AD93" s="358">
        <f t="shared" si="168"/>
        <v>0</v>
      </c>
      <c r="AE93" s="40"/>
      <c r="AF93" s="356">
        <f t="shared" ref="AF93:AG93" si="169">D93+F93+H93+J93+L93+N93+P93+R93+T93+V93+X93+Z93</f>
        <v>1925404.08</v>
      </c>
      <c r="AG93" s="358">
        <f t="shared" si="169"/>
        <v>0</v>
      </c>
    </row>
    <row r="94" ht="14.25" customHeight="1">
      <c r="A94" s="40"/>
      <c r="B94" s="337"/>
      <c r="C94" s="40"/>
      <c r="D94" s="338"/>
      <c r="E94" s="41"/>
      <c r="F94" s="144"/>
      <c r="G94" s="144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336"/>
      <c r="AB94" s="41"/>
      <c r="AC94" s="338"/>
      <c r="AD94" s="336"/>
      <c r="AE94" s="40"/>
      <c r="AF94" s="338"/>
      <c r="AG94" s="336"/>
    </row>
    <row r="95" ht="14.25" customHeight="1">
      <c r="A95" s="40"/>
      <c r="B95" s="337" t="s">
        <v>120</v>
      </c>
      <c r="C95" s="359" t="s">
        <v>125</v>
      </c>
      <c r="D95" s="356">
        <f>SUMIF('México'!$C:$C,'México Summary'!C95,'México'!$D:$D)</f>
        <v>434457.71</v>
      </c>
      <c r="E95" s="357">
        <f>SUMIF('México'!$C:$C,'México Summary'!C95,'México'!$E:$E)</f>
        <v>0</v>
      </c>
      <c r="F95" s="357">
        <f>SUMIF('México'!$C:$C,'México Summary'!C95,'México'!$F:$F)</f>
        <v>434457.71</v>
      </c>
      <c r="G95" s="357">
        <f>SUMIF('México'!$C:$C,'México Summary'!C95,'México'!$G:$G)</f>
        <v>0</v>
      </c>
      <c r="H95" s="357">
        <f>SUMIF('México'!$C:$C,'México Summary'!C95,'México'!$H:$H)</f>
        <v>434457.71</v>
      </c>
      <c r="I95" s="357">
        <f>SUMIF('México'!$C:$C,'México Summary'!C95,'México'!$I:$I)</f>
        <v>0</v>
      </c>
      <c r="J95" s="357">
        <f>SUMIF('México'!$C:$C,'México Summary'!C95,'México'!$J:$J)</f>
        <v>434457.71</v>
      </c>
      <c r="K95" s="357">
        <f>SUMIF('México'!$C:$C,'México Summary'!C95,'México'!$K:$K)</f>
        <v>0</v>
      </c>
      <c r="L95" s="357">
        <f>SUMIF('México'!$C:$C,'México Summary'!C95,'México'!$L:$L)</f>
        <v>434457.71</v>
      </c>
      <c r="M95" s="357">
        <f>SUMIF('México'!$C:$C,'México Summary'!C95,'México'!$M:$M)</f>
        <v>0</v>
      </c>
      <c r="N95" s="357">
        <f>SUMIF('México'!$C:$C,'México Summary'!C95,'México'!$N:$N)</f>
        <v>434457.71</v>
      </c>
      <c r="O95" s="357">
        <f>SUMIF('México'!$C:$C,'México Summary'!C95,'México'!$O:$O)</f>
        <v>0</v>
      </c>
      <c r="P95" s="357">
        <f>SUMIF('México'!$C:$C,'México Summary'!C95,'México'!$P:$P)</f>
        <v>434457.71</v>
      </c>
      <c r="Q95" s="357">
        <f>SUMIF('México'!$C:$C,'México Summary'!C95,'México'!$Q:$Q)</f>
        <v>0</v>
      </c>
      <c r="R95" s="357">
        <f>SUMIF('México'!$C:$C,'México Summary'!C95,'México'!$R:$R)</f>
        <v>434457.71</v>
      </c>
      <c r="S95" s="357">
        <f>SUMIF('México'!$C:$C,'México Summary'!C95,'México'!$S:$S)</f>
        <v>0</v>
      </c>
      <c r="T95" s="357">
        <f>SUMIF('México'!$C:$C,'México Summary'!C95,'México'!$T:$T)</f>
        <v>434457.71</v>
      </c>
      <c r="U95" s="357">
        <f>SUMIF('México'!$C:$C,'México Summary'!C95,'México'!$U:$U)</f>
        <v>0</v>
      </c>
      <c r="V95" s="357">
        <f>SUMIF('México'!$C:$C,'México Summary'!C95,'México'!$V:$V)</f>
        <v>434457.71</v>
      </c>
      <c r="W95" s="357">
        <f>SUMIF('México'!$C:$C,'México Summary'!C95,'México'!$W:$W)</f>
        <v>0</v>
      </c>
      <c r="X95" s="357">
        <f>SUMIF('México'!$C:$C,'México Summary'!C95,'México'!$X:$X)</f>
        <v>434457.71</v>
      </c>
      <c r="Y95" s="357">
        <f>SUMIF('México'!$C:$C,'México Summary'!C95,'México'!$Y:$Y)</f>
        <v>0</v>
      </c>
      <c r="Z95" s="357">
        <f>SUMIF('México'!$C:$C,'México Summary'!C95,'México'!$Z:$Z)</f>
        <v>434457.71</v>
      </c>
      <c r="AA95" s="358">
        <f>SUMIF('México'!$C:$C,'México Summary'!C95,'México'!$AA:$AA)</f>
        <v>0</v>
      </c>
      <c r="AB95" s="41"/>
      <c r="AC95" s="356">
        <f t="shared" ref="AC95:AD95" si="170">D95+F95+H95+J95+L95+N95+P95+R95+T95+V95+X95+Z95</f>
        <v>5213492.52</v>
      </c>
      <c r="AD95" s="358">
        <f t="shared" si="170"/>
        <v>0</v>
      </c>
      <c r="AE95" s="40"/>
      <c r="AF95" s="356">
        <f t="shared" ref="AF95:AG95" si="171">D95+F95+H95+J95+L95+N95+P95+R95+T95+V95+X95+Z95</f>
        <v>5213492.52</v>
      </c>
      <c r="AG95" s="358">
        <f t="shared" si="171"/>
        <v>0</v>
      </c>
    </row>
    <row r="96" ht="14.25" customHeight="1">
      <c r="A96" s="40"/>
      <c r="B96" s="360"/>
      <c r="C96" s="40"/>
      <c r="D96" s="338"/>
      <c r="E96" s="41"/>
      <c r="F96" s="144"/>
      <c r="G96" s="144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336"/>
      <c r="AB96" s="41"/>
      <c r="AC96" s="338"/>
      <c r="AD96" s="336"/>
      <c r="AE96" s="40"/>
      <c r="AF96" s="338"/>
      <c r="AG96" s="336"/>
    </row>
    <row r="97" ht="14.25" customHeight="1">
      <c r="A97" s="40"/>
      <c r="B97" s="337" t="s">
        <v>120</v>
      </c>
      <c r="C97" s="359" t="s">
        <v>123</v>
      </c>
      <c r="D97" s="356">
        <f>SUMIF('México'!$C:$C,'México Summary'!C97,'México'!$D:$D)</f>
        <v>406932.44</v>
      </c>
      <c r="E97" s="357">
        <f>SUMIF('México'!$C:$C,'México Summary'!C97,'México'!$E:$E)</f>
        <v>0</v>
      </c>
      <c r="F97" s="357">
        <f>SUMIF('México'!$C:$C,'México Summary'!C97,'México'!$F:$F)</f>
        <v>406932.44</v>
      </c>
      <c r="G97" s="357">
        <f>SUMIF('México'!$C:$C,'México Summary'!C97,'México'!$G:$G)</f>
        <v>0</v>
      </c>
      <c r="H97" s="357">
        <f>SUMIF('México'!$C:$C,'México Summary'!C97,'México'!$H:$H)</f>
        <v>406932.44</v>
      </c>
      <c r="I97" s="357">
        <f>SUMIF('México'!$C:$C,'México Summary'!C97,'México'!$I:$I)</f>
        <v>0</v>
      </c>
      <c r="J97" s="357">
        <f>SUMIF('México'!$C:$C,'México Summary'!C97,'México'!$J:$J)</f>
        <v>406932.44</v>
      </c>
      <c r="K97" s="357">
        <f>SUMIF('México'!$C:$C,'México Summary'!C97,'México'!$K:$K)</f>
        <v>0</v>
      </c>
      <c r="L97" s="357">
        <f>SUMIF('México'!$C:$C,'México Summary'!C97,'México'!$L:$L)</f>
        <v>406932.44</v>
      </c>
      <c r="M97" s="357">
        <f>SUMIF('México'!$C:$C,'México Summary'!C97,'México'!$M:$M)</f>
        <v>0</v>
      </c>
      <c r="N97" s="357">
        <f>SUMIF('México'!$C:$C,'México Summary'!C97,'México'!$N:$N)</f>
        <v>406932.44</v>
      </c>
      <c r="O97" s="357">
        <f>SUMIF('México'!$C:$C,'México Summary'!C97,'México'!$O:$O)</f>
        <v>0</v>
      </c>
      <c r="P97" s="357">
        <f>SUMIF('México'!$C:$C,'México Summary'!C97,'México'!$P:$P)</f>
        <v>406932.44</v>
      </c>
      <c r="Q97" s="357">
        <f>SUMIF('México'!$C:$C,'México Summary'!C97,'México'!$Q:$Q)</f>
        <v>0</v>
      </c>
      <c r="R97" s="357">
        <f>SUMIF('México'!$C:$C,'México Summary'!C97,'México'!$R:$R)</f>
        <v>406932.44</v>
      </c>
      <c r="S97" s="357">
        <f>SUMIF('México'!$C:$C,'México Summary'!C97,'México'!$S:$S)</f>
        <v>0</v>
      </c>
      <c r="T97" s="357">
        <f>SUMIF('México'!$C:$C,'México Summary'!C97,'México'!$T:$T)</f>
        <v>406932.44</v>
      </c>
      <c r="U97" s="357">
        <f>SUMIF('México'!$C:$C,'México Summary'!C97,'México'!$U:$U)</f>
        <v>0</v>
      </c>
      <c r="V97" s="357">
        <f>SUMIF('México'!$C:$C,'México Summary'!C97,'México'!$V:$V)</f>
        <v>406932.44</v>
      </c>
      <c r="W97" s="357">
        <f>SUMIF('México'!$C:$C,'México Summary'!C97,'México'!$W:$W)</f>
        <v>0</v>
      </c>
      <c r="X97" s="357">
        <f>SUMIF('México'!$C:$C,'México Summary'!C97,'México'!$X:$X)</f>
        <v>406932.44</v>
      </c>
      <c r="Y97" s="357">
        <f>SUMIF('México'!$C:$C,'México Summary'!C97,'México'!$Y:$Y)</f>
        <v>0</v>
      </c>
      <c r="Z97" s="357">
        <f>SUMIF('México'!$C:$C,'México Summary'!C97,'México'!$Z:$Z)</f>
        <v>406932.44</v>
      </c>
      <c r="AA97" s="358">
        <f>SUMIF('México'!$C:$C,'México Summary'!C97,'México'!$AA:$AA)</f>
        <v>0</v>
      </c>
      <c r="AB97" s="41"/>
      <c r="AC97" s="356">
        <f t="shared" ref="AC97:AD97" si="172">D97+F97+H97+J97+L97+N97+P97+R97+T97+V97+X97+Z97</f>
        <v>4883189.28</v>
      </c>
      <c r="AD97" s="358">
        <f t="shared" si="172"/>
        <v>0</v>
      </c>
      <c r="AE97" s="40"/>
      <c r="AF97" s="356">
        <f t="shared" ref="AF97:AG97" si="173">D97+F97+H97+J97+L97+N97+P97+R97+T97+V97+X97+Z97</f>
        <v>4883189.28</v>
      </c>
      <c r="AG97" s="358">
        <f t="shared" si="173"/>
        <v>0</v>
      </c>
    </row>
    <row r="98" ht="14.25" customHeight="1">
      <c r="A98" s="40"/>
      <c r="B98" s="360"/>
      <c r="C98" s="40"/>
      <c r="D98" s="338"/>
      <c r="E98" s="41"/>
      <c r="F98" s="144"/>
      <c r="G98" s="144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336"/>
      <c r="AB98" s="41"/>
      <c r="AC98" s="338"/>
      <c r="AD98" s="336"/>
      <c r="AE98" s="40"/>
      <c r="AF98" s="338"/>
      <c r="AG98" s="336"/>
    </row>
    <row r="99" ht="14.25" customHeight="1">
      <c r="A99" s="40"/>
      <c r="B99" s="337" t="s">
        <v>120</v>
      </c>
      <c r="C99" s="359" t="s">
        <v>131</v>
      </c>
      <c r="D99" s="356">
        <f>SUMIF('México'!$C:$C,'México Summary'!C99,'México'!$D:$D)</f>
        <v>47222.03</v>
      </c>
      <c r="E99" s="357">
        <f>SUMIF('México'!$C:$C,'México Summary'!C99,'México'!$E:$E)</f>
        <v>0</v>
      </c>
      <c r="F99" s="357">
        <f>SUMIF('México'!$C:$C,'México Summary'!C99,'México'!$F:$F)</f>
        <v>47222.03</v>
      </c>
      <c r="G99" s="357">
        <f>SUMIF('México'!$C:$C,'México Summary'!C99,'México'!$G:$G)</f>
        <v>0</v>
      </c>
      <c r="H99" s="357">
        <f>SUMIF('México'!$C:$C,'México Summary'!C99,'México'!$H:$H)</f>
        <v>47222.03</v>
      </c>
      <c r="I99" s="357">
        <f>SUMIF('México'!$C:$C,'México Summary'!C99,'México'!$I:$I)</f>
        <v>0</v>
      </c>
      <c r="J99" s="357">
        <f>SUMIF('México'!$C:$C,'México Summary'!C99,'México'!$J:$J)</f>
        <v>47222.03</v>
      </c>
      <c r="K99" s="357">
        <f>SUMIF('México'!$C:$C,'México Summary'!C99,'México'!$K:$K)</f>
        <v>0</v>
      </c>
      <c r="L99" s="357">
        <f>SUMIF('México'!$C:$C,'México Summary'!C99,'México'!$L:$L)</f>
        <v>47222.03</v>
      </c>
      <c r="M99" s="357">
        <f>SUMIF('México'!$C:$C,'México Summary'!C99,'México'!$M:$M)</f>
        <v>0</v>
      </c>
      <c r="N99" s="357">
        <f>SUMIF('México'!$C:$C,'México Summary'!C99,'México'!$N:$N)</f>
        <v>47222.03</v>
      </c>
      <c r="O99" s="357">
        <f>SUMIF('México'!$C:$C,'México Summary'!C99,'México'!$O:$O)</f>
        <v>0</v>
      </c>
      <c r="P99" s="357">
        <f>SUMIF('México'!$C:$C,'México Summary'!C99,'México'!$P:$P)</f>
        <v>47222.03</v>
      </c>
      <c r="Q99" s="357">
        <f>SUMIF('México'!$C:$C,'México Summary'!C99,'México'!$Q:$Q)</f>
        <v>0</v>
      </c>
      <c r="R99" s="357">
        <f>SUMIF('México'!$C:$C,'México Summary'!C99,'México'!$R:$R)</f>
        <v>47222.03</v>
      </c>
      <c r="S99" s="357">
        <f>SUMIF('México'!$C:$C,'México Summary'!C99,'México'!$S:$S)</f>
        <v>0</v>
      </c>
      <c r="T99" s="357">
        <f>SUMIF('México'!$C:$C,'México Summary'!C99,'México'!$T:$T)</f>
        <v>47222.03</v>
      </c>
      <c r="U99" s="357">
        <f>SUMIF('México'!$C:$C,'México Summary'!C99,'México'!$U:$U)</f>
        <v>0</v>
      </c>
      <c r="V99" s="357">
        <f>SUMIF('México'!$C:$C,'México Summary'!C99,'México'!$V:$V)</f>
        <v>47222.03</v>
      </c>
      <c r="W99" s="357">
        <f>SUMIF('México'!$C:$C,'México Summary'!C99,'México'!$W:$W)</f>
        <v>0</v>
      </c>
      <c r="X99" s="357">
        <f>SUMIF('México'!$C:$C,'México Summary'!C99,'México'!$X:$X)</f>
        <v>47222.03</v>
      </c>
      <c r="Y99" s="357">
        <f>SUMIF('México'!$C:$C,'México Summary'!C99,'México'!$Y:$Y)</f>
        <v>0</v>
      </c>
      <c r="Z99" s="357">
        <f>SUMIF('México'!$C:$C,'México Summary'!C99,'México'!$Z:$Z)</f>
        <v>47222.03</v>
      </c>
      <c r="AA99" s="358">
        <f>SUMIF('México'!$C:$C,'México Summary'!C99,'México'!$AA:$AA)</f>
        <v>0</v>
      </c>
      <c r="AB99" s="41"/>
      <c r="AC99" s="356">
        <f t="shared" ref="AC99:AD99" si="174">D99+F99+H99+J99+L99+N99+P99+R99+T99+V99+X99+Z99</f>
        <v>566664.36</v>
      </c>
      <c r="AD99" s="358">
        <f t="shared" si="174"/>
        <v>0</v>
      </c>
      <c r="AE99" s="40"/>
      <c r="AF99" s="356">
        <f t="shared" ref="AF99:AG99" si="175">D99+F99+H99+J99+L99+N99+P99+R99+T99+V99+X99+Z99</f>
        <v>566664.36</v>
      </c>
      <c r="AG99" s="358">
        <f t="shared" si="175"/>
        <v>0</v>
      </c>
    </row>
    <row r="100" ht="14.25" customHeight="1">
      <c r="A100" s="40"/>
      <c r="B100" s="337"/>
      <c r="C100" s="40"/>
      <c r="D100" s="338"/>
      <c r="E100" s="41"/>
      <c r="F100" s="144"/>
      <c r="G100" s="144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336"/>
      <c r="AB100" s="41"/>
      <c r="AC100" s="338"/>
      <c r="AD100" s="336"/>
      <c r="AE100" s="40"/>
      <c r="AF100" s="338"/>
      <c r="AG100" s="336"/>
    </row>
    <row r="101" ht="14.25" customHeight="1">
      <c r="A101" s="40"/>
      <c r="B101" s="337" t="s">
        <v>120</v>
      </c>
      <c r="C101" s="359" t="s">
        <v>127</v>
      </c>
      <c r="D101" s="356">
        <f>SUMIF('México'!$C:$C,'México Summary'!C101,'México'!$D:$D)</f>
        <v>120736.84</v>
      </c>
      <c r="E101" s="357">
        <f>SUMIF('México'!$C:$C,'México Summary'!C101,'México'!$E:$E)</f>
        <v>0</v>
      </c>
      <c r="F101" s="357">
        <f>SUMIF('México'!$C:$C,'México Summary'!C101,'México'!$F:$F)</f>
        <v>120736.84</v>
      </c>
      <c r="G101" s="357">
        <f>SUMIF('México'!$C:$C,'México Summary'!C101,'México'!$G:$G)</f>
        <v>0</v>
      </c>
      <c r="H101" s="357">
        <f>SUMIF('México'!$C:$C,'México Summary'!C101,'México'!$H:$H)</f>
        <v>120736.84</v>
      </c>
      <c r="I101" s="357">
        <f>SUMIF('México'!$C:$C,'México Summary'!C101,'México'!$I:$I)</f>
        <v>0</v>
      </c>
      <c r="J101" s="357">
        <f>SUMIF('México'!$C:$C,'México Summary'!C101,'México'!$J:$J)</f>
        <v>120736.84</v>
      </c>
      <c r="K101" s="357">
        <f>SUMIF('México'!$C:$C,'México Summary'!C101,'México'!$K:$K)</f>
        <v>0</v>
      </c>
      <c r="L101" s="357">
        <f>SUMIF('México'!$C:$C,'México Summary'!C101,'México'!$L:$L)</f>
        <v>120736.84</v>
      </c>
      <c r="M101" s="357">
        <f>SUMIF('México'!$C:$C,'México Summary'!C101,'México'!$M:$M)</f>
        <v>0</v>
      </c>
      <c r="N101" s="357">
        <f>SUMIF('México'!$C:$C,'México Summary'!C101,'México'!$N:$N)</f>
        <v>120736.84</v>
      </c>
      <c r="O101" s="357">
        <f>SUMIF('México'!$C:$C,'México Summary'!C101,'México'!$O:$O)</f>
        <v>0</v>
      </c>
      <c r="P101" s="357">
        <f>SUMIF('México'!$C:$C,'México Summary'!C101,'México'!$P:$P)</f>
        <v>120736.84</v>
      </c>
      <c r="Q101" s="357">
        <f>SUMIF('México'!$C:$C,'México Summary'!C101,'México'!$Q:$Q)</f>
        <v>0</v>
      </c>
      <c r="R101" s="357">
        <f>SUMIF('México'!$C:$C,'México Summary'!C101,'México'!$R:$R)</f>
        <v>120736.84</v>
      </c>
      <c r="S101" s="357">
        <f>SUMIF('México'!$C:$C,'México Summary'!C101,'México'!$S:$S)</f>
        <v>0</v>
      </c>
      <c r="T101" s="357">
        <f>SUMIF('México'!$C:$C,'México Summary'!C101,'México'!$T:$T)</f>
        <v>120736.84</v>
      </c>
      <c r="U101" s="357">
        <f>SUMIF('México'!$C:$C,'México Summary'!C101,'México'!$U:$U)</f>
        <v>0</v>
      </c>
      <c r="V101" s="357">
        <f>SUMIF('México'!$C:$C,'México Summary'!C101,'México'!$V:$V)</f>
        <v>120736.84</v>
      </c>
      <c r="W101" s="357">
        <f>SUMIF('México'!$C:$C,'México Summary'!C101,'México'!$W:$W)</f>
        <v>0</v>
      </c>
      <c r="X101" s="357">
        <f>SUMIF('México'!$C:$C,'México Summary'!C101,'México'!$X:$X)</f>
        <v>120736.84</v>
      </c>
      <c r="Y101" s="357">
        <f>SUMIF('México'!$C:$C,'México Summary'!C101,'México'!$Y:$Y)</f>
        <v>0</v>
      </c>
      <c r="Z101" s="357">
        <f>SUMIF('México'!$C:$C,'México Summary'!C101,'México'!$Z:$Z)</f>
        <v>120736.84</v>
      </c>
      <c r="AA101" s="358">
        <f>SUMIF('México'!$C:$C,'México Summary'!C101,'México'!$AA:$AA)</f>
        <v>0</v>
      </c>
      <c r="AB101" s="41"/>
      <c r="AC101" s="356">
        <f t="shared" ref="AC101:AD101" si="176">D101+F101+H101+J101+L101+N101+P101+R101+T101+V101+X101+Z101</f>
        <v>1448842.08</v>
      </c>
      <c r="AD101" s="358">
        <f t="shared" si="176"/>
        <v>0</v>
      </c>
      <c r="AE101" s="40"/>
      <c r="AF101" s="356">
        <f t="shared" ref="AF101:AG101" si="177">D101+F101+H101+J101+L101+N101+P101+R101+T101+V101+X101+Z101</f>
        <v>1448842.08</v>
      </c>
      <c r="AG101" s="358">
        <f t="shared" si="177"/>
        <v>0</v>
      </c>
    </row>
    <row r="102" ht="14.25" customHeight="1">
      <c r="A102" s="40"/>
      <c r="B102" s="337"/>
      <c r="C102" s="40"/>
      <c r="D102" s="338"/>
      <c r="E102" s="41"/>
      <c r="F102" s="144"/>
      <c r="G102" s="144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336"/>
      <c r="AB102" s="41"/>
      <c r="AC102" s="338"/>
      <c r="AD102" s="336"/>
      <c r="AE102" s="40"/>
      <c r="AF102" s="338"/>
      <c r="AG102" s="336"/>
    </row>
    <row r="103" ht="14.25" customHeight="1">
      <c r="A103" s="40"/>
      <c r="B103" s="337" t="s">
        <v>739</v>
      </c>
      <c r="C103" s="359" t="s">
        <v>75</v>
      </c>
      <c r="D103" s="356">
        <f>SUMIF('México'!$C:$C,'México Summary'!$C$103,'México'!D:D)</f>
        <v>218440.83</v>
      </c>
      <c r="E103" s="357">
        <f>SUMIF('México'!$C:$C,'México Summary'!$C$103,'México'!E:E)</f>
        <v>0</v>
      </c>
      <c r="F103" s="357">
        <f>SUMIF('México'!$C:$C,'México Summary'!$C$103,'México'!F:F)</f>
        <v>185073.02</v>
      </c>
      <c r="G103" s="357">
        <f>SUMIF('México'!$C:$C,'México Summary'!$C$103,'México'!G:G)</f>
        <v>0</v>
      </c>
      <c r="H103" s="357">
        <f>SUMIF('México'!$C:$C,'México Summary'!$C$103,'México'!H:H)</f>
        <v>185935.66</v>
      </c>
      <c r="I103" s="357">
        <f>SUMIF('México'!$C:$C,'México Summary'!$C$103,'México'!I:I)</f>
        <v>0</v>
      </c>
      <c r="J103" s="357">
        <f>SUMIF('México'!$C:$C,'México Summary'!$C$103,'México'!J:J)</f>
        <v>200157.001</v>
      </c>
      <c r="K103" s="357">
        <f>SUMIF('México'!$C:$C,'México Summary'!$C$103,'México'!K:K)</f>
        <v>0</v>
      </c>
      <c r="L103" s="357">
        <f>SUMIF('México'!$C:$C,'México Summary'!$C$103,'México'!L:L)</f>
        <v>144965.6</v>
      </c>
      <c r="M103" s="357">
        <f>SUMIF('México'!$C:$C,'México Summary'!$C$103,'México'!M:M)</f>
        <v>0</v>
      </c>
      <c r="N103" s="357">
        <f>SUMIF('México'!$C:$C,'México Summary'!$C$103,'México'!N:N)</f>
        <v>178249.6</v>
      </c>
      <c r="O103" s="357">
        <f>SUMIF('México'!$C:$C,'México Summary'!$C$103,'México'!O:O)</f>
        <v>0</v>
      </c>
      <c r="P103" s="357">
        <f>SUMIF('México'!$C:$C,'México Summary'!$C$103,'México'!P:P)</f>
        <v>157205.42</v>
      </c>
      <c r="Q103" s="357">
        <f>SUMIF('México'!$C:$C,'México Summary'!$C$103,'México'!Q:Q)</f>
        <v>0</v>
      </c>
      <c r="R103" s="357">
        <f>SUMIF('México'!$C:$C,'México Summary'!$C$103,'México'!R:R)</f>
        <v>177013.3</v>
      </c>
      <c r="S103" s="357">
        <f>SUMIF('México'!$C:$C,'México Summary'!$C$103,'México'!S:S)</f>
        <v>0</v>
      </c>
      <c r="T103" s="357">
        <f>SUMIF('México'!$C:$C,'México Summary'!$C$103,'México'!T:T)</f>
        <v>158718.04</v>
      </c>
      <c r="U103" s="357">
        <f>SUMIF('México'!$C:$C,'México Summary'!$C$103,'México'!U:U)</f>
        <v>0</v>
      </c>
      <c r="V103" s="357">
        <f>SUMIF('México'!$C:$C,'México Summary'!$C$103,'México'!V:V)</f>
        <v>151989.81</v>
      </c>
      <c r="W103" s="357">
        <f>SUMIF('México'!$C:$C,'México Summary'!$C$103,'México'!W:W)</f>
        <v>0</v>
      </c>
      <c r="X103" s="357">
        <f>SUMIF('México'!$C:$C,'México Summary'!$C$103,'México'!X:X)</f>
        <v>151989.8</v>
      </c>
      <c r="Y103" s="357">
        <f>SUMIF('México'!$C:$C,'México Summary'!$C$103,'México'!Y:Y)</f>
        <v>0</v>
      </c>
      <c r="Z103" s="357">
        <f>SUMIF('México'!$C:$C,'México Summary'!$C$103,'México'!Z:Z)</f>
        <v>151989.8</v>
      </c>
      <c r="AA103" s="358">
        <f>SUMIF('México'!$C:$C,'México Summary'!$C$103,'México'!AA:AA)</f>
        <v>0</v>
      </c>
      <c r="AB103" s="41"/>
      <c r="AC103" s="356">
        <f t="shared" ref="AC103:AD103" si="178">D103+F103+H103+J103+L103+N103+P103+R103+T103+V103+X103+Z103</f>
        <v>2061727.881</v>
      </c>
      <c r="AD103" s="358">
        <f t="shared" si="178"/>
        <v>0</v>
      </c>
      <c r="AE103" s="40"/>
      <c r="AF103" s="356">
        <f t="shared" ref="AF103:AG103" si="179">D103+F103+H103+J103+L103+N103+P103+R103+T103+V103+X103+Z103</f>
        <v>2061727.881</v>
      </c>
      <c r="AG103" s="358">
        <f t="shared" si="179"/>
        <v>0</v>
      </c>
    </row>
    <row r="104" ht="14.25" customHeight="1">
      <c r="A104" s="40"/>
      <c r="B104" s="337"/>
      <c r="C104" s="40"/>
      <c r="D104" s="338"/>
      <c r="E104" s="41"/>
      <c r="F104" s="144"/>
      <c r="G104" s="144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336"/>
      <c r="AB104" s="41"/>
      <c r="AC104" s="338"/>
      <c r="AD104" s="336"/>
      <c r="AE104" s="40"/>
      <c r="AF104" s="338"/>
      <c r="AG104" s="336"/>
    </row>
    <row r="105" ht="14.25" customHeight="1">
      <c r="A105" s="40"/>
      <c r="B105" s="337" t="s">
        <v>54</v>
      </c>
      <c r="C105" s="359" t="s">
        <v>83</v>
      </c>
      <c r="D105" s="356">
        <f>SUMIF('México'!$C:$C,'México Summary'!$C$105,'México'!D:D)</f>
        <v>0</v>
      </c>
      <c r="E105" s="357">
        <f>SUMIF('México'!$C:$C,'México Summary'!$C$105,'México'!E:E)</f>
        <v>0</v>
      </c>
      <c r="F105" s="357">
        <f>SUMIF('México'!$C:$C,'México Summary'!$C$105,'México'!F:F)</f>
        <v>12734.4</v>
      </c>
      <c r="G105" s="357">
        <f>SUMIF('México'!$C:$C,'México Summary'!$C$105,'México'!G:G)</f>
        <v>0</v>
      </c>
      <c r="H105" s="357">
        <f>SUMIF('México'!$C:$C,'México Summary'!$C$105,'México'!H:H)</f>
        <v>2486.4</v>
      </c>
      <c r="I105" s="357">
        <f>SUMIF('México'!$C:$C,'México Summary'!$C$105,'México'!I:I)</f>
        <v>0</v>
      </c>
      <c r="J105" s="357">
        <f>SUMIF('México'!$C:$C,'México Summary'!$C$105,'México'!J:J)</f>
        <v>0</v>
      </c>
      <c r="K105" s="357">
        <f>SUMIF('México'!$C:$C,'México Summary'!$C$105,'México'!K:K)</f>
        <v>0</v>
      </c>
      <c r="L105" s="357">
        <f>SUMIF('México'!$C:$C,'México Summary'!$C$105,'México'!L:L)</f>
        <v>5241.6</v>
      </c>
      <c r="M105" s="357">
        <f>SUMIF('México'!$C:$C,'México Summary'!$C$105,'México'!M:M)</f>
        <v>0</v>
      </c>
      <c r="N105" s="357">
        <f>SUMIF('México'!$C:$C,'México Summary'!$C$105,'México'!N:N)</f>
        <v>2956.8</v>
      </c>
      <c r="O105" s="357">
        <f>SUMIF('México'!$C:$C,'México Summary'!$C$105,'México'!O:O)</f>
        <v>0</v>
      </c>
      <c r="P105" s="357">
        <f>SUMIF('México'!$C:$C,'México Summary'!$C$105,'México'!P:P)</f>
        <v>0</v>
      </c>
      <c r="Q105" s="357">
        <f>SUMIF('México'!$C:$C,'México Summary'!$C$105,'México'!Q:Q)</f>
        <v>0</v>
      </c>
      <c r="R105" s="357">
        <f>SUMIF('México'!$C:$C,'México Summary'!$C$105,'México'!R:R)</f>
        <v>0</v>
      </c>
      <c r="S105" s="357">
        <f>SUMIF('México'!$C:$C,'México Summary'!$C$105,'México'!S:S)</f>
        <v>0</v>
      </c>
      <c r="T105" s="357">
        <f>SUMIF('México'!$C:$C,'México Summary'!$C$105,'México'!T:T)</f>
        <v>0</v>
      </c>
      <c r="U105" s="357">
        <f>SUMIF('México'!$C:$C,'México Summary'!$C$105,'México'!U:U)</f>
        <v>0</v>
      </c>
      <c r="V105" s="357">
        <f>SUMIF('México'!$C:$C,'México Summary'!$C$105,'México'!V:V)</f>
        <v>0</v>
      </c>
      <c r="W105" s="357">
        <f>SUMIF('México'!$C:$C,'México Summary'!$C$105,'México'!W:W)</f>
        <v>0</v>
      </c>
      <c r="X105" s="357">
        <f>SUMIF('México'!$C:$C,'México Summary'!$C$105,'México'!X:X)</f>
        <v>89600</v>
      </c>
      <c r="Y105" s="357">
        <f>SUMIF('México'!$C:$C,'México Summary'!$C$105,'México'!Y:Y)</f>
        <v>0</v>
      </c>
      <c r="Z105" s="357">
        <f>SUMIF('México'!$C:$C,'México Summary'!$C$105,'México'!Z:Z)</f>
        <v>89600</v>
      </c>
      <c r="AA105" s="358">
        <f>SUMIF('México'!$C:$C,'México Summary'!$C$105,'México'!AA:AA)</f>
        <v>0</v>
      </c>
      <c r="AB105" s="41"/>
      <c r="AC105" s="356">
        <f t="shared" ref="AC105:AD105" si="180">D105+F105+H105+J105+L105+N105+P105+R105+T105+V105+X105+Z105</f>
        <v>202619.2</v>
      </c>
      <c r="AD105" s="358">
        <f t="shared" si="180"/>
        <v>0</v>
      </c>
      <c r="AE105" s="40"/>
      <c r="AF105" s="356">
        <f t="shared" ref="AF105:AG105" si="181">D105+F105+H105+J105+L105+N105+P105+R105+T105+V105+X105+Z105</f>
        <v>202619.2</v>
      </c>
      <c r="AG105" s="358">
        <f t="shared" si="181"/>
        <v>0</v>
      </c>
    </row>
    <row r="106" ht="14.25" customHeight="1">
      <c r="A106" s="40"/>
      <c r="B106" s="337"/>
      <c r="C106" s="40"/>
      <c r="D106" s="338"/>
      <c r="E106" s="41"/>
      <c r="F106" s="144"/>
      <c r="G106" s="144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336"/>
      <c r="AB106" s="41"/>
      <c r="AC106" s="338"/>
      <c r="AD106" s="336"/>
      <c r="AE106" s="40"/>
      <c r="AF106" s="338"/>
      <c r="AG106" s="336"/>
    </row>
    <row r="107" ht="14.25" customHeight="1">
      <c r="A107" s="40"/>
      <c r="B107" s="337" t="s">
        <v>740</v>
      </c>
      <c r="C107" s="40" t="s">
        <v>87</v>
      </c>
      <c r="D107" s="338">
        <f>SUMIF('México'!$C:$C,'México Summary'!C107,'México'!$D:$D)</f>
        <v>87549</v>
      </c>
      <c r="E107" s="41">
        <f>SUMIF('México'!$C:$C,'México Summary'!C107,'México'!$E:$E)</f>
        <v>0</v>
      </c>
      <c r="F107" s="144">
        <f>SUMIF('México'!$C:$C,'México Summary'!C107,'México'!$F:$F)</f>
        <v>60522</v>
      </c>
      <c r="G107" s="144">
        <f>SUMIF('México'!$C:$C,'México Summary'!C107,'México'!$G:$G)</f>
        <v>0</v>
      </c>
      <c r="H107" s="41">
        <f>SUMIF('México'!$C:$C,'México Summary'!C107,'México'!$H:$H)</f>
        <v>36313.2</v>
      </c>
      <c r="I107" s="41">
        <f>SUMIF('México'!$C:$C,'México Summary'!C107,'México'!$I:$I)</f>
        <v>0</v>
      </c>
      <c r="J107" s="41">
        <f>SUMIF('México'!$C:$C,'México Summary'!C107,'México'!$J:$J)</f>
        <v>24208.8</v>
      </c>
      <c r="K107" s="41">
        <f>SUMIF('México'!$C:$C,'México Summary'!C107,'México'!$K:$K)</f>
        <v>0</v>
      </c>
      <c r="L107" s="41">
        <f>SUMIF('México'!$C:$C,'México Summary'!C107,'México'!$L:$L)</f>
        <v>36313.2</v>
      </c>
      <c r="M107" s="41">
        <f>SUMIF('México'!$C:$C,'México Summary'!C107,'México'!$M:$M)</f>
        <v>0</v>
      </c>
      <c r="N107" s="41">
        <f>SUMIF('México'!$C:$C,'México Summary'!C107,'México'!$N:$N)</f>
        <v>12104.4</v>
      </c>
      <c r="O107" s="41">
        <f>SUMIF('México'!$C:$C,'México Summary'!C107,'México'!$O:$O)</f>
        <v>0</v>
      </c>
      <c r="P107" s="41">
        <f>SUMIF('México'!$C:$C,'México Summary'!C107,'México'!$P:$P)</f>
        <v>0</v>
      </c>
      <c r="Q107" s="41">
        <f>SUMIF('México'!$C:$C,'México Summary'!C107,'México'!$Q:$Q)</f>
        <v>0</v>
      </c>
      <c r="R107" s="41">
        <f>SUMIF('México'!$C:$C,'México Summary'!C107,'México'!$R:$R)</f>
        <v>70501.2</v>
      </c>
      <c r="S107" s="41">
        <f>SUMIF('México'!$C:$C,'México Summary'!C107,'México'!$S:$S)</f>
        <v>0</v>
      </c>
      <c r="T107" s="41">
        <f>SUMIF('México'!$C:$C,'México Summary'!C107,'México'!$T:$T)</f>
        <v>117810</v>
      </c>
      <c r="U107" s="41">
        <f>SUMIF('México'!$C:$C,'México Summary'!C107,'México'!$U:$U)</f>
        <v>0</v>
      </c>
      <c r="V107" s="41">
        <f>SUMIF('México'!$C:$C,'México Summary'!C107,'México'!$V:$V)</f>
        <v>32340</v>
      </c>
      <c r="W107" s="41">
        <f>SUMIF('México'!$C:$C,'México Summary'!C107,'México'!$W:$W)</f>
        <v>0</v>
      </c>
      <c r="X107" s="41">
        <f>SUMIF('México'!$C:$C,'México Summary'!C107,'México'!$X:$X)</f>
        <v>32340</v>
      </c>
      <c r="Y107" s="41">
        <f>SUMIF('México'!$C:$C,'México Summary'!C107,'México'!$Y:$Y)</f>
        <v>0</v>
      </c>
      <c r="Z107" s="41">
        <f>SUMIF('México'!$C:$C,'México Summary'!C107,'México'!$Z:$Z)</f>
        <v>32340</v>
      </c>
      <c r="AA107" s="336">
        <f>SUMIF('México'!$C:$C,'México Summary'!C107,'México'!$AA:$AA)</f>
        <v>0</v>
      </c>
      <c r="AB107" s="41"/>
      <c r="AC107" s="338">
        <f t="shared" ref="AC107:AD107" si="182">D107+F107+H107+J107+L107+N107+P107+R107+T107+V107+X107+Z107</f>
        <v>542341.8</v>
      </c>
      <c r="AD107" s="336">
        <f t="shared" si="182"/>
        <v>0</v>
      </c>
      <c r="AE107" s="40"/>
      <c r="AF107" s="338">
        <f t="shared" ref="AF107:AG107" si="183">D107+F107+H107+J107+L107+N107+P107+R107+T107+V107+X107+Z107</f>
        <v>542341.8</v>
      </c>
      <c r="AG107" s="336">
        <f t="shared" si="183"/>
        <v>0</v>
      </c>
    </row>
    <row r="108" ht="14.25" customHeight="1">
      <c r="A108" s="40"/>
      <c r="B108" s="337" t="s">
        <v>740</v>
      </c>
      <c r="C108" s="40" t="s">
        <v>89</v>
      </c>
      <c r="D108" s="338">
        <f>SUMIF('México'!$C:$C,'México Summary'!C108,'México'!$D:$D)</f>
        <v>0</v>
      </c>
      <c r="E108" s="41">
        <f>SUMIF('México'!$C:$C,'México Summary'!C108,'México'!$E:$E)</f>
        <v>0</v>
      </c>
      <c r="F108" s="144">
        <f>SUMIF('México'!$C:$C,'México Summary'!C108,'México'!$F:$F)</f>
        <v>0</v>
      </c>
      <c r="G108" s="144">
        <f>SUMIF('México'!$C:$C,'México Summary'!C108,'México'!$G:$G)</f>
        <v>0</v>
      </c>
      <c r="H108" s="41">
        <f>SUMIF('México'!$C:$C,'México Summary'!C108,'México'!$H:$H)</f>
        <v>180075</v>
      </c>
      <c r="I108" s="41">
        <f>SUMIF('México'!$C:$C,'México Summary'!C108,'México'!$I:$I)</f>
        <v>0</v>
      </c>
      <c r="J108" s="41">
        <f>SUMIF('México'!$C:$C,'México Summary'!C108,'México'!$J:$J)</f>
        <v>137550</v>
      </c>
      <c r="K108" s="41">
        <f>SUMIF('México'!$C:$C,'México Summary'!C108,'México'!$K:$K)</f>
        <v>0</v>
      </c>
      <c r="L108" s="41">
        <f>SUMIF('México'!$C:$C,'México Summary'!C108,'México'!$L:$L)</f>
        <v>287700</v>
      </c>
      <c r="M108" s="41">
        <f>SUMIF('México'!$C:$C,'México Summary'!C108,'México'!$M:$M)</f>
        <v>0</v>
      </c>
      <c r="N108" s="41">
        <f>SUMIF('México'!$C:$C,'México Summary'!C108,'México'!$N:$N)</f>
        <v>60500</v>
      </c>
      <c r="O108" s="41">
        <f>SUMIF('México'!$C:$C,'México Summary'!C108,'México'!$O:$O)</f>
        <v>0</v>
      </c>
      <c r="P108" s="41">
        <f>SUMIF('México'!$C:$C,'México Summary'!C108,'México'!$P:$P)</f>
        <v>0</v>
      </c>
      <c r="Q108" s="41">
        <f>SUMIF('México'!$C:$C,'México Summary'!C108,'México'!$Q:$Q)</f>
        <v>0</v>
      </c>
      <c r="R108" s="41">
        <f>SUMIF('México'!$C:$C,'México Summary'!C108,'México'!$R:$R)</f>
        <v>60500</v>
      </c>
      <c r="S108" s="41">
        <f>SUMIF('México'!$C:$C,'México Summary'!C108,'México'!$S:$S)</f>
        <v>0</v>
      </c>
      <c r="T108" s="41">
        <f>SUMIF('México'!$C:$C,'México Summary'!C108,'México'!$T:$T)</f>
        <v>0</v>
      </c>
      <c r="U108" s="41">
        <f>SUMIF('México'!$C:$C,'México Summary'!C108,'México'!$U:$U)</f>
        <v>0</v>
      </c>
      <c r="V108" s="41">
        <f>SUMIF('México'!$C:$C,'México Summary'!C108,'México'!$V:$V)</f>
        <v>0</v>
      </c>
      <c r="W108" s="41">
        <f>SUMIF('México'!$C:$C,'México Summary'!C108,'México'!$W:$W)</f>
        <v>0</v>
      </c>
      <c r="X108" s="41">
        <f>SUMIF('México'!$C:$C,'México Summary'!C108,'México'!$X:$X)</f>
        <v>0</v>
      </c>
      <c r="Y108" s="41">
        <f>SUMIF('México'!$C:$C,'México Summary'!C108,'México'!$Y:$Y)</f>
        <v>0</v>
      </c>
      <c r="Z108" s="41">
        <f>SUMIF('México'!$C:$C,'México Summary'!C108,'México'!$Z:$Z)</f>
        <v>0</v>
      </c>
      <c r="AA108" s="336">
        <f>SUMIF('México'!$C:$C,'México Summary'!C108,'México'!$AA:$AA)</f>
        <v>0</v>
      </c>
      <c r="AB108" s="41"/>
      <c r="AC108" s="338">
        <f t="shared" ref="AC108:AD108" si="184">D108+F108+H108+J108+L108+N108+P108+R108+T108+V108+X108+Z108</f>
        <v>726325</v>
      </c>
      <c r="AD108" s="336">
        <f t="shared" si="184"/>
        <v>0</v>
      </c>
      <c r="AE108" s="40"/>
      <c r="AF108" s="338">
        <f t="shared" ref="AF108:AG108" si="185">D108+F108+H108+J108+L108+N108+P108+R108+T108+V108+X108+Z108</f>
        <v>726325</v>
      </c>
      <c r="AG108" s="336">
        <f t="shared" si="185"/>
        <v>0</v>
      </c>
    </row>
    <row r="109" ht="14.25" customHeight="1">
      <c r="A109" s="40"/>
      <c r="B109" s="337"/>
      <c r="C109" s="359" t="s">
        <v>767</v>
      </c>
      <c r="D109" s="356">
        <f t="shared" ref="D109:AA109" si="186">SUM(D107:D108)</f>
        <v>87549</v>
      </c>
      <c r="E109" s="357">
        <f t="shared" si="186"/>
        <v>0</v>
      </c>
      <c r="F109" s="357">
        <f t="shared" si="186"/>
        <v>60522</v>
      </c>
      <c r="G109" s="357">
        <f t="shared" si="186"/>
        <v>0</v>
      </c>
      <c r="H109" s="357">
        <f t="shared" si="186"/>
        <v>216388.2</v>
      </c>
      <c r="I109" s="357">
        <f t="shared" si="186"/>
        <v>0</v>
      </c>
      <c r="J109" s="357">
        <f t="shared" si="186"/>
        <v>161758.8</v>
      </c>
      <c r="K109" s="357">
        <f t="shared" si="186"/>
        <v>0</v>
      </c>
      <c r="L109" s="357">
        <f t="shared" si="186"/>
        <v>324013.2</v>
      </c>
      <c r="M109" s="357">
        <f t="shared" si="186"/>
        <v>0</v>
      </c>
      <c r="N109" s="357">
        <f t="shared" si="186"/>
        <v>72604.4</v>
      </c>
      <c r="O109" s="357">
        <f t="shared" si="186"/>
        <v>0</v>
      </c>
      <c r="P109" s="357">
        <f t="shared" si="186"/>
        <v>0</v>
      </c>
      <c r="Q109" s="357">
        <f t="shared" si="186"/>
        <v>0</v>
      </c>
      <c r="R109" s="357">
        <f t="shared" si="186"/>
        <v>131001.2</v>
      </c>
      <c r="S109" s="357">
        <f t="shared" si="186"/>
        <v>0</v>
      </c>
      <c r="T109" s="357">
        <f t="shared" si="186"/>
        <v>117810</v>
      </c>
      <c r="U109" s="357">
        <f t="shared" si="186"/>
        <v>0</v>
      </c>
      <c r="V109" s="357">
        <f t="shared" si="186"/>
        <v>32340</v>
      </c>
      <c r="W109" s="357">
        <f t="shared" si="186"/>
        <v>0</v>
      </c>
      <c r="X109" s="357">
        <f t="shared" si="186"/>
        <v>32340</v>
      </c>
      <c r="Y109" s="357">
        <f t="shared" si="186"/>
        <v>0</v>
      </c>
      <c r="Z109" s="357">
        <f t="shared" si="186"/>
        <v>32340</v>
      </c>
      <c r="AA109" s="358">
        <f t="shared" si="186"/>
        <v>0</v>
      </c>
      <c r="AB109" s="41"/>
      <c r="AC109" s="356">
        <f t="shared" ref="AC109:AD109" si="187">D109+F109+H109+J109+L109+N109+P109+R109+T109+V109+X109+Z109</f>
        <v>1268666.8</v>
      </c>
      <c r="AD109" s="358">
        <f t="shared" si="187"/>
        <v>0</v>
      </c>
      <c r="AE109" s="40"/>
      <c r="AF109" s="356">
        <f t="shared" ref="AF109:AG109" si="188">D109+F109+H109+J109+L109+N109+P109+R109+T109+V109+X109+Z109</f>
        <v>1268666.8</v>
      </c>
      <c r="AG109" s="358">
        <f t="shared" si="188"/>
        <v>0</v>
      </c>
    </row>
    <row r="110" ht="14.25" customHeight="1">
      <c r="A110" s="40"/>
      <c r="B110" s="337"/>
      <c r="C110" s="40"/>
      <c r="D110" s="338"/>
      <c r="E110" s="41"/>
      <c r="F110" s="144"/>
      <c r="G110" s="144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336"/>
      <c r="AB110" s="41"/>
      <c r="AC110" s="338"/>
      <c r="AD110" s="336"/>
      <c r="AE110" s="40"/>
      <c r="AF110" s="338"/>
      <c r="AG110" s="336"/>
    </row>
    <row r="111" ht="14.25" customHeight="1">
      <c r="A111" s="40"/>
      <c r="B111" s="332" t="s">
        <v>111</v>
      </c>
      <c r="C111" s="333" t="s">
        <v>497</v>
      </c>
      <c r="D111" s="334">
        <f>SUMIF('México'!$C:$C,'México Summary'!C111,'México'!$D:$D)</f>
        <v>0</v>
      </c>
      <c r="E111" s="41">
        <f>SUMIF('México'!$C:$C,'México Summary'!C111,'México'!$E:$E)</f>
        <v>0</v>
      </c>
      <c r="F111" s="144">
        <f>SUMIF('México'!$C:$C,'México Summary'!C111,'México'!$F:$F)</f>
        <v>0</v>
      </c>
      <c r="G111" s="144">
        <f>SUMIF('México'!$C:$C,'México Summary'!C111,'México'!$G:$G)</f>
        <v>0</v>
      </c>
      <c r="H111" s="41">
        <f>SUMIF('México'!$C:$C,'México Summary'!C111,'México'!$H:$H)</f>
        <v>1150000</v>
      </c>
      <c r="I111" s="41">
        <f>SUMIF('México'!$C:$C,'México Summary'!C111,'México'!$I:$I)</f>
        <v>0</v>
      </c>
      <c r="J111" s="41">
        <f>SUMIF('México'!$C:$C,'México Summary'!C111,'México'!$J:$J)</f>
        <v>100000</v>
      </c>
      <c r="K111" s="41">
        <f>SUMIF('México'!$C:$C,'México Summary'!C111,'México'!$K:$K)</f>
        <v>0</v>
      </c>
      <c r="L111" s="41">
        <f>SUMIF('México'!$C:$C,'México Summary'!C111,'México'!$L:$L)</f>
        <v>0</v>
      </c>
      <c r="M111" s="41">
        <f>SUMIF('México'!$C:$C,'México Summary'!C111,'México'!$M:$M)</f>
        <v>0</v>
      </c>
      <c r="N111" s="41">
        <f>SUMIF('México'!$C:$C,'México Summary'!C111,'México'!$N:$N)</f>
        <v>0</v>
      </c>
      <c r="O111" s="41">
        <f>SUMIF('México'!$C:$C,'México Summary'!C111,'México'!$O:$O)</f>
        <v>0</v>
      </c>
      <c r="P111" s="41">
        <f>SUMIF('México'!$C:$C,'México Summary'!C111,'México'!$P:$P)</f>
        <v>0</v>
      </c>
      <c r="Q111" s="41">
        <f>SUMIF('México'!$C:$C,'México Summary'!C111,'México'!$Q:$Q)</f>
        <v>0</v>
      </c>
      <c r="R111" s="41">
        <f>SUMIF('México'!$C:$C,'México Summary'!C111,'México'!$R:$R)</f>
        <v>0</v>
      </c>
      <c r="S111" s="41">
        <f>SUMIF('México'!$C:$C,'México Summary'!C111,'México'!$S:$S)</f>
        <v>0</v>
      </c>
      <c r="T111" s="41">
        <f>SUMIF('México'!$C:$C,'México Summary'!C111,'México'!$T:$T)</f>
        <v>0</v>
      </c>
      <c r="U111" s="41">
        <f>SUMIF('México'!$C:$C,'México Summary'!C111,'México'!$U:$U)</f>
        <v>0</v>
      </c>
      <c r="V111" s="41">
        <f>SUMIF('México'!$C:$C,'México Summary'!C111,'México'!$V:$V)</f>
        <v>0</v>
      </c>
      <c r="W111" s="41">
        <f>SUMIF('México'!$C:$C,'México Summary'!C111,'México'!$W:$W)</f>
        <v>0</v>
      </c>
      <c r="X111" s="41">
        <f>SUMIF('México'!$C:$C,'México Summary'!C111,'México'!$X:$X)</f>
        <v>0</v>
      </c>
      <c r="Y111" s="41">
        <f>SUMIF('México'!$C:$C,'México Summary'!C111,'México'!$Y:$Y)</f>
        <v>0</v>
      </c>
      <c r="Z111" s="41">
        <f>SUMIF('México'!$C:$C,'México Summary'!C111,'México'!$Z:$Z)</f>
        <v>0</v>
      </c>
      <c r="AA111" s="336">
        <f>SUMIF('México'!$C:$C,'México Summary'!C111,'México'!$AA:$AA)</f>
        <v>0</v>
      </c>
      <c r="AB111" s="41"/>
      <c r="AC111" s="338">
        <f t="shared" ref="AC111:AD111" si="189">D111+F111+H111+J111+L111+N111+P111+R111+T111+V111+X111+Z111</f>
        <v>1250000</v>
      </c>
      <c r="AD111" s="336">
        <f t="shared" si="189"/>
        <v>0</v>
      </c>
      <c r="AE111" s="40"/>
      <c r="AF111" s="338">
        <f t="shared" ref="AF111:AG111" si="190">D111+F111+H111+J111+L111+N111+P111+R111+T111+V111+X111+Z111</f>
        <v>1250000</v>
      </c>
      <c r="AG111" s="336">
        <f t="shared" si="190"/>
        <v>0</v>
      </c>
    </row>
    <row r="112" ht="14.25" customHeight="1">
      <c r="A112" s="40"/>
      <c r="B112" s="337" t="s">
        <v>111</v>
      </c>
      <c r="C112" s="40" t="s">
        <v>498</v>
      </c>
      <c r="D112" s="338">
        <f>SUMIF('México'!$C:$C,'México Summary'!C112,'México'!$D:$D)</f>
        <v>0</v>
      </c>
      <c r="E112" s="41">
        <f>SUMIF('México'!$C:$C,'México Summary'!C112,'México'!$E:$E)</f>
        <v>0</v>
      </c>
      <c r="F112" s="144">
        <f>SUMIF('México'!$C:$C,'México Summary'!C112,'México'!$F:$F)</f>
        <v>0</v>
      </c>
      <c r="G112" s="144">
        <f>SUMIF('México'!$C:$C,'México Summary'!C112,'México'!$G:$G)</f>
        <v>0</v>
      </c>
      <c r="H112" s="41">
        <f>SUMIF('México'!$C:$C,'México Summary'!C112,'México'!$H:$H)</f>
        <v>0</v>
      </c>
      <c r="I112" s="41">
        <f>SUMIF('México'!$C:$C,'México Summary'!C112,'México'!$I:$I)</f>
        <v>0</v>
      </c>
      <c r="J112" s="41">
        <f>SUMIF('México'!$C:$C,'México Summary'!C112,'México'!$J:$J)</f>
        <v>0</v>
      </c>
      <c r="K112" s="41">
        <f>SUMIF('México'!$C:$C,'México Summary'!C112,'México'!$K:$K)</f>
        <v>0</v>
      </c>
      <c r="L112" s="41">
        <f>SUMIF('México'!$C:$C,'México Summary'!C112,'México'!$L:$L)</f>
        <v>2050000</v>
      </c>
      <c r="M112" s="41">
        <f>SUMIF('México'!$C:$C,'México Summary'!C112,'México'!$M:$M)</f>
        <v>0</v>
      </c>
      <c r="N112" s="41">
        <f>SUMIF('México'!$C:$C,'México Summary'!C112,'México'!$N:$N)</f>
        <v>200000</v>
      </c>
      <c r="O112" s="41">
        <f>SUMIF('México'!$C:$C,'México Summary'!C112,'México'!$O:$O)</f>
        <v>0</v>
      </c>
      <c r="P112" s="41">
        <f>SUMIF('México'!$C:$C,'México Summary'!C112,'México'!$P:$P)</f>
        <v>0</v>
      </c>
      <c r="Q112" s="41">
        <f>SUMIF('México'!$C:$C,'México Summary'!C112,'México'!$Q:$Q)</f>
        <v>0</v>
      </c>
      <c r="R112" s="41">
        <f>SUMIF('México'!$C:$C,'México Summary'!C112,'México'!$R:$R)</f>
        <v>0</v>
      </c>
      <c r="S112" s="41">
        <f>SUMIF('México'!$C:$C,'México Summary'!C112,'México'!$S:$S)</f>
        <v>0</v>
      </c>
      <c r="T112" s="41">
        <f>SUMIF('México'!$C:$C,'México Summary'!C112,'México'!$T:$T)</f>
        <v>0</v>
      </c>
      <c r="U112" s="41">
        <f>SUMIF('México'!$C:$C,'México Summary'!C112,'México'!$U:$U)</f>
        <v>0</v>
      </c>
      <c r="V112" s="41">
        <f>SUMIF('México'!$C:$C,'México Summary'!C112,'México'!$V:$V)</f>
        <v>0</v>
      </c>
      <c r="W112" s="41">
        <f>SUMIF('México'!$C:$C,'México Summary'!C112,'México'!$W:$W)</f>
        <v>0</v>
      </c>
      <c r="X112" s="41">
        <f>SUMIF('México'!$C:$C,'México Summary'!C112,'México'!$X:$X)</f>
        <v>0</v>
      </c>
      <c r="Y112" s="41">
        <f>SUMIF('México'!$C:$C,'México Summary'!C112,'México'!$Y:$Y)</f>
        <v>0</v>
      </c>
      <c r="Z112" s="41">
        <f>SUMIF('México'!$C:$C,'México Summary'!C112,'México'!$Z:$Z)</f>
        <v>0</v>
      </c>
      <c r="AA112" s="336">
        <f>SUMIF('México'!$C:$C,'México Summary'!C112,'México'!$AA:$AA)</f>
        <v>0</v>
      </c>
      <c r="AB112" s="41"/>
      <c r="AC112" s="338">
        <f t="shared" ref="AC112:AD112" si="191">D112+F112+H112+J112+L112+N112+P112+R112+T112+V112+X112+Z112</f>
        <v>2250000</v>
      </c>
      <c r="AD112" s="336">
        <f t="shared" si="191"/>
        <v>0</v>
      </c>
      <c r="AE112" s="40"/>
      <c r="AF112" s="338">
        <f t="shared" ref="AF112:AG112" si="192">D112+F112+H112+J112+L112+N112+P112+R112+T112+V112+X112+Z112</f>
        <v>2250000</v>
      </c>
      <c r="AG112" s="336">
        <f t="shared" si="192"/>
        <v>0</v>
      </c>
    </row>
    <row r="113" ht="14.25" customHeight="1">
      <c r="A113" s="40"/>
      <c r="B113" s="337" t="s">
        <v>111</v>
      </c>
      <c r="C113" s="40" t="s">
        <v>499</v>
      </c>
      <c r="D113" s="338">
        <f>SUMIF('México'!$C:$C,'México Summary'!C113,'México'!$D:$D)</f>
        <v>0</v>
      </c>
      <c r="E113" s="41">
        <f>SUMIF('México'!$C:$C,'México Summary'!C113,'México'!$E:$E)</f>
        <v>0</v>
      </c>
      <c r="F113" s="144">
        <f>SUMIF('México'!$C:$C,'México Summary'!C113,'México'!$F:$F)</f>
        <v>0</v>
      </c>
      <c r="G113" s="144">
        <f>SUMIF('México'!$C:$C,'México Summary'!C113,'México'!$G:$G)</f>
        <v>0</v>
      </c>
      <c r="H113" s="41">
        <f>SUMIF('México'!$C:$C,'México Summary'!C113,'México'!$H:$H)</f>
        <v>0</v>
      </c>
      <c r="I113" s="41">
        <f>SUMIF('México'!$C:$C,'México Summary'!C113,'México'!$I:$I)</f>
        <v>0</v>
      </c>
      <c r="J113" s="41">
        <f>SUMIF('México'!$C:$C,'México Summary'!C113,'México'!$J:$J)</f>
        <v>0</v>
      </c>
      <c r="K113" s="41">
        <f>SUMIF('México'!$C:$C,'México Summary'!C113,'México'!$K:$K)</f>
        <v>0</v>
      </c>
      <c r="L113" s="41">
        <f>SUMIF('México'!$C:$C,'México Summary'!C113,'México'!$L:$L)</f>
        <v>0</v>
      </c>
      <c r="M113" s="41">
        <f>SUMIF('México'!$C:$C,'México Summary'!C113,'México'!$M:$M)</f>
        <v>0</v>
      </c>
      <c r="N113" s="41">
        <f>SUMIF('México'!$C:$C,'México Summary'!C113,'México'!$N:$N)</f>
        <v>0</v>
      </c>
      <c r="O113" s="41">
        <f>SUMIF('México'!$C:$C,'México Summary'!C113,'México'!$O:$O)</f>
        <v>0</v>
      </c>
      <c r="P113" s="41">
        <f>SUMIF('México'!$C:$C,'México Summary'!C113,'México'!$P:$P)</f>
        <v>0</v>
      </c>
      <c r="Q113" s="41">
        <f>SUMIF('México'!$C:$C,'México Summary'!C113,'México'!$Q:$Q)</f>
        <v>0</v>
      </c>
      <c r="R113" s="41">
        <f>SUMIF('México'!$C:$C,'México Summary'!C113,'México'!$R:$R)</f>
        <v>0</v>
      </c>
      <c r="S113" s="41">
        <f>SUMIF('México'!$C:$C,'México Summary'!C113,'México'!$S:$S)</f>
        <v>0</v>
      </c>
      <c r="T113" s="41">
        <f>SUMIF('México'!$C:$C,'México Summary'!C113,'México'!$T:$T)</f>
        <v>0</v>
      </c>
      <c r="U113" s="41">
        <f>SUMIF('México'!$C:$C,'México Summary'!C113,'México'!$U:$U)</f>
        <v>0</v>
      </c>
      <c r="V113" s="41">
        <f>SUMIF('México'!$C:$C,'México Summary'!C113,'México'!$V:$V)</f>
        <v>0</v>
      </c>
      <c r="W113" s="41">
        <f>SUMIF('México'!$C:$C,'México Summary'!C113,'México'!$W:$W)</f>
        <v>0</v>
      </c>
      <c r="X113" s="41">
        <f>SUMIF('México'!$C:$C,'México Summary'!C113,'México'!$X:$X)</f>
        <v>0</v>
      </c>
      <c r="Y113" s="41">
        <f>SUMIF('México'!$C:$C,'México Summary'!C113,'México'!$Y:$Y)</f>
        <v>0</v>
      </c>
      <c r="Z113" s="41">
        <f>SUMIF('México'!$C:$C,'México Summary'!C113,'México'!$Z:$Z)</f>
        <v>0</v>
      </c>
      <c r="AA113" s="336">
        <f>SUMIF('México'!$C:$C,'México Summary'!C113,'México'!$AA:$AA)</f>
        <v>0</v>
      </c>
      <c r="AB113" s="41"/>
      <c r="AC113" s="338">
        <f t="shared" ref="AC113:AD113" si="193">D113+F113+H113+J113+L113+N113+P113+R113+T113+V113+X113+Z113</f>
        <v>0</v>
      </c>
      <c r="AD113" s="336">
        <f t="shared" si="193"/>
        <v>0</v>
      </c>
      <c r="AE113" s="40"/>
      <c r="AF113" s="338">
        <f t="shared" ref="AF113:AG113" si="194">D113+F113+H113+J113+L113+N113+P113+R113+T113+V113+X113+Z113</f>
        <v>0</v>
      </c>
      <c r="AG113" s="336">
        <f t="shared" si="194"/>
        <v>0</v>
      </c>
    </row>
    <row r="114" ht="14.25" customHeight="1">
      <c r="A114" s="40"/>
      <c r="B114" s="337" t="s">
        <v>111</v>
      </c>
      <c r="C114" s="40" t="s">
        <v>500</v>
      </c>
      <c r="D114" s="338">
        <f>SUMIF('México'!$C:$C,'México Summary'!C114,'México'!$D:$D)</f>
        <v>0</v>
      </c>
      <c r="E114" s="41">
        <f>SUMIF('México'!$C:$C,'México Summary'!C114,'México'!$E:$E)</f>
        <v>0</v>
      </c>
      <c r="F114" s="144">
        <f>SUMIF('México'!$C:$C,'México Summary'!C114,'México'!$F:$F)</f>
        <v>0</v>
      </c>
      <c r="G114" s="144">
        <f>SUMIF('México'!$C:$C,'México Summary'!C114,'México'!$G:$G)</f>
        <v>0</v>
      </c>
      <c r="H114" s="41">
        <f>SUMIF('México'!$C:$C,'México Summary'!C114,'México'!$H:$H)</f>
        <v>0</v>
      </c>
      <c r="I114" s="41">
        <f>SUMIF('México'!$C:$C,'México Summary'!C114,'México'!$I:$I)</f>
        <v>0</v>
      </c>
      <c r="J114" s="41">
        <f>SUMIF('México'!$C:$C,'México Summary'!C114,'México'!$J:$J)</f>
        <v>0</v>
      </c>
      <c r="K114" s="41">
        <f>SUMIF('México'!$C:$C,'México Summary'!C114,'México'!$K:$K)</f>
        <v>0</v>
      </c>
      <c r="L114" s="41">
        <f>SUMIF('México'!$C:$C,'México Summary'!C114,'México'!$L:$L)</f>
        <v>0</v>
      </c>
      <c r="M114" s="41">
        <f>SUMIF('México'!$C:$C,'México Summary'!C114,'México'!$M:$M)</f>
        <v>0</v>
      </c>
      <c r="N114" s="41">
        <f>SUMIF('México'!$C:$C,'México Summary'!C114,'México'!$N:$N)</f>
        <v>0</v>
      </c>
      <c r="O114" s="41">
        <f>SUMIF('México'!$C:$C,'México Summary'!C114,'México'!$O:$O)</f>
        <v>0</v>
      </c>
      <c r="P114" s="41">
        <f>SUMIF('México'!$C:$C,'México Summary'!C114,'México'!$P:$P)</f>
        <v>0</v>
      </c>
      <c r="Q114" s="41">
        <f>SUMIF('México'!$C:$C,'México Summary'!C114,'México'!$Q:$Q)</f>
        <v>0</v>
      </c>
      <c r="R114" s="41">
        <f>SUMIF('México'!$C:$C,'México Summary'!C114,'México'!$R:$R)</f>
        <v>0</v>
      </c>
      <c r="S114" s="41">
        <f>SUMIF('México'!$C:$C,'México Summary'!C114,'México'!$S:$S)</f>
        <v>0</v>
      </c>
      <c r="T114" s="41">
        <f>SUMIF('México'!$C:$C,'México Summary'!C114,'México'!$T:$T)</f>
        <v>0</v>
      </c>
      <c r="U114" s="41">
        <f>SUMIF('México'!$C:$C,'México Summary'!C114,'México'!$U:$U)</f>
        <v>0</v>
      </c>
      <c r="V114" s="41">
        <f>SUMIF('México'!$C:$C,'México Summary'!C114,'México'!$V:$V)</f>
        <v>1150000</v>
      </c>
      <c r="W114" s="41">
        <f>SUMIF('México'!$C:$C,'México Summary'!C114,'México'!$W:$W)</f>
        <v>0</v>
      </c>
      <c r="X114" s="41">
        <f>SUMIF('México'!$C:$C,'México Summary'!C114,'México'!$X:$X)</f>
        <v>50000</v>
      </c>
      <c r="Y114" s="41">
        <f>SUMIF('México'!$C:$C,'México Summary'!C114,'México'!$Y:$Y)</f>
        <v>0</v>
      </c>
      <c r="Z114" s="41">
        <f>SUMIF('México'!$C:$C,'México Summary'!C114,'México'!$Z:$Z)</f>
        <v>0</v>
      </c>
      <c r="AA114" s="336">
        <f>SUMIF('México'!$C:$C,'México Summary'!C114,'México'!$AA:$AA)</f>
        <v>0</v>
      </c>
      <c r="AB114" s="41"/>
      <c r="AC114" s="338">
        <f t="shared" ref="AC114:AD114" si="195">D114+F114+H114+J114+L114+N114+P114+R114+T114+V114+X114+Z114</f>
        <v>1200000</v>
      </c>
      <c r="AD114" s="336">
        <f t="shared" si="195"/>
        <v>0</v>
      </c>
      <c r="AE114" s="40"/>
      <c r="AF114" s="338">
        <f t="shared" ref="AF114:AG114" si="196">D114+F114+H114+J114+L114+N114+P114+R114+T114+V114+X114+Z114</f>
        <v>1200000</v>
      </c>
      <c r="AG114" s="336">
        <f t="shared" si="196"/>
        <v>0</v>
      </c>
    </row>
    <row r="115" ht="14.25" customHeight="1">
      <c r="A115" s="40"/>
      <c r="B115" s="337" t="s">
        <v>111</v>
      </c>
      <c r="C115" s="70" t="s">
        <v>501</v>
      </c>
      <c r="D115" s="338">
        <f>SUMIF('México'!$C:$C,'México Summary'!C115,'México'!$D:$D)</f>
        <v>0</v>
      </c>
      <c r="E115" s="41">
        <f>SUMIF('México'!$C:$C,'México Summary'!C115,'México'!$E:$E)</f>
        <v>0</v>
      </c>
      <c r="F115" s="144">
        <f>SUMIF('México'!$C:$C,'México Summary'!C115,'México'!$F:$F)</f>
        <v>0</v>
      </c>
      <c r="G115" s="144">
        <f>SUMIF('México'!$C:$C,'México Summary'!C115,'México'!$G:$G)</f>
        <v>0</v>
      </c>
      <c r="H115" s="41">
        <f>SUMIF('México'!$C:$C,'México Summary'!C115,'México'!$H:$H)</f>
        <v>0</v>
      </c>
      <c r="I115" s="41">
        <f>SUMIF('México'!$C:$C,'México Summary'!C115,'México'!$I:$I)</f>
        <v>0</v>
      </c>
      <c r="J115" s="41">
        <f>SUMIF('México'!$C:$C,'México Summary'!C115,'México'!$J:$J)</f>
        <v>0</v>
      </c>
      <c r="K115" s="41">
        <f>SUMIF('México'!$C:$C,'México Summary'!C115,'México'!$K:$K)</f>
        <v>0</v>
      </c>
      <c r="L115" s="41">
        <f>SUMIF('México'!$C:$C,'México Summary'!C115,'México'!$L:$L)</f>
        <v>0</v>
      </c>
      <c r="M115" s="41">
        <f>SUMIF('México'!$C:$C,'México Summary'!C115,'México'!$M:$M)</f>
        <v>0</v>
      </c>
      <c r="N115" s="41">
        <f>SUMIF('México'!$C:$C,'México Summary'!C115,'México'!$N:$N)</f>
        <v>0</v>
      </c>
      <c r="O115" s="41">
        <f>SUMIF('México'!$C:$C,'México Summary'!C115,'México'!$O:$O)</f>
        <v>0</v>
      </c>
      <c r="P115" s="41">
        <f>SUMIF('México'!$C:$C,'México Summary'!C115,'México'!$P:$P)</f>
        <v>0</v>
      </c>
      <c r="Q115" s="41">
        <f>SUMIF('México'!$C:$C,'México Summary'!C115,'México'!$Q:$Q)</f>
        <v>0</v>
      </c>
      <c r="R115" s="41">
        <f>SUMIF('México'!$C:$C,'México Summary'!C115,'México'!$R:$R)</f>
        <v>0</v>
      </c>
      <c r="S115" s="41">
        <f>SUMIF('México'!$C:$C,'México Summary'!C115,'México'!$S:$S)</f>
        <v>0</v>
      </c>
      <c r="T115" s="41">
        <f>SUMIF('México'!$C:$C,'México Summary'!C115,'México'!$T:$T)</f>
        <v>0</v>
      </c>
      <c r="U115" s="41">
        <f>SUMIF('México'!$C:$C,'México Summary'!C115,'México'!$U:$U)</f>
        <v>0</v>
      </c>
      <c r="V115" s="41">
        <f>SUMIF('México'!$C:$C,'México Summary'!C115,'México'!$V:$V)</f>
        <v>0</v>
      </c>
      <c r="W115" s="41">
        <f>SUMIF('México'!$C:$C,'México Summary'!C115,'México'!$W:$W)</f>
        <v>0</v>
      </c>
      <c r="X115" s="41">
        <f>SUMIF('México'!$C:$C,'México Summary'!C115,'México'!$X:$X)</f>
        <v>200000</v>
      </c>
      <c r="Y115" s="41">
        <f>SUMIF('México'!$C:$C,'México Summary'!C115,'México'!$Y:$Y)</f>
        <v>0</v>
      </c>
      <c r="Z115" s="41">
        <f>SUMIF('México'!$C:$C,'México Summary'!C115,'México'!$Z:$Z)</f>
        <v>0</v>
      </c>
      <c r="AA115" s="336">
        <f>SUMIF('México'!$C:$C,'México Summary'!C115,'México'!$AA:$AA)</f>
        <v>0</v>
      </c>
      <c r="AB115" s="41"/>
      <c r="AC115" s="338">
        <f t="shared" ref="AC115:AD115" si="197">D115+F115+H115+J115+L115+N115+P115+R115+T115+V115+X115+Z115</f>
        <v>200000</v>
      </c>
      <c r="AD115" s="336">
        <f t="shared" si="197"/>
        <v>0</v>
      </c>
      <c r="AE115" s="40"/>
      <c r="AF115" s="338">
        <f t="shared" ref="AF115:AG115" si="198">D115+F115+H115+J115+L115+N115+P115+R115+T115+V115+X115+Z115</f>
        <v>200000</v>
      </c>
      <c r="AG115" s="336">
        <f t="shared" si="198"/>
        <v>0</v>
      </c>
    </row>
    <row r="116" ht="14.25" customHeight="1">
      <c r="A116" s="40"/>
      <c r="B116" s="337" t="s">
        <v>111</v>
      </c>
      <c r="C116" s="70" t="s">
        <v>502</v>
      </c>
      <c r="D116" s="338">
        <f>SUMIF('México'!$C:$C,'México Summary'!C116,'México'!$D:$D)</f>
        <v>0</v>
      </c>
      <c r="E116" s="41">
        <f>SUMIF('México'!$C:$C,'México Summary'!C116,'México'!$E:$E)</f>
        <v>0</v>
      </c>
      <c r="F116" s="144">
        <f>SUMIF('México'!$C:$C,'México Summary'!C116,'México'!$F:$F)</f>
        <v>0</v>
      </c>
      <c r="G116" s="144">
        <f>SUMIF('México'!$C:$C,'México Summary'!C116,'México'!$G:$G)</f>
        <v>0</v>
      </c>
      <c r="H116" s="41">
        <f>SUMIF('México'!$C:$C,'México Summary'!C116,'México'!$H:$H)</f>
        <v>0</v>
      </c>
      <c r="I116" s="41">
        <f>SUMIF('México'!$C:$C,'México Summary'!C116,'México'!$I:$I)</f>
        <v>0</v>
      </c>
      <c r="J116" s="41">
        <f>SUMIF('México'!$C:$C,'México Summary'!C116,'México'!$J:$J)</f>
        <v>200000</v>
      </c>
      <c r="K116" s="41">
        <f>SUMIF('México'!$C:$C,'México Summary'!C116,'México'!$K:$K)</f>
        <v>0</v>
      </c>
      <c r="L116" s="41">
        <f>SUMIF('México'!$C:$C,'México Summary'!C116,'México'!$L:$L)</f>
        <v>0</v>
      </c>
      <c r="M116" s="41">
        <f>SUMIF('México'!$C:$C,'México Summary'!C116,'México'!$M:$M)</f>
        <v>0</v>
      </c>
      <c r="N116" s="41">
        <f>SUMIF('México'!$C:$C,'México Summary'!C116,'México'!$N:$N)</f>
        <v>0</v>
      </c>
      <c r="O116" s="41">
        <f>SUMIF('México'!$C:$C,'México Summary'!C116,'México'!$O:$O)</f>
        <v>0</v>
      </c>
      <c r="P116" s="41">
        <f>SUMIF('México'!$C:$C,'México Summary'!C116,'México'!$P:$P)</f>
        <v>0</v>
      </c>
      <c r="Q116" s="41">
        <f>SUMIF('México'!$C:$C,'México Summary'!C116,'México'!$Q:$Q)</f>
        <v>0</v>
      </c>
      <c r="R116" s="41">
        <f>SUMIF('México'!$C:$C,'México Summary'!C116,'México'!$R:$R)</f>
        <v>0</v>
      </c>
      <c r="S116" s="41">
        <f>SUMIF('México'!$C:$C,'México Summary'!C116,'México'!$S:$S)</f>
        <v>0</v>
      </c>
      <c r="T116" s="41">
        <f>SUMIF('México'!$C:$C,'México Summary'!C116,'México'!$T:$T)</f>
        <v>0</v>
      </c>
      <c r="U116" s="41">
        <f>SUMIF('México'!$C:$C,'México Summary'!C116,'México'!$U:$U)</f>
        <v>0</v>
      </c>
      <c r="V116" s="41">
        <f>SUMIF('México'!$C:$C,'México Summary'!C116,'México'!$V:$V)</f>
        <v>0</v>
      </c>
      <c r="W116" s="41">
        <f>SUMIF('México'!$C:$C,'México Summary'!C116,'México'!$W:$W)</f>
        <v>0</v>
      </c>
      <c r="X116" s="41">
        <f>SUMIF('México'!$C:$C,'México Summary'!C116,'México'!$X:$X)</f>
        <v>0</v>
      </c>
      <c r="Y116" s="41">
        <f>SUMIF('México'!$C:$C,'México Summary'!C116,'México'!$Y:$Y)</f>
        <v>0</v>
      </c>
      <c r="Z116" s="41">
        <f>SUMIF('México'!$C:$C,'México Summary'!C116,'México'!$Z:$Z)</f>
        <v>0</v>
      </c>
      <c r="AA116" s="336">
        <f>SUMIF('México'!$C:$C,'México Summary'!C116,'México'!$AA:$AA)</f>
        <v>0</v>
      </c>
      <c r="AB116" s="41"/>
      <c r="AC116" s="338">
        <f t="shared" ref="AC116:AD116" si="199">D116+F116+H116+J116+L116+N116+P116+R116+T116+V116+X116+Z116</f>
        <v>200000</v>
      </c>
      <c r="AD116" s="336">
        <f t="shared" si="199"/>
        <v>0</v>
      </c>
      <c r="AE116" s="40"/>
      <c r="AF116" s="338">
        <f t="shared" ref="AF116:AG116" si="200">D116+F116+H116+J116+L116+N116+P116+R116+T116+V116+X116+Z116</f>
        <v>200000</v>
      </c>
      <c r="AG116" s="336">
        <f t="shared" si="200"/>
        <v>0</v>
      </c>
    </row>
    <row r="117" ht="14.25" customHeight="1">
      <c r="A117" s="40"/>
      <c r="B117" s="337" t="s">
        <v>111</v>
      </c>
      <c r="C117" s="40" t="s">
        <v>503</v>
      </c>
      <c r="D117" s="338">
        <f>SUMIF('México'!$C:$C,'México Summary'!C117,'México'!$D:$D)</f>
        <v>0</v>
      </c>
      <c r="E117" s="41">
        <f>SUMIF('México'!$C:$C,'México Summary'!C117,'México'!$E:$E)</f>
        <v>0</v>
      </c>
      <c r="F117" s="144">
        <f>SUMIF('México'!$C:$C,'México Summary'!C117,'México'!$F:$F)</f>
        <v>80000</v>
      </c>
      <c r="G117" s="144">
        <f>SUMIF('México'!$C:$C,'México Summary'!C117,'México'!$G:$G)</f>
        <v>0</v>
      </c>
      <c r="H117" s="41">
        <f>SUMIF('México'!$C:$C,'México Summary'!C117,'México'!$H:$H)</f>
        <v>0</v>
      </c>
      <c r="I117" s="41">
        <f>SUMIF('México'!$C:$C,'México Summary'!C117,'México'!$I:$I)</f>
        <v>0</v>
      </c>
      <c r="J117" s="41">
        <f>SUMIF('México'!$C:$C,'México Summary'!C117,'México'!$J:$J)</f>
        <v>0</v>
      </c>
      <c r="K117" s="41">
        <f>SUMIF('México'!$C:$C,'México Summary'!C117,'México'!$K:$K)</f>
        <v>0</v>
      </c>
      <c r="L117" s="41">
        <f>SUMIF('México'!$C:$C,'México Summary'!C117,'México'!$L:$L)</f>
        <v>0</v>
      </c>
      <c r="M117" s="41">
        <f>SUMIF('México'!$C:$C,'México Summary'!C117,'México'!$M:$M)</f>
        <v>0</v>
      </c>
      <c r="N117" s="41">
        <f>SUMIF('México'!$C:$C,'México Summary'!C117,'México'!$N:$N)</f>
        <v>80000</v>
      </c>
      <c r="O117" s="41">
        <f>SUMIF('México'!$C:$C,'México Summary'!C117,'México'!$O:$O)</f>
        <v>0</v>
      </c>
      <c r="P117" s="41">
        <f>SUMIF('México'!$C:$C,'México Summary'!C117,'México'!$P:$P)</f>
        <v>0</v>
      </c>
      <c r="Q117" s="41">
        <f>SUMIF('México'!$C:$C,'México Summary'!C117,'México'!$Q:$Q)</f>
        <v>0</v>
      </c>
      <c r="R117" s="41">
        <f>SUMIF('México'!$C:$C,'México Summary'!C117,'México'!$R:$R)</f>
        <v>0</v>
      </c>
      <c r="S117" s="41">
        <f>SUMIF('México'!$C:$C,'México Summary'!C117,'México'!$S:$S)</f>
        <v>0</v>
      </c>
      <c r="T117" s="41">
        <f>SUMIF('México'!$C:$C,'México Summary'!C117,'México'!$T:$T)</f>
        <v>0</v>
      </c>
      <c r="U117" s="41">
        <f>SUMIF('México'!$C:$C,'México Summary'!C117,'México'!$U:$U)</f>
        <v>0</v>
      </c>
      <c r="V117" s="41">
        <f>SUMIF('México'!$C:$C,'México Summary'!C117,'México'!$V:$V)</f>
        <v>0</v>
      </c>
      <c r="W117" s="41">
        <f>SUMIF('México'!$C:$C,'México Summary'!C117,'México'!$W:$W)</f>
        <v>0</v>
      </c>
      <c r="X117" s="41">
        <f>SUMIF('México'!$C:$C,'México Summary'!C117,'México'!$X:$X)</f>
        <v>0</v>
      </c>
      <c r="Y117" s="41">
        <f>SUMIF('México'!$C:$C,'México Summary'!C117,'México'!$Y:$Y)</f>
        <v>0</v>
      </c>
      <c r="Z117" s="41">
        <f>SUMIF('México'!$C:$C,'México Summary'!C117,'México'!$Z:$Z)</f>
        <v>80000</v>
      </c>
      <c r="AA117" s="336">
        <f>SUMIF('México'!$C:$C,'México Summary'!C117,'México'!$AA:$AA)</f>
        <v>0</v>
      </c>
      <c r="AB117" s="41"/>
      <c r="AC117" s="338">
        <f t="shared" ref="AC117:AD117" si="201">D117+F117+H117+J117+L117+N117+P117+R117+T117+V117+X117+Z117</f>
        <v>240000</v>
      </c>
      <c r="AD117" s="336">
        <f t="shared" si="201"/>
        <v>0</v>
      </c>
      <c r="AE117" s="40"/>
      <c r="AF117" s="338">
        <f t="shared" ref="AF117:AG117" si="202">D117+F117+H117+J117+L117+N117+P117+R117+T117+V117+X117+Z117</f>
        <v>240000</v>
      </c>
      <c r="AG117" s="336">
        <f t="shared" si="202"/>
        <v>0</v>
      </c>
    </row>
    <row r="118" ht="14.25" customHeight="1">
      <c r="A118" s="40"/>
      <c r="B118" s="337" t="s">
        <v>111</v>
      </c>
      <c r="C118" s="40" t="s">
        <v>504</v>
      </c>
      <c r="D118" s="338">
        <f>SUMIF('México'!$C:$C,'México Summary'!C118,'México'!$D:$D)</f>
        <v>0</v>
      </c>
      <c r="E118" s="41">
        <f>SUMIF('México'!$C:$C,'México Summary'!C118,'México'!$E:$E)</f>
        <v>0</v>
      </c>
      <c r="F118" s="144">
        <f>SUMIF('México'!$C:$C,'México Summary'!C118,'México'!$F:$F)</f>
        <v>0</v>
      </c>
      <c r="G118" s="144">
        <f>SUMIF('México'!$C:$C,'México Summary'!C118,'México'!$G:$G)</f>
        <v>0</v>
      </c>
      <c r="H118" s="41">
        <f>SUMIF('México'!$C:$C,'México Summary'!C118,'México'!$H:$H)</f>
        <v>0</v>
      </c>
      <c r="I118" s="41">
        <f>SUMIF('México'!$C:$C,'México Summary'!C118,'México'!$I:$I)</f>
        <v>0</v>
      </c>
      <c r="J118" s="41">
        <f>SUMIF('México'!$C:$C,'México Summary'!C118,'México'!$J:$J)</f>
        <v>0</v>
      </c>
      <c r="K118" s="41">
        <f>SUMIF('México'!$C:$C,'México Summary'!C118,'México'!$K:$K)</f>
        <v>0</v>
      </c>
      <c r="L118" s="41">
        <f>SUMIF('México'!$C:$C,'México Summary'!C118,'México'!$L:$L)</f>
        <v>0</v>
      </c>
      <c r="M118" s="41">
        <f>SUMIF('México'!$C:$C,'México Summary'!C118,'México'!$M:$M)</f>
        <v>0</v>
      </c>
      <c r="N118" s="41">
        <f>SUMIF('México'!$C:$C,'México Summary'!C118,'México'!$N:$N)</f>
        <v>0</v>
      </c>
      <c r="O118" s="41">
        <f>SUMIF('México'!$C:$C,'México Summary'!C118,'México'!$O:$O)</f>
        <v>0</v>
      </c>
      <c r="P118" s="41">
        <f>SUMIF('México'!$C:$C,'México Summary'!C118,'México'!$P:$P)</f>
        <v>0</v>
      </c>
      <c r="Q118" s="41">
        <f>SUMIF('México'!$C:$C,'México Summary'!C118,'México'!$Q:$Q)</f>
        <v>0</v>
      </c>
      <c r="R118" s="41">
        <f>SUMIF('México'!$C:$C,'México Summary'!C118,'México'!$R:$R)</f>
        <v>0</v>
      </c>
      <c r="S118" s="41">
        <f>SUMIF('México'!$C:$C,'México Summary'!C118,'México'!$S:$S)</f>
        <v>0</v>
      </c>
      <c r="T118" s="41">
        <f>SUMIF('México'!$C:$C,'México Summary'!C118,'México'!$T:$T)</f>
        <v>0</v>
      </c>
      <c r="U118" s="41">
        <f>SUMIF('México'!$C:$C,'México Summary'!C118,'México'!$U:$U)</f>
        <v>0</v>
      </c>
      <c r="V118" s="41">
        <f>SUMIF('México'!$C:$C,'México Summary'!C118,'México'!$V:$V)</f>
        <v>0</v>
      </c>
      <c r="W118" s="41">
        <f>SUMIF('México'!$C:$C,'México Summary'!C118,'México'!$W:$W)</f>
        <v>0</v>
      </c>
      <c r="X118" s="41">
        <f>SUMIF('México'!$C:$C,'México Summary'!C118,'México'!$X:$X)</f>
        <v>600000</v>
      </c>
      <c r="Y118" s="41">
        <f>SUMIF('México'!$C:$C,'México Summary'!C118,'México'!$Y:$Y)</f>
        <v>0</v>
      </c>
      <c r="Z118" s="41">
        <f>SUMIF('México'!$C:$C,'México Summary'!C118,'México'!$Z:$Z)</f>
        <v>50000</v>
      </c>
      <c r="AA118" s="336">
        <f>SUMIF('México'!$C:$C,'México Summary'!C118,'México'!$AA:$AA)</f>
        <v>0</v>
      </c>
      <c r="AB118" s="41"/>
      <c r="AC118" s="338">
        <f t="shared" ref="AC118:AD118" si="203">D118+F118+H118+J118+L118+N118+P118+R118+T118+V118+X118+Z118</f>
        <v>650000</v>
      </c>
      <c r="AD118" s="336">
        <f t="shared" si="203"/>
        <v>0</v>
      </c>
      <c r="AE118" s="40"/>
      <c r="AF118" s="338">
        <f t="shared" ref="AF118:AG118" si="204">D118+F118+H118+J118+L118+N118+P118+R118+T118+V118+X118+Z118</f>
        <v>650000</v>
      </c>
      <c r="AG118" s="336">
        <f t="shared" si="204"/>
        <v>0</v>
      </c>
    </row>
    <row r="119" ht="14.25" customHeight="1">
      <c r="A119" s="40"/>
      <c r="B119" s="337" t="s">
        <v>111</v>
      </c>
      <c r="C119" s="40" t="s">
        <v>505</v>
      </c>
      <c r="D119" s="338">
        <f>SUMIF('México'!$C:$C,'México Summary'!C119,'México'!$D:$D)</f>
        <v>40000</v>
      </c>
      <c r="E119" s="41">
        <f>SUMIF('México'!$C:$C,'México Summary'!C119,'México'!$E:$E)</f>
        <v>0</v>
      </c>
      <c r="F119" s="144">
        <f>SUMIF('México'!$C:$C,'México Summary'!C119,'México'!$F:$F)</f>
        <v>0</v>
      </c>
      <c r="G119" s="144">
        <f>SUMIF('México'!$C:$C,'México Summary'!C119,'México'!$G:$G)</f>
        <v>0</v>
      </c>
      <c r="H119" s="41">
        <f>SUMIF('México'!$C:$C,'México Summary'!C119,'México'!$H:$H)</f>
        <v>0</v>
      </c>
      <c r="I119" s="41">
        <f>SUMIF('México'!$C:$C,'México Summary'!C119,'México'!$I:$I)</f>
        <v>0</v>
      </c>
      <c r="J119" s="41">
        <f>SUMIF('México'!$C:$C,'México Summary'!C119,'México'!$J:$J)</f>
        <v>25000</v>
      </c>
      <c r="K119" s="41">
        <f>SUMIF('México'!$C:$C,'México Summary'!C119,'México'!$K:$K)</f>
        <v>0</v>
      </c>
      <c r="L119" s="41">
        <f>SUMIF('México'!$C:$C,'México Summary'!C119,'México'!$L:$L)</f>
        <v>0</v>
      </c>
      <c r="M119" s="41">
        <f>SUMIF('México'!$C:$C,'México Summary'!C119,'México'!$M:$M)</f>
        <v>0</v>
      </c>
      <c r="N119" s="41">
        <f>SUMIF('México'!$C:$C,'México Summary'!C119,'México'!$N:$N)</f>
        <v>25000</v>
      </c>
      <c r="O119" s="41">
        <f>SUMIF('México'!$C:$C,'México Summary'!C119,'México'!$O:$O)</f>
        <v>0</v>
      </c>
      <c r="P119" s="41">
        <f>SUMIF('México'!$C:$C,'México Summary'!C119,'México'!$P:$P)</f>
        <v>0</v>
      </c>
      <c r="Q119" s="41">
        <f>SUMIF('México'!$C:$C,'México Summary'!C119,'México'!$Q:$Q)</f>
        <v>0</v>
      </c>
      <c r="R119" s="41">
        <f>SUMIF('México'!$C:$C,'México Summary'!C119,'México'!$R:$R)</f>
        <v>0</v>
      </c>
      <c r="S119" s="41">
        <f>SUMIF('México'!$C:$C,'México Summary'!C119,'México'!$S:$S)</f>
        <v>0</v>
      </c>
      <c r="T119" s="41">
        <f>SUMIF('México'!$C:$C,'México Summary'!C119,'México'!$T:$T)</f>
        <v>25000</v>
      </c>
      <c r="U119" s="41">
        <f>SUMIF('México'!$C:$C,'México Summary'!C119,'México'!$U:$U)</f>
        <v>0</v>
      </c>
      <c r="V119" s="41">
        <f>SUMIF('México'!$C:$C,'México Summary'!C119,'México'!$V:$V)</f>
        <v>0</v>
      </c>
      <c r="W119" s="41">
        <f>SUMIF('México'!$C:$C,'México Summary'!C119,'México'!$W:$W)</f>
        <v>0</v>
      </c>
      <c r="X119" s="41">
        <f>SUMIF('México'!$C:$C,'México Summary'!C119,'México'!$X:$X)</f>
        <v>0</v>
      </c>
      <c r="Y119" s="41">
        <f>SUMIF('México'!$C:$C,'México Summary'!C119,'México'!$Y:$Y)</f>
        <v>0</v>
      </c>
      <c r="Z119" s="41">
        <f>SUMIF('México'!$C:$C,'México Summary'!C119,'México'!$Z:$Z)</f>
        <v>0</v>
      </c>
      <c r="AA119" s="336">
        <f>SUMIF('México'!$C:$C,'México Summary'!C119,'México'!$AA:$AA)</f>
        <v>0</v>
      </c>
      <c r="AB119" s="41"/>
      <c r="AC119" s="338">
        <f t="shared" ref="AC119:AD119" si="205">D119+F119+H119+J119+L119+N119+P119+R119+T119+V119+X119+Z119</f>
        <v>115000</v>
      </c>
      <c r="AD119" s="336">
        <f t="shared" si="205"/>
        <v>0</v>
      </c>
      <c r="AE119" s="40"/>
      <c r="AF119" s="338">
        <f t="shared" ref="AF119:AG119" si="206">D119+F119+H119+J119+L119+N119+P119+R119+T119+V119+X119+Z119</f>
        <v>115000</v>
      </c>
      <c r="AG119" s="336">
        <f t="shared" si="206"/>
        <v>0</v>
      </c>
    </row>
    <row r="120" ht="14.25" customHeight="1">
      <c r="A120" s="40"/>
      <c r="B120" s="337" t="s">
        <v>111</v>
      </c>
      <c r="C120" s="40" t="s">
        <v>506</v>
      </c>
      <c r="D120" s="338">
        <f>SUMIF('México'!$C:$C,'México Summary'!C120,'México'!$D:$D)</f>
        <v>0</v>
      </c>
      <c r="E120" s="41">
        <f>SUMIF('México'!$C:$C,'México Summary'!C120,'México'!$E:$E)</f>
        <v>0</v>
      </c>
      <c r="F120" s="144">
        <f>SUMIF('México'!$C:$C,'México Summary'!C120,'México'!$F:$F)</f>
        <v>0</v>
      </c>
      <c r="G120" s="144">
        <f>SUMIF('México'!$C:$C,'México Summary'!C120,'México'!$G:$G)</f>
        <v>0</v>
      </c>
      <c r="H120" s="41">
        <f>SUMIF('México'!$C:$C,'México Summary'!C120,'México'!$H:$H)</f>
        <v>0</v>
      </c>
      <c r="I120" s="41">
        <f>SUMIF('México'!$C:$C,'México Summary'!C120,'México'!$I:$I)</f>
        <v>0</v>
      </c>
      <c r="J120" s="41">
        <f>SUMIF('México'!$C:$C,'México Summary'!C120,'México'!$J:$J)</f>
        <v>0</v>
      </c>
      <c r="K120" s="41">
        <f>SUMIF('México'!$C:$C,'México Summary'!C120,'México'!$K:$K)</f>
        <v>0</v>
      </c>
      <c r="L120" s="41">
        <f>SUMIF('México'!$C:$C,'México Summary'!C120,'México'!$L:$L)</f>
        <v>0</v>
      </c>
      <c r="M120" s="41">
        <f>SUMIF('México'!$C:$C,'México Summary'!C120,'México'!$M:$M)</f>
        <v>0</v>
      </c>
      <c r="N120" s="41">
        <f>SUMIF('México'!$C:$C,'México Summary'!C120,'México'!$N:$N)</f>
        <v>0</v>
      </c>
      <c r="O120" s="41">
        <f>SUMIF('México'!$C:$C,'México Summary'!C120,'México'!$O:$O)</f>
        <v>0</v>
      </c>
      <c r="P120" s="41">
        <f>SUMIF('México'!$C:$C,'México Summary'!C120,'México'!$P:$P)</f>
        <v>0</v>
      </c>
      <c r="Q120" s="41">
        <f>SUMIF('México'!$C:$C,'México Summary'!C120,'México'!$Q:$Q)</f>
        <v>0</v>
      </c>
      <c r="R120" s="41">
        <f>SUMIF('México'!$C:$C,'México Summary'!C120,'México'!$R:$R)</f>
        <v>0</v>
      </c>
      <c r="S120" s="41">
        <f>SUMIF('México'!$C:$C,'México Summary'!C120,'México'!$S:$S)</f>
        <v>0</v>
      </c>
      <c r="T120" s="41">
        <f>SUMIF('México'!$C:$C,'México Summary'!C120,'México'!$T:$T)</f>
        <v>0</v>
      </c>
      <c r="U120" s="41">
        <f>SUMIF('México'!$C:$C,'México Summary'!C120,'México'!$U:$U)</f>
        <v>0</v>
      </c>
      <c r="V120" s="41">
        <f>SUMIF('México'!$C:$C,'México Summary'!C120,'México'!$V:$V)</f>
        <v>0</v>
      </c>
      <c r="W120" s="41">
        <f>SUMIF('México'!$C:$C,'México Summary'!C120,'México'!$W:$W)</f>
        <v>0</v>
      </c>
      <c r="X120" s="41">
        <f>SUMIF('México'!$C:$C,'México Summary'!C120,'México'!$X:$X)</f>
        <v>0</v>
      </c>
      <c r="Y120" s="41">
        <f>SUMIF('México'!$C:$C,'México Summary'!C120,'México'!$Y:$Y)</f>
        <v>0</v>
      </c>
      <c r="Z120" s="41">
        <f>SUMIF('México'!$C:$C,'México Summary'!C120,'México'!$Z:$Z)</f>
        <v>0</v>
      </c>
      <c r="AA120" s="336">
        <f>SUMIF('México'!$C:$C,'México Summary'!C120,'México'!$AA:$AA)</f>
        <v>0</v>
      </c>
      <c r="AB120" s="41"/>
      <c r="AC120" s="338">
        <f t="shared" ref="AC120:AD120" si="207">D120+F120+H120+J120+L120+N120+P120+R120+T120+V120+X120+Z120</f>
        <v>0</v>
      </c>
      <c r="AD120" s="336">
        <f t="shared" si="207"/>
        <v>0</v>
      </c>
      <c r="AE120" s="40"/>
      <c r="AF120" s="338">
        <f t="shared" ref="AF120:AG120" si="208">D120+F120+H120+J120+L120+N120+P120+R120+T120+V120+X120+Z120</f>
        <v>0</v>
      </c>
      <c r="AG120" s="336">
        <f t="shared" si="208"/>
        <v>0</v>
      </c>
    </row>
    <row r="121" ht="14.25" customHeight="1">
      <c r="A121" s="40"/>
      <c r="B121" s="337" t="s">
        <v>111</v>
      </c>
      <c r="C121" s="40" t="s">
        <v>507</v>
      </c>
      <c r="D121" s="338">
        <f>SUMIF('México'!$C:$C,'México Summary'!C121,'México'!$D:$D)</f>
        <v>0</v>
      </c>
      <c r="E121" s="41">
        <f>SUMIF('México'!$C:$C,'México Summary'!C121,'México'!$E:$E)</f>
        <v>0</v>
      </c>
      <c r="F121" s="144">
        <f>SUMIF('México'!$C:$C,'México Summary'!C121,'México'!$F:$F)</f>
        <v>0</v>
      </c>
      <c r="G121" s="144">
        <f>SUMIF('México'!$C:$C,'México Summary'!C121,'México'!$G:$G)</f>
        <v>0</v>
      </c>
      <c r="H121" s="41">
        <f>SUMIF('México'!$C:$C,'México Summary'!C121,'México'!$H:$H)</f>
        <v>0</v>
      </c>
      <c r="I121" s="41">
        <f>SUMIF('México'!$C:$C,'México Summary'!C121,'México'!$I:$I)</f>
        <v>0</v>
      </c>
      <c r="J121" s="41">
        <f>SUMIF('México'!$C:$C,'México Summary'!C121,'México'!$J:$J)</f>
        <v>0</v>
      </c>
      <c r="K121" s="41">
        <f>SUMIF('México'!$C:$C,'México Summary'!C121,'México'!$K:$K)</f>
        <v>0</v>
      </c>
      <c r="L121" s="41">
        <f>SUMIF('México'!$C:$C,'México Summary'!C121,'México'!$L:$L)</f>
        <v>220000</v>
      </c>
      <c r="M121" s="41">
        <f>SUMIF('México'!$C:$C,'México Summary'!C121,'México'!$M:$M)</f>
        <v>0</v>
      </c>
      <c r="N121" s="41">
        <f>SUMIF('México'!$C:$C,'México Summary'!C121,'México'!$N:$N)</f>
        <v>30000</v>
      </c>
      <c r="O121" s="41">
        <f>SUMIF('México'!$C:$C,'México Summary'!C121,'México'!$O:$O)</f>
        <v>0</v>
      </c>
      <c r="P121" s="41">
        <f>SUMIF('México'!$C:$C,'México Summary'!C121,'México'!$P:$P)</f>
        <v>0</v>
      </c>
      <c r="Q121" s="41">
        <f>SUMIF('México'!$C:$C,'México Summary'!C121,'México'!$Q:$Q)</f>
        <v>0</v>
      </c>
      <c r="R121" s="41">
        <f>SUMIF('México'!$C:$C,'México Summary'!C121,'México'!$R:$R)</f>
        <v>0</v>
      </c>
      <c r="S121" s="41">
        <f>SUMIF('México'!$C:$C,'México Summary'!C121,'México'!$S:$S)</f>
        <v>0</v>
      </c>
      <c r="T121" s="41">
        <f>SUMIF('México'!$C:$C,'México Summary'!C121,'México'!$T:$T)</f>
        <v>0</v>
      </c>
      <c r="U121" s="41">
        <f>SUMIF('México'!$C:$C,'México Summary'!C121,'México'!$U:$U)</f>
        <v>0</v>
      </c>
      <c r="V121" s="41">
        <f>SUMIF('México'!$C:$C,'México Summary'!C121,'México'!$V:$V)</f>
        <v>0</v>
      </c>
      <c r="W121" s="41">
        <f>SUMIF('México'!$C:$C,'México Summary'!C121,'México'!$W:$W)</f>
        <v>0</v>
      </c>
      <c r="X121" s="41">
        <f>SUMIF('México'!$C:$C,'México Summary'!C121,'México'!$X:$X)</f>
        <v>0</v>
      </c>
      <c r="Y121" s="41">
        <f>SUMIF('México'!$C:$C,'México Summary'!C121,'México'!$Y:$Y)</f>
        <v>0</v>
      </c>
      <c r="Z121" s="41">
        <f>SUMIF('México'!$C:$C,'México Summary'!C121,'México'!$Z:$Z)</f>
        <v>0</v>
      </c>
      <c r="AA121" s="336">
        <f>SUMIF('México'!$C:$C,'México Summary'!C121,'México'!$AA:$AA)</f>
        <v>0</v>
      </c>
      <c r="AB121" s="41"/>
      <c r="AC121" s="338">
        <f t="shared" ref="AC121:AD121" si="209">D121+F121+H121+J121+L121+N121+P121+R121+T121+V121+X121+Z121</f>
        <v>250000</v>
      </c>
      <c r="AD121" s="336">
        <f t="shared" si="209"/>
        <v>0</v>
      </c>
      <c r="AE121" s="40"/>
      <c r="AF121" s="338">
        <f t="shared" ref="AF121:AG121" si="210">D121+F121+H121+J121+L121+N121+P121+R121+T121+V121+X121+Z121</f>
        <v>250000</v>
      </c>
      <c r="AG121" s="336">
        <f t="shared" si="210"/>
        <v>0</v>
      </c>
    </row>
    <row r="122" ht="14.25" customHeight="1">
      <c r="A122" s="40"/>
      <c r="B122" s="337" t="s">
        <v>111</v>
      </c>
      <c r="C122" s="40" t="s">
        <v>508</v>
      </c>
      <c r="D122" s="338">
        <f>SUMIF('México'!$C:$C,'México Summary'!C122,'México'!$D:$D)</f>
        <v>0</v>
      </c>
      <c r="E122" s="41">
        <f>SUMIF('México'!$C:$C,'México Summary'!C122,'México'!$E:$E)</f>
        <v>0</v>
      </c>
      <c r="F122" s="144">
        <f>SUMIF('México'!$C:$C,'México Summary'!C122,'México'!$F:$F)</f>
        <v>0</v>
      </c>
      <c r="G122" s="144">
        <f>SUMIF('México'!$C:$C,'México Summary'!C122,'México'!$G:$G)</f>
        <v>0</v>
      </c>
      <c r="H122" s="41">
        <f>SUMIF('México'!$C:$C,'México Summary'!C122,'México'!$H:$H)</f>
        <v>0</v>
      </c>
      <c r="I122" s="41">
        <f>SUMIF('México'!$C:$C,'México Summary'!C122,'México'!$I:$I)</f>
        <v>0</v>
      </c>
      <c r="J122" s="41">
        <f>SUMIF('México'!$C:$C,'México Summary'!C122,'México'!$J:$J)</f>
        <v>0</v>
      </c>
      <c r="K122" s="41">
        <f>SUMIF('México'!$C:$C,'México Summary'!C122,'México'!$K:$K)</f>
        <v>0</v>
      </c>
      <c r="L122" s="41">
        <f>SUMIF('México'!$C:$C,'México Summary'!C122,'México'!$L:$L)</f>
        <v>0</v>
      </c>
      <c r="M122" s="41">
        <f>SUMIF('México'!$C:$C,'México Summary'!C122,'México'!$M:$M)</f>
        <v>0</v>
      </c>
      <c r="N122" s="41">
        <f>SUMIF('México'!$C:$C,'México Summary'!C122,'México'!$N:$N)</f>
        <v>0</v>
      </c>
      <c r="O122" s="41">
        <f>SUMIF('México'!$C:$C,'México Summary'!C122,'México'!$O:$O)</f>
        <v>0</v>
      </c>
      <c r="P122" s="41">
        <f>SUMIF('México'!$C:$C,'México Summary'!C122,'México'!$P:$P)</f>
        <v>60000</v>
      </c>
      <c r="Q122" s="41">
        <f>SUMIF('México'!$C:$C,'México Summary'!C122,'México'!$Q:$Q)</f>
        <v>0</v>
      </c>
      <c r="R122" s="41">
        <f>SUMIF('México'!$C:$C,'México Summary'!C122,'México'!$R:$R)</f>
        <v>0</v>
      </c>
      <c r="S122" s="41">
        <f>SUMIF('México'!$C:$C,'México Summary'!C122,'México'!$S:$S)</f>
        <v>0</v>
      </c>
      <c r="T122" s="41">
        <f>SUMIF('México'!$C:$C,'México Summary'!C122,'México'!$T:$T)</f>
        <v>60000</v>
      </c>
      <c r="U122" s="41">
        <f>SUMIF('México'!$C:$C,'México Summary'!C122,'México'!$U:$U)</f>
        <v>0</v>
      </c>
      <c r="V122" s="41">
        <f>SUMIF('México'!$C:$C,'México Summary'!C122,'México'!$V:$V)</f>
        <v>0</v>
      </c>
      <c r="W122" s="41">
        <f>SUMIF('México'!$C:$C,'México Summary'!C122,'México'!$W:$W)</f>
        <v>0</v>
      </c>
      <c r="X122" s="41">
        <f>SUMIF('México'!$C:$C,'México Summary'!C122,'México'!$X:$X)</f>
        <v>0</v>
      </c>
      <c r="Y122" s="41">
        <f>SUMIF('México'!$C:$C,'México Summary'!C122,'México'!$Y:$Y)</f>
        <v>0</v>
      </c>
      <c r="Z122" s="41">
        <f>SUMIF('México'!$C:$C,'México Summary'!C122,'México'!$Z:$Z)</f>
        <v>0</v>
      </c>
      <c r="AA122" s="336">
        <f>SUMIF('México'!$C:$C,'México Summary'!C122,'México'!$AA:$AA)</f>
        <v>0</v>
      </c>
      <c r="AB122" s="41"/>
      <c r="AC122" s="338">
        <f t="shared" ref="AC122:AD122" si="211">D122+F122+H122+J122+L122+N122+P122+R122+T122+V122+X122+Z122</f>
        <v>120000</v>
      </c>
      <c r="AD122" s="336">
        <f t="shared" si="211"/>
        <v>0</v>
      </c>
      <c r="AE122" s="40"/>
      <c r="AF122" s="338">
        <f t="shared" ref="AF122:AG122" si="212">D122+F122+H122+J122+L122+N122+P122+R122+T122+V122+X122+Z122</f>
        <v>120000</v>
      </c>
      <c r="AG122" s="336">
        <f t="shared" si="212"/>
        <v>0</v>
      </c>
    </row>
    <row r="123" ht="14.25" customHeight="1">
      <c r="A123" s="40"/>
      <c r="B123" s="337" t="s">
        <v>111</v>
      </c>
      <c r="C123" s="40" t="s">
        <v>509</v>
      </c>
      <c r="D123" s="338">
        <f>SUMIF('México'!$C:$C,'México Summary'!C123,'México'!$D:$D)</f>
        <v>0</v>
      </c>
      <c r="E123" s="41">
        <f>SUMIF('México'!$C:$C,'México Summary'!C123,'México'!$E:$E)</f>
        <v>0</v>
      </c>
      <c r="F123" s="144">
        <f>SUMIF('México'!$C:$C,'México Summary'!C123,'México'!$F:$F)</f>
        <v>0</v>
      </c>
      <c r="G123" s="144">
        <f>SUMIF('México'!$C:$C,'México Summary'!C123,'México'!$G:$G)</f>
        <v>0</v>
      </c>
      <c r="H123" s="41">
        <f>SUMIF('México'!$C:$C,'México Summary'!C123,'México'!$H:$H)</f>
        <v>0</v>
      </c>
      <c r="I123" s="41">
        <f>SUMIF('México'!$C:$C,'México Summary'!C123,'México'!$I:$I)</f>
        <v>0</v>
      </c>
      <c r="J123" s="41">
        <f>SUMIF('México'!$C:$C,'México Summary'!C123,'México'!$J:$J)</f>
        <v>0</v>
      </c>
      <c r="K123" s="41">
        <f>SUMIF('México'!$C:$C,'México Summary'!C123,'México'!$K:$K)</f>
        <v>0</v>
      </c>
      <c r="L123" s="41">
        <f>SUMIF('México'!$C:$C,'México Summary'!C123,'México'!$L:$L)</f>
        <v>0</v>
      </c>
      <c r="M123" s="41">
        <f>SUMIF('México'!$C:$C,'México Summary'!C123,'México'!$M:$M)</f>
        <v>0</v>
      </c>
      <c r="N123" s="41">
        <f>SUMIF('México'!$C:$C,'México Summary'!C123,'México'!$N:$N)</f>
        <v>0</v>
      </c>
      <c r="O123" s="41">
        <f>SUMIF('México'!$C:$C,'México Summary'!C123,'México'!$O:$O)</f>
        <v>0</v>
      </c>
      <c r="P123" s="41">
        <f>SUMIF('México'!$C:$C,'México Summary'!C123,'México'!$P:$P)</f>
        <v>120000</v>
      </c>
      <c r="Q123" s="41">
        <f>SUMIF('México'!$C:$C,'México Summary'!C123,'México'!$Q:$Q)</f>
        <v>0</v>
      </c>
      <c r="R123" s="41">
        <f>SUMIF('México'!$C:$C,'México Summary'!C123,'México'!$R:$R)</f>
        <v>0</v>
      </c>
      <c r="S123" s="41">
        <f>SUMIF('México'!$C:$C,'México Summary'!C123,'México'!$S:$S)</f>
        <v>0</v>
      </c>
      <c r="T123" s="41">
        <f>SUMIF('México'!$C:$C,'México Summary'!C123,'México'!$T:$T)</f>
        <v>10000</v>
      </c>
      <c r="U123" s="41">
        <f>SUMIF('México'!$C:$C,'México Summary'!C123,'México'!$U:$U)</f>
        <v>0</v>
      </c>
      <c r="V123" s="41">
        <f>SUMIF('México'!$C:$C,'México Summary'!C123,'México'!$V:$V)</f>
        <v>10000</v>
      </c>
      <c r="W123" s="41">
        <f>SUMIF('México'!$C:$C,'México Summary'!C123,'México'!$W:$W)</f>
        <v>0</v>
      </c>
      <c r="X123" s="41">
        <f>SUMIF('México'!$C:$C,'México Summary'!C123,'México'!$X:$X)</f>
        <v>10000</v>
      </c>
      <c r="Y123" s="41">
        <f>SUMIF('México'!$C:$C,'México Summary'!C123,'México'!$Y:$Y)</f>
        <v>0</v>
      </c>
      <c r="Z123" s="41">
        <f>SUMIF('México'!$C:$C,'México Summary'!C123,'México'!$Z:$Z)</f>
        <v>10000</v>
      </c>
      <c r="AA123" s="336">
        <f>SUMIF('México'!$C:$C,'México Summary'!C123,'México'!$AA:$AA)</f>
        <v>0</v>
      </c>
      <c r="AB123" s="41"/>
      <c r="AC123" s="338">
        <f t="shared" ref="AC123:AD123" si="213">D123+F123+H123+J123+L123+N123+P123+R123+T123+V123+X123+Z123</f>
        <v>160000</v>
      </c>
      <c r="AD123" s="336">
        <f t="shared" si="213"/>
        <v>0</v>
      </c>
      <c r="AE123" s="40"/>
      <c r="AF123" s="338">
        <f t="shared" ref="AF123:AG123" si="214">D123+F123+H123+J123+L123+N123+P123+R123+T123+V123+X123+Z123</f>
        <v>160000</v>
      </c>
      <c r="AG123" s="336">
        <f t="shared" si="214"/>
        <v>0</v>
      </c>
    </row>
    <row r="124" ht="14.25" customHeight="1">
      <c r="A124" s="40"/>
      <c r="B124" s="337" t="s">
        <v>111</v>
      </c>
      <c r="C124" s="40" t="s">
        <v>510</v>
      </c>
      <c r="D124" s="338">
        <f>SUMIF('México'!$C:$C,'México Summary'!$C$124,'México'!D:D)</f>
        <v>12301.79449</v>
      </c>
      <c r="E124" s="41">
        <f>SUMIF('México'!$C:$C,'México Summary'!$C$124,'México'!E:E)</f>
        <v>0</v>
      </c>
      <c r="F124" s="144">
        <f>SUMIF('México'!$C:$C,'México Summary'!$C$124,'México'!F:F)</f>
        <v>3466.16502</v>
      </c>
      <c r="G124" s="144">
        <f>SUMIF('México'!$C:$C,'México Summary'!$C$124,'México'!G:G)</f>
        <v>0</v>
      </c>
      <c r="H124" s="41">
        <f>SUMIF('México'!$C:$C,'México Summary'!$C$124,'México'!H:H)</f>
        <v>13872.71502</v>
      </c>
      <c r="I124" s="41">
        <f>SUMIF('México'!$C:$C,'México Summary'!$C$124,'México'!I:I)</f>
        <v>0</v>
      </c>
      <c r="J124" s="41">
        <f>SUMIF('México'!$C:$C,'México Summary'!$C$124,'México'!J:J)</f>
        <v>4890.28562</v>
      </c>
      <c r="K124" s="41">
        <f>SUMIF('México'!$C:$C,'México Summary'!$C$124,'México'!K:K)</f>
        <v>0</v>
      </c>
      <c r="L124" s="41">
        <f>SUMIF('México'!$C:$C,'México Summary'!$C$124,'México'!L:L)</f>
        <v>3466.16502</v>
      </c>
      <c r="M124" s="41">
        <f>SUMIF('México'!$C:$C,'México Summary'!$C$124,'México'!M:M)</f>
        <v>0</v>
      </c>
      <c r="N124" s="41">
        <f>SUMIF('México'!$C:$C,'México Summary'!$C$124,'México'!N:N)</f>
        <v>3466.16502</v>
      </c>
      <c r="O124" s="41">
        <f>SUMIF('México'!$C:$C,'México Summary'!$C$124,'México'!O:O)</f>
        <v>0</v>
      </c>
      <c r="P124" s="41">
        <f>SUMIF('México'!$C:$C,'México Summary'!$C$124,'México'!P:P)</f>
        <v>5045.66307</v>
      </c>
      <c r="Q124" s="41">
        <f>SUMIF('México'!$C:$C,'México Summary'!$C$124,'México'!Q:Q)</f>
        <v>0</v>
      </c>
      <c r="R124" s="41">
        <f>SUMIF('México'!$C:$C,'México Summary'!$C$124,'México'!R:R)</f>
        <v>6974.09139</v>
      </c>
      <c r="S124" s="41">
        <f>SUMIF('México'!$C:$C,'México Summary'!$C$124,'México'!S:S)</f>
        <v>0</v>
      </c>
      <c r="T124" s="41">
        <f>SUMIF('México'!$C:$C,'México Summary'!$C$124,'México'!T:T)</f>
        <v>4766.29</v>
      </c>
      <c r="U124" s="41">
        <f>SUMIF('México'!$C:$C,'México Summary'!$C$124,'México'!U:U)</f>
        <v>0</v>
      </c>
      <c r="V124" s="41">
        <f>SUMIF('México'!$C:$C,'México Summary'!$C$124,'México'!V:V)</f>
        <v>11262.5</v>
      </c>
      <c r="W124" s="41">
        <f>SUMIF('México'!$C:$C,'México Summary'!$C$124,'México'!W:W)</f>
        <v>0</v>
      </c>
      <c r="X124" s="41">
        <f>SUMIF('México'!$C:$C,'México Summary'!$C$124,'México'!X:X)</f>
        <v>11262.5</v>
      </c>
      <c r="Y124" s="41">
        <f>SUMIF('México'!$C:$C,'México Summary'!$C$124,'México'!Y:Y)</f>
        <v>0</v>
      </c>
      <c r="Z124" s="41">
        <f>SUMIF('México'!$C:$C,'México Summary'!$C$124,'México'!Z:Z)</f>
        <v>11262.5</v>
      </c>
      <c r="AA124" s="336">
        <f>SUMIF('México'!$C:$C,'México Summary'!$C$124,'México'!AA:AA)</f>
        <v>0</v>
      </c>
      <c r="AB124" s="41"/>
      <c r="AC124" s="338">
        <f t="shared" ref="AC124:AD124" si="215">D124+F124+H124+J124+L124+N124+P124+R124+T124+V124+X124+Z124</f>
        <v>92036.83465</v>
      </c>
      <c r="AD124" s="336">
        <f t="shared" si="215"/>
        <v>0</v>
      </c>
      <c r="AE124" s="40"/>
      <c r="AF124" s="338">
        <f t="shared" ref="AF124:AG124" si="216">D124+F124+H124+J124+L124+N124+P124+R124+T124+V124+X124+Z124</f>
        <v>92036.83465</v>
      </c>
      <c r="AG124" s="336">
        <f t="shared" si="216"/>
        <v>0</v>
      </c>
    </row>
    <row r="125" ht="14.25" customHeight="1">
      <c r="A125" s="40"/>
      <c r="B125" s="337"/>
      <c r="C125" s="359" t="s">
        <v>77</v>
      </c>
      <c r="D125" s="356">
        <f t="shared" ref="D125:AA125" si="217">SUM(D111:D124)</f>
        <v>52301.79449</v>
      </c>
      <c r="E125" s="357">
        <f t="shared" si="217"/>
        <v>0</v>
      </c>
      <c r="F125" s="357">
        <f t="shared" si="217"/>
        <v>83466.16502</v>
      </c>
      <c r="G125" s="357">
        <f t="shared" si="217"/>
        <v>0</v>
      </c>
      <c r="H125" s="357">
        <f t="shared" si="217"/>
        <v>1163872.715</v>
      </c>
      <c r="I125" s="357">
        <f t="shared" si="217"/>
        <v>0</v>
      </c>
      <c r="J125" s="357">
        <f t="shared" si="217"/>
        <v>329890.2856</v>
      </c>
      <c r="K125" s="357">
        <f t="shared" si="217"/>
        <v>0</v>
      </c>
      <c r="L125" s="357">
        <f t="shared" si="217"/>
        <v>2273466.165</v>
      </c>
      <c r="M125" s="357">
        <f t="shared" si="217"/>
        <v>0</v>
      </c>
      <c r="N125" s="357">
        <f t="shared" si="217"/>
        <v>338466.165</v>
      </c>
      <c r="O125" s="357">
        <f t="shared" si="217"/>
        <v>0</v>
      </c>
      <c r="P125" s="357">
        <f t="shared" si="217"/>
        <v>185045.6631</v>
      </c>
      <c r="Q125" s="357">
        <f t="shared" si="217"/>
        <v>0</v>
      </c>
      <c r="R125" s="357">
        <f t="shared" si="217"/>
        <v>6974.09139</v>
      </c>
      <c r="S125" s="357">
        <f t="shared" si="217"/>
        <v>0</v>
      </c>
      <c r="T125" s="357">
        <f t="shared" si="217"/>
        <v>99766.29</v>
      </c>
      <c r="U125" s="357">
        <f t="shared" si="217"/>
        <v>0</v>
      </c>
      <c r="V125" s="357">
        <f t="shared" si="217"/>
        <v>1171262.5</v>
      </c>
      <c r="W125" s="357">
        <f t="shared" si="217"/>
        <v>0</v>
      </c>
      <c r="X125" s="357">
        <f t="shared" si="217"/>
        <v>871262.5</v>
      </c>
      <c r="Y125" s="357">
        <f t="shared" si="217"/>
        <v>0</v>
      </c>
      <c r="Z125" s="357">
        <f t="shared" si="217"/>
        <v>151262.5</v>
      </c>
      <c r="AA125" s="358">
        <f t="shared" si="217"/>
        <v>0</v>
      </c>
      <c r="AB125" s="41"/>
      <c r="AC125" s="356">
        <f t="shared" ref="AC125:AD125" si="218">D125+F125+H125+J125+L125+N125+P125+R125+T125+V125+X125+Z125</f>
        <v>6727036.835</v>
      </c>
      <c r="AD125" s="358">
        <f t="shared" si="218"/>
        <v>0</v>
      </c>
      <c r="AE125" s="40"/>
      <c r="AF125" s="356">
        <f t="shared" ref="AF125:AG125" si="219">D125+F125+H125+J125+L125+N125+P125+R125+T125+V125+X125+Z125</f>
        <v>6727036.835</v>
      </c>
      <c r="AG125" s="358">
        <f t="shared" si="219"/>
        <v>0</v>
      </c>
    </row>
    <row r="126" ht="14.25" customHeight="1">
      <c r="A126" s="40"/>
      <c r="B126" s="337"/>
      <c r="C126" s="40"/>
      <c r="D126" s="338"/>
      <c r="E126" s="41"/>
      <c r="F126" s="144"/>
      <c r="G126" s="144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336"/>
      <c r="AB126" s="41"/>
      <c r="AC126" s="338"/>
      <c r="AD126" s="336"/>
      <c r="AE126" s="40"/>
      <c r="AF126" s="338"/>
      <c r="AG126" s="336"/>
    </row>
    <row r="127" ht="14.25" customHeight="1">
      <c r="A127" s="40"/>
      <c r="B127" s="337" t="s">
        <v>54</v>
      </c>
      <c r="C127" s="40" t="s">
        <v>370</v>
      </c>
      <c r="D127" s="338">
        <f>SUMIF('México'!$C:$C,'México Summary'!C127,'México'!$D:$D)</f>
        <v>14000</v>
      </c>
      <c r="E127" s="41">
        <f>SUMIF('México'!$C:$C,'México Summary'!C127,'México'!$E:$E)</f>
        <v>0</v>
      </c>
      <c r="F127" s="144">
        <f>SUMIF('México'!$C:$C,'México Summary'!C127,'México'!$F:$F)</f>
        <v>14000</v>
      </c>
      <c r="G127" s="144">
        <f>SUMIF('México'!$C:$C,'México Summary'!C127,'México'!$G:$G)</f>
        <v>0</v>
      </c>
      <c r="H127" s="41">
        <f>SUMIF('México'!$C:$C,'México Summary'!C127,'México'!$H:$H)</f>
        <v>14000</v>
      </c>
      <c r="I127" s="41">
        <f>SUMIF('México'!$C:$C,'México Summary'!C127,'México'!$I:$I)</f>
        <v>0</v>
      </c>
      <c r="J127" s="41">
        <f>SUMIF('México'!$C:$C,'México Summary'!C127,'México'!$J:$J)</f>
        <v>14000</v>
      </c>
      <c r="K127" s="41">
        <f>SUMIF('México'!$C:$C,'México Summary'!C127,'México'!$K:$K)</f>
        <v>0</v>
      </c>
      <c r="L127" s="41">
        <f>SUMIF('México'!$C:$C,'México Summary'!C127,'México'!$L:$L)</f>
        <v>14000</v>
      </c>
      <c r="M127" s="41">
        <f>SUMIF('México'!$C:$C,'México Summary'!C127,'México'!$M:$M)</f>
        <v>0</v>
      </c>
      <c r="N127" s="41">
        <f>SUMIF('México'!$C:$C,'México Summary'!C127,'México'!$N:$N)</f>
        <v>14000</v>
      </c>
      <c r="O127" s="41">
        <f>SUMIF('México'!$C:$C,'México Summary'!C127,'México'!$O:$O)</f>
        <v>0</v>
      </c>
      <c r="P127" s="41">
        <f>SUMIF('México'!$C:$C,'México Summary'!C127,'México'!$P:$P)</f>
        <v>0</v>
      </c>
      <c r="Q127" s="41">
        <f>SUMIF('México'!$C:$C,'México Summary'!C127,'México'!$Q:$Q)</f>
        <v>0</v>
      </c>
      <c r="R127" s="41">
        <f>SUMIF('México'!$C:$C,'México Summary'!C127,'México'!$R:$R)</f>
        <v>14000</v>
      </c>
      <c r="S127" s="41">
        <f>SUMIF('México'!$C:$C,'México Summary'!C127,'México'!$S:$S)</f>
        <v>0</v>
      </c>
      <c r="T127" s="41">
        <f>SUMIF('México'!$C:$C,'México Summary'!C127,'México'!$T:$T)</f>
        <v>14000</v>
      </c>
      <c r="U127" s="41">
        <f>SUMIF('México'!$C:$C,'México Summary'!C127,'México'!$U:$U)</f>
        <v>0</v>
      </c>
      <c r="V127" s="41">
        <f>SUMIF('México'!$C:$C,'México Summary'!C127,'México'!$V:$V)</f>
        <v>14000</v>
      </c>
      <c r="W127" s="41">
        <f>SUMIF('México'!$C:$C,'México Summary'!C127,'México'!$W:$W)</f>
        <v>0</v>
      </c>
      <c r="X127" s="41">
        <f>SUMIF('México'!$C:$C,'México Summary'!C127,'México'!$X:$X)</f>
        <v>14000</v>
      </c>
      <c r="Y127" s="41">
        <f>SUMIF('México'!$C:$C,'México Summary'!C127,'México'!$Y:$Y)</f>
        <v>0</v>
      </c>
      <c r="Z127" s="41">
        <f>SUMIF('México'!$C:$C,'México Summary'!C127,'México'!$Z:$Z)</f>
        <v>14000</v>
      </c>
      <c r="AA127" s="336">
        <f>SUMIF('México'!$C:$C,'México Summary'!C127,'México'!$AA:$AA)</f>
        <v>0</v>
      </c>
      <c r="AB127" s="41"/>
      <c r="AC127" s="338">
        <f t="shared" ref="AC127:AD127" si="220">D127+F127+H127+J127+L127+N127+P127+R127+T127+V127+X127+Z127</f>
        <v>154000</v>
      </c>
      <c r="AD127" s="336">
        <f t="shared" si="220"/>
        <v>0</v>
      </c>
      <c r="AE127" s="40"/>
      <c r="AF127" s="338">
        <f t="shared" ref="AF127:AG127" si="221">D127+F127+H127+J127+L127+N127+P127+R127+T127+V127+X127+Z127</f>
        <v>154000</v>
      </c>
      <c r="AG127" s="336">
        <f t="shared" si="221"/>
        <v>0</v>
      </c>
    </row>
    <row r="128" ht="14.25" customHeight="1">
      <c r="A128" s="40"/>
      <c r="B128" s="337" t="s">
        <v>54</v>
      </c>
      <c r="C128" s="40" t="s">
        <v>372</v>
      </c>
      <c r="D128" s="338">
        <f>SUMIF('México'!$C:$C,'México Summary'!C128,'México'!$D:$D)</f>
        <v>0</v>
      </c>
      <c r="E128" s="41">
        <f>SUMIF('México'!$C:$C,'México Summary'!C128,'México'!$E:$E)</f>
        <v>0</v>
      </c>
      <c r="F128" s="144">
        <f>SUMIF('México'!$C:$C,'México Summary'!C128,'México'!$F:$F)</f>
        <v>16907.2992</v>
      </c>
      <c r="G128" s="144">
        <f>SUMIF('México'!$C:$C,'México Summary'!C128,'México'!$G:$G)</f>
        <v>0</v>
      </c>
      <c r="H128" s="41">
        <f>SUMIF('México'!$C:$C,'México Summary'!C128,'México'!$H:$H)</f>
        <v>0</v>
      </c>
      <c r="I128" s="41">
        <f>SUMIF('México'!$C:$C,'México Summary'!C128,'México'!$I:$I)</f>
        <v>0</v>
      </c>
      <c r="J128" s="41">
        <f>SUMIF('México'!$C:$C,'México Summary'!C128,'México'!$J:$J)</f>
        <v>16907.2992</v>
      </c>
      <c r="K128" s="41">
        <f>SUMIF('México'!$C:$C,'México Summary'!C128,'México'!$K:$K)</f>
        <v>0</v>
      </c>
      <c r="L128" s="41">
        <f>SUMIF('México'!$C:$C,'México Summary'!C128,'México'!$L:$L)</f>
        <v>0</v>
      </c>
      <c r="M128" s="41">
        <f>SUMIF('México'!$C:$C,'México Summary'!C128,'México'!$M:$M)</f>
        <v>0</v>
      </c>
      <c r="N128" s="41">
        <f>SUMIF('México'!$C:$C,'México Summary'!C128,'México'!$N:$N)</f>
        <v>16907.2992</v>
      </c>
      <c r="O128" s="41">
        <f>SUMIF('México'!$C:$C,'México Summary'!C128,'México'!$O:$O)</f>
        <v>0</v>
      </c>
      <c r="P128" s="41">
        <f>SUMIF('México'!$C:$C,'México Summary'!C128,'México'!$P:$P)</f>
        <v>0</v>
      </c>
      <c r="Q128" s="41">
        <f>SUMIF('México'!$C:$C,'México Summary'!C128,'México'!$Q:$Q)</f>
        <v>0</v>
      </c>
      <c r="R128" s="41">
        <f>SUMIF('México'!$C:$C,'México Summary'!C128,'México'!$R:$R)</f>
        <v>16907.2992</v>
      </c>
      <c r="S128" s="41">
        <f>SUMIF('México'!$C:$C,'México Summary'!C128,'México'!$S:$S)</f>
        <v>0</v>
      </c>
      <c r="T128" s="41">
        <f>SUMIF('México'!$C:$C,'México Summary'!C128,'México'!$T:$T)</f>
        <v>0</v>
      </c>
      <c r="U128" s="41">
        <f>SUMIF('México'!$C:$C,'México Summary'!C128,'México'!$U:$U)</f>
        <v>0</v>
      </c>
      <c r="V128" s="41">
        <f>SUMIF('México'!$C:$C,'México Summary'!C128,'México'!$V:$V)</f>
        <v>16907.2992</v>
      </c>
      <c r="W128" s="41">
        <f>SUMIF('México'!$C:$C,'México Summary'!C128,'México'!$W:$W)</f>
        <v>0</v>
      </c>
      <c r="X128" s="41">
        <f>SUMIF('México'!$C:$C,'México Summary'!C128,'México'!$X:$X)</f>
        <v>16907.2992</v>
      </c>
      <c r="Y128" s="41">
        <f>SUMIF('México'!$C:$C,'México Summary'!C128,'México'!$Y:$Y)</f>
        <v>0</v>
      </c>
      <c r="Z128" s="41">
        <f>SUMIF('México'!$C:$C,'México Summary'!C128,'México'!$Z:$Z)</f>
        <v>0</v>
      </c>
      <c r="AA128" s="336">
        <f>SUMIF('México'!$C:$C,'México Summary'!C128,'México'!$AA:$AA)</f>
        <v>0</v>
      </c>
      <c r="AB128" s="41"/>
      <c r="AC128" s="338">
        <f t="shared" ref="AC128:AD128" si="222">D128+F128+H128+J128+L128+N128+P128+R128+T128+V128+X128+Z128</f>
        <v>101443.7952</v>
      </c>
      <c r="AD128" s="336">
        <f t="shared" si="222"/>
        <v>0</v>
      </c>
      <c r="AE128" s="40"/>
      <c r="AF128" s="338">
        <f t="shared" ref="AF128:AG128" si="223">D128+F128+H128+J128+L128+N128+P128+R128+T128+V128+X128+Z128</f>
        <v>101443.7952</v>
      </c>
      <c r="AG128" s="336">
        <f t="shared" si="223"/>
        <v>0</v>
      </c>
    </row>
    <row r="129" ht="14.25" customHeight="1">
      <c r="A129" s="40"/>
      <c r="B129" s="337" t="s">
        <v>54</v>
      </c>
      <c r="C129" s="40" t="s">
        <v>374</v>
      </c>
      <c r="D129" s="338">
        <f>SUMIF('México'!$C:$C,'México Summary'!C129,'México'!$D:$D)</f>
        <v>0</v>
      </c>
      <c r="E129" s="41">
        <f>SUMIF('México'!$C:$C,'México Summary'!C129,'México'!$E:$E)</f>
        <v>0</v>
      </c>
      <c r="F129" s="144">
        <f>SUMIF('México'!$C:$C,'México Summary'!C129,'México'!$F:$F)</f>
        <v>16907.2992</v>
      </c>
      <c r="G129" s="144">
        <f>SUMIF('México'!$C:$C,'México Summary'!C129,'México'!$G:$G)</f>
        <v>0</v>
      </c>
      <c r="H129" s="41">
        <f>SUMIF('México'!$C:$C,'México Summary'!C129,'México'!$H:$H)</f>
        <v>0</v>
      </c>
      <c r="I129" s="41">
        <f>SUMIF('México'!$C:$C,'México Summary'!C129,'México'!$I:$I)</f>
        <v>0</v>
      </c>
      <c r="J129" s="41">
        <f>SUMIF('México'!$C:$C,'México Summary'!C129,'México'!$J:$J)</f>
        <v>16907.2992</v>
      </c>
      <c r="K129" s="41">
        <f>SUMIF('México'!$C:$C,'México Summary'!C129,'México'!$K:$K)</f>
        <v>0</v>
      </c>
      <c r="L129" s="41">
        <f>SUMIF('México'!$C:$C,'México Summary'!C129,'México'!$L:$L)</f>
        <v>0</v>
      </c>
      <c r="M129" s="41">
        <f>SUMIF('México'!$C:$C,'México Summary'!C129,'México'!$M:$M)</f>
        <v>0</v>
      </c>
      <c r="N129" s="41">
        <f>SUMIF('México'!$C:$C,'México Summary'!C129,'México'!$N:$N)</f>
        <v>16907.2992</v>
      </c>
      <c r="O129" s="41">
        <f>SUMIF('México'!$C:$C,'México Summary'!C129,'México'!$O:$O)</f>
        <v>0</v>
      </c>
      <c r="P129" s="41">
        <f>SUMIF('México'!$C:$C,'México Summary'!C129,'México'!$P:$P)</f>
        <v>0</v>
      </c>
      <c r="Q129" s="41">
        <f>SUMIF('México'!$C:$C,'México Summary'!C129,'México'!$Q:$Q)</f>
        <v>0</v>
      </c>
      <c r="R129" s="41">
        <f>SUMIF('México'!$C:$C,'México Summary'!C129,'México'!$R:$R)</f>
        <v>16907.2992</v>
      </c>
      <c r="S129" s="41">
        <f>SUMIF('México'!$C:$C,'México Summary'!C129,'México'!$S:$S)</f>
        <v>0</v>
      </c>
      <c r="T129" s="41">
        <f>SUMIF('México'!$C:$C,'México Summary'!C129,'México'!$T:$T)</f>
        <v>0</v>
      </c>
      <c r="U129" s="41">
        <f>SUMIF('México'!$C:$C,'México Summary'!C129,'México'!$U:$U)</f>
        <v>0</v>
      </c>
      <c r="V129" s="41">
        <f>SUMIF('México'!$C:$C,'México Summary'!C129,'México'!$V:$V)</f>
        <v>16907.2992</v>
      </c>
      <c r="W129" s="41">
        <f>SUMIF('México'!$C:$C,'México Summary'!C129,'México'!$W:$W)</f>
        <v>0</v>
      </c>
      <c r="X129" s="41">
        <f>SUMIF('México'!$C:$C,'México Summary'!C129,'México'!$X:$X)</f>
        <v>16907.2992</v>
      </c>
      <c r="Y129" s="41">
        <f>SUMIF('México'!$C:$C,'México Summary'!C129,'México'!$Y:$Y)</f>
        <v>0</v>
      </c>
      <c r="Z129" s="41">
        <f>SUMIF('México'!$C:$C,'México Summary'!C129,'México'!$Z:$Z)</f>
        <v>0</v>
      </c>
      <c r="AA129" s="336">
        <f>SUMIF('México'!$C:$C,'México Summary'!C129,'México'!$AA:$AA)</f>
        <v>0</v>
      </c>
      <c r="AB129" s="41"/>
      <c r="AC129" s="338">
        <f t="shared" ref="AC129:AD129" si="224">D129+F129+H129+J129+L129+N129+P129+R129+T129+V129+X129+Z129</f>
        <v>101443.7952</v>
      </c>
      <c r="AD129" s="336">
        <f t="shared" si="224"/>
        <v>0</v>
      </c>
      <c r="AE129" s="40"/>
      <c r="AF129" s="338">
        <f t="shared" ref="AF129:AG129" si="225">D129+F129+H129+J129+L129+N129+P129+R129+T129+V129+X129+Z129</f>
        <v>101443.7952</v>
      </c>
      <c r="AG129" s="336">
        <f t="shared" si="225"/>
        <v>0</v>
      </c>
    </row>
    <row r="130" ht="14.25" customHeight="1">
      <c r="A130" s="40"/>
      <c r="B130" s="337" t="s">
        <v>54</v>
      </c>
      <c r="C130" s="40" t="s">
        <v>373</v>
      </c>
      <c r="D130" s="338">
        <f>SUMIF('México'!$C:$C,'México Summary'!C130,'México'!$D:$D)</f>
        <v>0</v>
      </c>
      <c r="E130" s="41">
        <f>SUMIF('México'!$C:$C,'México Summary'!C130,'México'!$E:$E)</f>
        <v>0</v>
      </c>
      <c r="F130" s="144">
        <f>SUMIF('México'!$C:$C,'México Summary'!C130,'México'!$F:$F)</f>
        <v>14089.416</v>
      </c>
      <c r="G130" s="144">
        <f>SUMIF('México'!$C:$C,'México Summary'!C130,'México'!$G:$G)</f>
        <v>0</v>
      </c>
      <c r="H130" s="41">
        <f>SUMIF('México'!$C:$C,'México Summary'!C130,'México'!$H:$H)</f>
        <v>0</v>
      </c>
      <c r="I130" s="41">
        <f>SUMIF('México'!$C:$C,'México Summary'!C130,'México'!$I:$I)</f>
        <v>0</v>
      </c>
      <c r="J130" s="41">
        <f>SUMIF('México'!$C:$C,'México Summary'!C130,'México'!$J:$J)</f>
        <v>14089.416</v>
      </c>
      <c r="K130" s="41">
        <f>SUMIF('México'!$C:$C,'México Summary'!C130,'México'!$K:$K)</f>
        <v>0</v>
      </c>
      <c r="L130" s="41">
        <f>SUMIF('México'!$C:$C,'México Summary'!C130,'México'!$L:$L)</f>
        <v>0</v>
      </c>
      <c r="M130" s="41">
        <f>SUMIF('México'!$C:$C,'México Summary'!C130,'México'!$M:$M)</f>
        <v>0</v>
      </c>
      <c r="N130" s="41">
        <f>SUMIF('México'!$C:$C,'México Summary'!C130,'México'!$N:$N)</f>
        <v>14089.416</v>
      </c>
      <c r="O130" s="41">
        <f>SUMIF('México'!$C:$C,'México Summary'!C130,'México'!$O:$O)</f>
        <v>0</v>
      </c>
      <c r="P130" s="41">
        <f>SUMIF('México'!$C:$C,'México Summary'!C130,'México'!$P:$P)</f>
        <v>0</v>
      </c>
      <c r="Q130" s="41">
        <f>SUMIF('México'!$C:$C,'México Summary'!C130,'México'!$Q:$Q)</f>
        <v>0</v>
      </c>
      <c r="R130" s="41">
        <f>SUMIF('México'!$C:$C,'México Summary'!C130,'México'!$R:$R)</f>
        <v>14089.416</v>
      </c>
      <c r="S130" s="41">
        <f>SUMIF('México'!$C:$C,'México Summary'!C130,'México'!$S:$S)</f>
        <v>0</v>
      </c>
      <c r="T130" s="41">
        <f>SUMIF('México'!$C:$C,'México Summary'!C130,'México'!$T:$T)</f>
        <v>0</v>
      </c>
      <c r="U130" s="41">
        <f>SUMIF('México'!$C:$C,'México Summary'!C130,'México'!$U:$U)</f>
        <v>0</v>
      </c>
      <c r="V130" s="41">
        <f>SUMIF('México'!$C:$C,'México Summary'!C130,'México'!$V:$V)</f>
        <v>14089.416</v>
      </c>
      <c r="W130" s="41">
        <f>SUMIF('México'!$C:$C,'México Summary'!C130,'México'!$W:$W)</f>
        <v>0</v>
      </c>
      <c r="X130" s="41">
        <f>SUMIF('México'!$C:$C,'México Summary'!C130,'México'!$X:$X)</f>
        <v>14089.416</v>
      </c>
      <c r="Y130" s="41">
        <f>SUMIF('México'!$C:$C,'México Summary'!C130,'México'!$Y:$Y)</f>
        <v>0</v>
      </c>
      <c r="Z130" s="41">
        <f>SUMIF('México'!$C:$C,'México Summary'!C130,'México'!$Z:$Z)</f>
        <v>0</v>
      </c>
      <c r="AA130" s="336">
        <f>SUMIF('México'!$C:$C,'México Summary'!C130,'México'!$AA:$AA)</f>
        <v>0</v>
      </c>
      <c r="AB130" s="41"/>
      <c r="AC130" s="356">
        <f t="shared" ref="AC130:AD130" si="226">D130+F130+H130+J130+L130+N130+P130+R130+T130+V130+X130+Z130</f>
        <v>84536.496</v>
      </c>
      <c r="AD130" s="336">
        <f t="shared" si="226"/>
        <v>0</v>
      </c>
      <c r="AE130" s="40"/>
      <c r="AF130" s="338">
        <f t="shared" ref="AF130:AG130" si="227">D130+F130+H130+J130+L130+N130+P130+R130+T130+V130+X130+Z130</f>
        <v>84536.496</v>
      </c>
      <c r="AG130" s="336">
        <f t="shared" si="227"/>
        <v>0</v>
      </c>
    </row>
    <row r="131" ht="14.25" customHeight="1">
      <c r="A131" s="40"/>
      <c r="B131" s="337" t="s">
        <v>54</v>
      </c>
      <c r="C131" s="40" t="s">
        <v>376</v>
      </c>
      <c r="D131" s="338">
        <f>SUMIF('México'!$C:$C,'México Summary'!C131,'México'!$D:$D)</f>
        <v>0</v>
      </c>
      <c r="E131" s="41">
        <f>SUMIF('México'!$C:$C,'México Summary'!C131,'México'!$E:$E)</f>
        <v>0</v>
      </c>
      <c r="F131" s="144">
        <f>SUMIF('México'!$C:$C,'México Summary'!C131,'México'!$F:$F)</f>
        <v>16907.2992</v>
      </c>
      <c r="G131" s="144">
        <f>SUMIF('México'!$C:$C,'México Summary'!C131,'México'!$G:$G)</f>
        <v>0</v>
      </c>
      <c r="H131" s="41">
        <f>SUMIF('México'!$C:$C,'México Summary'!C131,'México'!$H:$H)</f>
        <v>0</v>
      </c>
      <c r="I131" s="41">
        <f>SUMIF('México'!$C:$C,'México Summary'!C131,'México'!$I:$I)</f>
        <v>0</v>
      </c>
      <c r="J131" s="41">
        <f>SUMIF('México'!$C:$C,'México Summary'!C131,'México'!$J:$J)</f>
        <v>16907.2992</v>
      </c>
      <c r="K131" s="41">
        <f>SUMIF('México'!$C:$C,'México Summary'!C131,'México'!$K:$K)</f>
        <v>0</v>
      </c>
      <c r="L131" s="41">
        <f>SUMIF('México'!$C:$C,'México Summary'!C131,'México'!$L:$L)</f>
        <v>0</v>
      </c>
      <c r="M131" s="41">
        <f>SUMIF('México'!$C:$C,'México Summary'!C131,'México'!$M:$M)</f>
        <v>0</v>
      </c>
      <c r="N131" s="41">
        <f>SUMIF('México'!$C:$C,'México Summary'!C131,'México'!$N:$N)</f>
        <v>16907.2992</v>
      </c>
      <c r="O131" s="41">
        <f>SUMIF('México'!$C:$C,'México Summary'!C131,'México'!$O:$O)</f>
        <v>0</v>
      </c>
      <c r="P131" s="41">
        <f>SUMIF('México'!$C:$C,'México Summary'!C131,'México'!$P:$P)</f>
        <v>0</v>
      </c>
      <c r="Q131" s="41">
        <f>SUMIF('México'!$C:$C,'México Summary'!C131,'México'!$Q:$Q)</f>
        <v>0</v>
      </c>
      <c r="R131" s="41">
        <f>SUMIF('México'!$C:$C,'México Summary'!C131,'México'!$R:$R)</f>
        <v>16907.2992</v>
      </c>
      <c r="S131" s="41">
        <f>SUMIF('México'!$C:$C,'México Summary'!C131,'México'!$S:$S)</f>
        <v>0</v>
      </c>
      <c r="T131" s="41">
        <f>SUMIF('México'!$C:$C,'México Summary'!C131,'México'!$T:$T)</f>
        <v>0</v>
      </c>
      <c r="U131" s="41">
        <f>SUMIF('México'!$C:$C,'México Summary'!C131,'México'!$U:$U)</f>
        <v>0</v>
      </c>
      <c r="V131" s="41">
        <f>SUMIF('México'!$C:$C,'México Summary'!C131,'México'!$V:$V)</f>
        <v>16907.2992</v>
      </c>
      <c r="W131" s="41">
        <f>SUMIF('México'!$C:$C,'México Summary'!C131,'México'!$W:$W)</f>
        <v>0</v>
      </c>
      <c r="X131" s="41">
        <f>SUMIF('México'!$C:$C,'México Summary'!C131,'México'!$X:$X)</f>
        <v>16907.2992</v>
      </c>
      <c r="Y131" s="41">
        <f>SUMIF('México'!$C:$C,'México Summary'!C131,'México'!$Y:$Y)</f>
        <v>0</v>
      </c>
      <c r="Z131" s="41">
        <f>SUMIF('México'!$C:$C,'México Summary'!C131,'México'!$Z:$Z)</f>
        <v>0</v>
      </c>
      <c r="AA131" s="336">
        <f>SUMIF('México'!$C:$C,'México Summary'!C131,'México'!$AA:$AA)</f>
        <v>0</v>
      </c>
      <c r="AB131" s="41"/>
      <c r="AC131" s="356">
        <f t="shared" ref="AC131:AD131" si="228">D131+F131+H131+J131+L131+N131+P131+R131+T131+V131+X131+Z131</f>
        <v>101443.7952</v>
      </c>
      <c r="AD131" s="336">
        <f t="shared" si="228"/>
        <v>0</v>
      </c>
      <c r="AE131" s="40"/>
      <c r="AF131" s="338">
        <f t="shared" ref="AF131:AG131" si="229">D131+F131+H131+J131+L131+N131+P131+R131+T131+V131+X131+Z131</f>
        <v>101443.7952</v>
      </c>
      <c r="AG131" s="336">
        <f t="shared" si="229"/>
        <v>0</v>
      </c>
    </row>
    <row r="132" ht="14.25" customHeight="1">
      <c r="A132" s="40"/>
      <c r="B132" s="337" t="s">
        <v>54</v>
      </c>
      <c r="C132" s="40" t="s">
        <v>378</v>
      </c>
      <c r="D132" s="338">
        <f>SUMIF('México'!$C:$C,'México Summary'!C132,'México'!$D:$D)</f>
        <v>0</v>
      </c>
      <c r="E132" s="41">
        <f>SUMIF('México'!$C:$C,'México Summary'!C132,'México'!$E:$E)</f>
        <v>0</v>
      </c>
      <c r="F132" s="144">
        <f>SUMIF('México'!$C:$C,'México Summary'!C132,'México'!$F:$F)</f>
        <v>16907.2992</v>
      </c>
      <c r="G132" s="144">
        <f>SUMIF('México'!$C:$C,'México Summary'!C132,'México'!$G:$G)</f>
        <v>0</v>
      </c>
      <c r="H132" s="41">
        <f>SUMIF('México'!$C:$C,'México Summary'!C132,'México'!$H:$H)</f>
        <v>0</v>
      </c>
      <c r="I132" s="41">
        <f>SUMIF('México'!$C:$C,'México Summary'!C132,'México'!$I:$I)</f>
        <v>0</v>
      </c>
      <c r="J132" s="41">
        <f>SUMIF('México'!$C:$C,'México Summary'!C132,'México'!$J:$J)</f>
        <v>16907.2992</v>
      </c>
      <c r="K132" s="41">
        <f>SUMIF('México'!$C:$C,'México Summary'!C132,'México'!$K:$K)</f>
        <v>0</v>
      </c>
      <c r="L132" s="41">
        <f>SUMIF('México'!$C:$C,'México Summary'!C132,'México'!$L:$L)</f>
        <v>0</v>
      </c>
      <c r="M132" s="41">
        <f>SUMIF('México'!$C:$C,'México Summary'!C132,'México'!$M:$M)</f>
        <v>0</v>
      </c>
      <c r="N132" s="41">
        <f>SUMIF('México'!$C:$C,'México Summary'!C132,'México'!$N:$N)</f>
        <v>16907.2992</v>
      </c>
      <c r="O132" s="41">
        <f>SUMIF('México'!$C:$C,'México Summary'!C132,'México'!$O:$O)</f>
        <v>0</v>
      </c>
      <c r="P132" s="41">
        <f>SUMIF('México'!$C:$C,'México Summary'!C132,'México'!$P:$P)</f>
        <v>0</v>
      </c>
      <c r="Q132" s="41">
        <f>SUMIF('México'!$C:$C,'México Summary'!C132,'México'!$Q:$Q)</f>
        <v>0</v>
      </c>
      <c r="R132" s="41">
        <f>SUMIF('México'!$C:$C,'México Summary'!C132,'México'!$R:$R)</f>
        <v>16907.2992</v>
      </c>
      <c r="S132" s="41">
        <f>SUMIF('México'!$C:$C,'México Summary'!C132,'México'!$S:$S)</f>
        <v>0</v>
      </c>
      <c r="T132" s="41">
        <f>SUMIF('México'!$C:$C,'México Summary'!C132,'México'!$T:$T)</f>
        <v>0</v>
      </c>
      <c r="U132" s="41">
        <f>SUMIF('México'!$C:$C,'México Summary'!C132,'México'!$U:$U)</f>
        <v>0</v>
      </c>
      <c r="V132" s="41">
        <f>SUMIF('México'!$C:$C,'México Summary'!C132,'México'!$V:$V)</f>
        <v>16907.2992</v>
      </c>
      <c r="W132" s="41">
        <f>SUMIF('México'!$C:$C,'México Summary'!C132,'México'!$W:$W)</f>
        <v>0</v>
      </c>
      <c r="X132" s="41">
        <f>SUMIF('México'!$C:$C,'México Summary'!C132,'México'!$X:$X)</f>
        <v>16907.2992</v>
      </c>
      <c r="Y132" s="41">
        <f>SUMIF('México'!$C:$C,'México Summary'!C132,'México'!$Y:$Y)</f>
        <v>0</v>
      </c>
      <c r="Z132" s="41">
        <f>SUMIF('México'!$C:$C,'México Summary'!C132,'México'!$Z:$Z)</f>
        <v>0</v>
      </c>
      <c r="AA132" s="336">
        <f>SUMIF('México'!$C:$C,'México Summary'!C132,'México'!$AA:$AA)</f>
        <v>0</v>
      </c>
      <c r="AB132" s="41"/>
      <c r="AC132" s="356">
        <f t="shared" ref="AC132:AD132" si="230">D132+F132+H132+J132+L132+N132+P132+R132+T132+V132+X132+Z132</f>
        <v>101443.7952</v>
      </c>
      <c r="AD132" s="336">
        <f t="shared" si="230"/>
        <v>0</v>
      </c>
      <c r="AE132" s="40"/>
      <c r="AF132" s="338">
        <f t="shared" ref="AF132:AG132" si="231">D132+F132+H132+J132+L132+N132+P132+R132+T132+V132+X132+Z132</f>
        <v>101443.7952</v>
      </c>
      <c r="AG132" s="336">
        <f t="shared" si="231"/>
        <v>0</v>
      </c>
    </row>
    <row r="133" ht="14.25" customHeight="1">
      <c r="A133" s="40"/>
      <c r="B133" s="337" t="s">
        <v>54</v>
      </c>
      <c r="C133" s="40" t="s">
        <v>383</v>
      </c>
      <c r="D133" s="338">
        <f>SUMIF('México'!$C:$C,'México Summary'!C133,'México'!$D:$D)</f>
        <v>0</v>
      </c>
      <c r="E133" s="41">
        <f>SUMIF('México'!$C:$C,'México Summary'!C133,'México'!$E:$E)</f>
        <v>0</v>
      </c>
      <c r="F133" s="144">
        <f>SUMIF('México'!$C:$C,'México Summary'!C133,'México'!$F:$F)</f>
        <v>14089.416</v>
      </c>
      <c r="G133" s="144">
        <f>SUMIF('México'!$C:$C,'México Summary'!C133,'México'!$G:$G)</f>
        <v>0</v>
      </c>
      <c r="H133" s="41">
        <f>SUMIF('México'!$C:$C,'México Summary'!C133,'México'!$H:$H)</f>
        <v>0</v>
      </c>
      <c r="I133" s="41">
        <f>SUMIF('México'!$C:$C,'México Summary'!C133,'México'!$I:$I)</f>
        <v>0</v>
      </c>
      <c r="J133" s="41">
        <f>SUMIF('México'!$C:$C,'México Summary'!C133,'México'!$J:$J)</f>
        <v>14089.416</v>
      </c>
      <c r="K133" s="41">
        <f>SUMIF('México'!$C:$C,'México Summary'!C133,'México'!$K:$K)</f>
        <v>0</v>
      </c>
      <c r="L133" s="41">
        <f>SUMIF('México'!$C:$C,'México Summary'!C133,'México'!$L:$L)</f>
        <v>0</v>
      </c>
      <c r="M133" s="41">
        <f>SUMIF('México'!$C:$C,'México Summary'!C133,'México'!$M:$M)</f>
        <v>0</v>
      </c>
      <c r="N133" s="41">
        <f>SUMIF('México'!$C:$C,'México Summary'!C133,'México'!$N:$N)</f>
        <v>14089.416</v>
      </c>
      <c r="O133" s="41">
        <f>SUMIF('México'!$C:$C,'México Summary'!C133,'México'!$O:$O)</f>
        <v>0</v>
      </c>
      <c r="P133" s="41">
        <f>SUMIF('México'!$C:$C,'México Summary'!C133,'México'!$P:$P)</f>
        <v>0</v>
      </c>
      <c r="Q133" s="41">
        <f>SUMIF('México'!$C:$C,'México Summary'!C133,'México'!$Q:$Q)</f>
        <v>0</v>
      </c>
      <c r="R133" s="41">
        <f>SUMIF('México'!$C:$C,'México Summary'!C133,'México'!$R:$R)</f>
        <v>14089.416</v>
      </c>
      <c r="S133" s="41">
        <f>SUMIF('México'!$C:$C,'México Summary'!C133,'México'!$S:$S)</f>
        <v>0</v>
      </c>
      <c r="T133" s="41">
        <f>SUMIF('México'!$C:$C,'México Summary'!C133,'México'!$T:$T)</f>
        <v>0</v>
      </c>
      <c r="U133" s="41">
        <f>SUMIF('México'!$C:$C,'México Summary'!C133,'México'!$U:$U)</f>
        <v>0</v>
      </c>
      <c r="V133" s="41">
        <f>SUMIF('México'!$C:$C,'México Summary'!C133,'México'!$V:$V)</f>
        <v>14089.416</v>
      </c>
      <c r="W133" s="41">
        <f>SUMIF('México'!$C:$C,'México Summary'!C133,'México'!$W:$W)</f>
        <v>0</v>
      </c>
      <c r="X133" s="41">
        <f>SUMIF('México'!$C:$C,'México Summary'!C133,'México'!$X:$X)</f>
        <v>14089.416</v>
      </c>
      <c r="Y133" s="41">
        <f>SUMIF('México'!$C:$C,'México Summary'!C133,'México'!$Y:$Y)</f>
        <v>0</v>
      </c>
      <c r="Z133" s="41">
        <f>SUMIF('México'!$C:$C,'México Summary'!C133,'México'!$Z:$Z)</f>
        <v>0</v>
      </c>
      <c r="AA133" s="336">
        <f>SUMIF('México'!$C:$C,'México Summary'!C133,'México'!$AA:$AA)</f>
        <v>0</v>
      </c>
      <c r="AB133" s="41"/>
      <c r="AC133" s="356">
        <f t="shared" ref="AC133:AD133" si="232">D133+F133+H133+J133+L133+N133+P133+R133+T133+V133+X133+Z133</f>
        <v>84536.496</v>
      </c>
      <c r="AD133" s="336">
        <f t="shared" si="232"/>
        <v>0</v>
      </c>
      <c r="AE133" s="40"/>
      <c r="AF133" s="338">
        <f t="shared" ref="AF133:AG133" si="233">D133+F133+H133+J133+L133+N133+P133+R133+T133+V133+X133+Z133</f>
        <v>84536.496</v>
      </c>
      <c r="AG133" s="336">
        <f t="shared" si="233"/>
        <v>0</v>
      </c>
    </row>
    <row r="134" ht="14.25" customHeight="1">
      <c r="A134" s="40"/>
      <c r="B134" s="337" t="s">
        <v>54</v>
      </c>
      <c r="C134" s="40" t="s">
        <v>385</v>
      </c>
      <c r="D134" s="338">
        <f>SUMIF('México'!$C:$C,'México Summary'!C134,'México'!$D:$D)</f>
        <v>0</v>
      </c>
      <c r="E134" s="41">
        <f>SUMIF('México'!$C:$C,'México Summary'!C134,'México'!$E:$E)</f>
        <v>0</v>
      </c>
      <c r="F134" s="144">
        <f>SUMIF('México'!$C:$C,'México Summary'!C134,'México'!$F:$F)</f>
        <v>14089.416</v>
      </c>
      <c r="G134" s="144">
        <f>SUMIF('México'!$C:$C,'México Summary'!C134,'México'!$G:$G)</f>
        <v>0</v>
      </c>
      <c r="H134" s="41">
        <f>SUMIF('México'!$C:$C,'México Summary'!C134,'México'!$H:$H)</f>
        <v>0</v>
      </c>
      <c r="I134" s="41">
        <f>SUMIF('México'!$C:$C,'México Summary'!C134,'México'!$I:$I)</f>
        <v>0</v>
      </c>
      <c r="J134" s="41">
        <f>SUMIF('México'!$C:$C,'México Summary'!C134,'México'!$J:$J)</f>
        <v>14089.416</v>
      </c>
      <c r="K134" s="41">
        <f>SUMIF('México'!$C:$C,'México Summary'!C134,'México'!$K:$K)</f>
        <v>0</v>
      </c>
      <c r="L134" s="41">
        <f>SUMIF('México'!$C:$C,'México Summary'!C134,'México'!$L:$L)</f>
        <v>0</v>
      </c>
      <c r="M134" s="41">
        <f>SUMIF('México'!$C:$C,'México Summary'!C134,'México'!$M:$M)</f>
        <v>0</v>
      </c>
      <c r="N134" s="41">
        <f>SUMIF('México'!$C:$C,'México Summary'!C134,'México'!$N:$N)</f>
        <v>14089.416</v>
      </c>
      <c r="O134" s="41">
        <f>SUMIF('México'!$C:$C,'México Summary'!C134,'México'!$O:$O)</f>
        <v>0</v>
      </c>
      <c r="P134" s="41">
        <f>SUMIF('México'!$C:$C,'México Summary'!C134,'México'!$P:$P)</f>
        <v>0</v>
      </c>
      <c r="Q134" s="41">
        <f>SUMIF('México'!$C:$C,'México Summary'!C134,'México'!$Q:$Q)</f>
        <v>0</v>
      </c>
      <c r="R134" s="41">
        <f>SUMIF('México'!$C:$C,'México Summary'!C134,'México'!$R:$R)</f>
        <v>14089.416</v>
      </c>
      <c r="S134" s="41">
        <f>SUMIF('México'!$C:$C,'México Summary'!C134,'México'!$S:$S)</f>
        <v>0</v>
      </c>
      <c r="T134" s="41">
        <f>SUMIF('México'!$C:$C,'México Summary'!C134,'México'!$T:$T)</f>
        <v>0</v>
      </c>
      <c r="U134" s="41">
        <f>SUMIF('México'!$C:$C,'México Summary'!C134,'México'!$U:$U)</f>
        <v>0</v>
      </c>
      <c r="V134" s="41">
        <f>SUMIF('México'!$C:$C,'México Summary'!C134,'México'!$V:$V)</f>
        <v>14089.416</v>
      </c>
      <c r="W134" s="41">
        <f>SUMIF('México'!$C:$C,'México Summary'!C134,'México'!$W:$W)</f>
        <v>0</v>
      </c>
      <c r="X134" s="41">
        <f>SUMIF('México'!$C:$C,'México Summary'!C134,'México'!$X:$X)</f>
        <v>14089.416</v>
      </c>
      <c r="Y134" s="41">
        <f>SUMIF('México'!$C:$C,'México Summary'!C134,'México'!$Y:$Y)</f>
        <v>0</v>
      </c>
      <c r="Z134" s="41">
        <f>SUMIF('México'!$C:$C,'México Summary'!C134,'México'!$Z:$Z)</f>
        <v>0</v>
      </c>
      <c r="AA134" s="336">
        <f>SUMIF('México'!$C:$C,'México Summary'!C134,'México'!$AA:$AA)</f>
        <v>0</v>
      </c>
      <c r="AB134" s="41"/>
      <c r="AC134" s="338">
        <f t="shared" ref="AC134:AD134" si="234">D134+F134+H134+J134+L134+N134+P134+R134+T134+V134+X134+Z134</f>
        <v>84536.496</v>
      </c>
      <c r="AD134" s="336">
        <f t="shared" si="234"/>
        <v>0</v>
      </c>
      <c r="AE134" s="40"/>
      <c r="AF134" s="338">
        <f t="shared" ref="AF134:AG134" si="235">D134+F134+H134+J134+L134+N134+P134+R134+T134+V134+X134+Z134</f>
        <v>84536.496</v>
      </c>
      <c r="AG134" s="336">
        <f t="shared" si="235"/>
        <v>0</v>
      </c>
    </row>
    <row r="135" ht="14.25" customHeight="1">
      <c r="A135" s="40"/>
      <c r="B135" s="337" t="s">
        <v>54</v>
      </c>
      <c r="C135" s="40" t="s">
        <v>381</v>
      </c>
      <c r="D135" s="338">
        <f>SUMIF('México'!$C:$C,'México Summary'!C135,'México'!$D:$D)</f>
        <v>0</v>
      </c>
      <c r="E135" s="41">
        <f>SUMIF('México'!$C:$C,'México Summary'!C135,'México'!$E:$E)</f>
        <v>0</v>
      </c>
      <c r="F135" s="144">
        <f>SUMIF('México'!$C:$C,'México Summary'!C135,'México'!$F:$F)</f>
        <v>0</v>
      </c>
      <c r="G135" s="144">
        <f>SUMIF('México'!$C:$C,'México Summary'!C135,'México'!$G:$G)</f>
        <v>0</v>
      </c>
      <c r="H135" s="41">
        <f>SUMIF('México'!$C:$C,'México Summary'!C135,'México'!$H:$H)</f>
        <v>0</v>
      </c>
      <c r="I135" s="41">
        <f>SUMIF('México'!$C:$C,'México Summary'!C135,'México'!$I:$I)</f>
        <v>0</v>
      </c>
      <c r="J135" s="41">
        <f>SUMIF('México'!$C:$C,'México Summary'!C135,'México'!$J:$J)</f>
        <v>0</v>
      </c>
      <c r="K135" s="41">
        <f>SUMIF('México'!$C:$C,'México Summary'!C135,'México'!$K:$K)</f>
        <v>0</v>
      </c>
      <c r="L135" s="41">
        <f>SUMIF('México'!$C:$C,'México Summary'!C135,'México'!$L:$L)</f>
        <v>850000</v>
      </c>
      <c r="M135" s="41">
        <f>SUMIF('México'!$C:$C,'México Summary'!C135,'México'!$M:$M)</f>
        <v>0</v>
      </c>
      <c r="N135" s="41">
        <f>SUMIF('México'!$C:$C,'México Summary'!C135,'México'!$N:$N)</f>
        <v>850000</v>
      </c>
      <c r="O135" s="41">
        <f>SUMIF('México'!$C:$C,'México Summary'!C135,'México'!$O:$O)</f>
        <v>0</v>
      </c>
      <c r="P135" s="41">
        <f>SUMIF('México'!$C:$C,'México Summary'!C135,'México'!$P:$P)</f>
        <v>0</v>
      </c>
      <c r="Q135" s="41">
        <f>SUMIF('México'!$C:$C,'México Summary'!C135,'México'!$Q:$Q)</f>
        <v>0</v>
      </c>
      <c r="R135" s="41">
        <f>SUMIF('México'!$C:$C,'México Summary'!C135,'México'!$R:$R)</f>
        <v>0</v>
      </c>
      <c r="S135" s="41">
        <f>SUMIF('México'!$C:$C,'México Summary'!C135,'México'!$S:$S)</f>
        <v>0</v>
      </c>
      <c r="T135" s="41">
        <f>SUMIF('México'!$C:$C,'México Summary'!C135,'México'!$T:$T)</f>
        <v>0</v>
      </c>
      <c r="U135" s="41">
        <f>SUMIF('México'!$C:$C,'México Summary'!C135,'México'!$U:$U)</f>
        <v>0</v>
      </c>
      <c r="V135" s="41">
        <f>SUMIF('México'!$C:$C,'México Summary'!C135,'México'!$V:$V)</f>
        <v>0</v>
      </c>
      <c r="W135" s="41">
        <f>SUMIF('México'!$C:$C,'México Summary'!C135,'México'!$W:$W)</f>
        <v>0</v>
      </c>
      <c r="X135" s="41">
        <f>SUMIF('México'!$C:$C,'México Summary'!C135,'México'!$X:$X)</f>
        <v>0</v>
      </c>
      <c r="Y135" s="41">
        <f>SUMIF('México'!$C:$C,'México Summary'!C135,'México'!$Y:$Y)</f>
        <v>0</v>
      </c>
      <c r="Z135" s="41">
        <f>SUMIF('México'!$C:$C,'México Summary'!C135,'México'!$Z:$Z)</f>
        <v>0</v>
      </c>
      <c r="AA135" s="336">
        <f>SUMIF('México'!$C:$C,'México Summary'!C135,'México'!$AA:$AA)</f>
        <v>0</v>
      </c>
      <c r="AB135" s="41"/>
      <c r="AC135" s="356">
        <f t="shared" ref="AC135:AD135" si="236">D135+F135+H135+J135+L135+N135+P135+R135+T135+V135+X135+Z135</f>
        <v>1700000</v>
      </c>
      <c r="AD135" s="336">
        <f t="shared" si="236"/>
        <v>0</v>
      </c>
      <c r="AE135" s="40"/>
      <c r="AF135" s="338">
        <f t="shared" ref="AF135:AG135" si="237">D135+F135+H135+J135+L135+N135+P135+R135+T135+V135+X135+Z135</f>
        <v>1700000</v>
      </c>
      <c r="AG135" s="336">
        <f t="shared" si="237"/>
        <v>0</v>
      </c>
    </row>
    <row r="136" ht="14.25" customHeight="1">
      <c r="A136" s="40"/>
      <c r="B136" s="337" t="s">
        <v>609</v>
      </c>
      <c r="C136" s="40" t="s">
        <v>619</v>
      </c>
      <c r="D136" s="338">
        <f>SUMIF('México'!$C:$C,'México Summary'!C136,'México'!$D:$D)</f>
        <v>16000</v>
      </c>
      <c r="E136" s="41">
        <f>SUMIF('México'!$C:$C,'México Summary'!C136,'México'!$E:$E)</f>
        <v>0</v>
      </c>
      <c r="F136" s="144">
        <f>SUMIF('México'!$C:$C,'México Summary'!C136,'México'!$F:$F)</f>
        <v>16000</v>
      </c>
      <c r="G136" s="144">
        <f>SUMIF('México'!$C:$C,'México Summary'!C136,'México'!$G:$G)</f>
        <v>16000</v>
      </c>
      <c r="H136" s="41">
        <f>SUMIF('México'!$C:$C,'México Summary'!C136,'México'!$H:$H)</f>
        <v>0</v>
      </c>
      <c r="I136" s="41">
        <f>SUMIF('México'!$C:$C,'México Summary'!C136,'México'!$I:$I)</f>
        <v>16000</v>
      </c>
      <c r="J136" s="41">
        <f>SUMIF('México'!$C:$C,'México Summary'!C136,'México'!$J:$J)</f>
        <v>16000</v>
      </c>
      <c r="K136" s="41">
        <f>SUMIF('México'!$C:$C,'México Summary'!C136,'México'!$K:$K)</f>
        <v>16000</v>
      </c>
      <c r="L136" s="41">
        <f>SUMIF('México'!$C:$C,'México Summary'!C136,'México'!$L:$L)</f>
        <v>16000</v>
      </c>
      <c r="M136" s="41">
        <f>SUMIF('México'!$C:$C,'México Summary'!C136,'México'!$M:$M)</f>
        <v>16000</v>
      </c>
      <c r="N136" s="41">
        <f>SUMIF('México'!$C:$C,'México Summary'!C136,'México'!$N:$N)</f>
        <v>16000</v>
      </c>
      <c r="O136" s="41">
        <f>SUMIF('México'!$C:$C,'México Summary'!C136,'México'!$O:$O)</f>
        <v>16000</v>
      </c>
      <c r="P136" s="41">
        <f>SUMIF('México'!$C:$C,'México Summary'!C136,'México'!$P:$P)</f>
        <v>16000</v>
      </c>
      <c r="Q136" s="41">
        <f>SUMIF('México'!$C:$C,'México Summary'!C136,'México'!$Q:$Q)</f>
        <v>0</v>
      </c>
      <c r="R136" s="41">
        <f>SUMIF('México'!$C:$C,'México Summary'!C136,'México'!$R:$R)</f>
        <v>0</v>
      </c>
      <c r="S136" s="41">
        <f>SUMIF('México'!$C:$C,'México Summary'!C136,'México'!$S:$S)</f>
        <v>0</v>
      </c>
      <c r="T136" s="41">
        <f>SUMIF('México'!$C:$C,'México Summary'!C136,'México'!$T:$T)</f>
        <v>16000</v>
      </c>
      <c r="U136" s="41">
        <f>SUMIF('México'!$C:$C,'México Summary'!C136,'México'!$U:$U)</f>
        <v>16000</v>
      </c>
      <c r="V136" s="41">
        <f>SUMIF('México'!$C:$C,'México Summary'!C136,'México'!$V:$V)</f>
        <v>16000</v>
      </c>
      <c r="W136" s="41">
        <f>SUMIF('México'!$C:$C,'México Summary'!C136,'México'!$W:$W)</f>
        <v>16000</v>
      </c>
      <c r="X136" s="41">
        <f>SUMIF('México'!$C:$C,'México Summary'!C136,'México'!$X:$X)</f>
        <v>16000</v>
      </c>
      <c r="Y136" s="41">
        <f>SUMIF('México'!$C:$C,'México Summary'!C136,'México'!$Y:$Y)</f>
        <v>0</v>
      </c>
      <c r="Z136" s="41">
        <f>SUMIF('México'!$C:$C,'México Summary'!C136,'México'!$Z:$Z)</f>
        <v>0</v>
      </c>
      <c r="AA136" s="336">
        <f>SUMIF('México'!$C:$C,'México Summary'!C136,'México'!$AA:$AA)</f>
        <v>0</v>
      </c>
      <c r="AB136" s="41"/>
      <c r="AC136" s="356">
        <f t="shared" ref="AC136:AD136" si="238">D136+F136+H136+J136+L136+N136+P136+R136+T136+V136+X136+Z136</f>
        <v>144000</v>
      </c>
      <c r="AD136" s="336">
        <f t="shared" si="238"/>
        <v>112000</v>
      </c>
      <c r="AE136" s="40"/>
      <c r="AF136" s="338">
        <f t="shared" ref="AF136:AG136" si="239">D136+F136+H136+J136+L136+N136+P136+R136+T136+V136+X136+Z136</f>
        <v>144000</v>
      </c>
      <c r="AG136" s="336">
        <f t="shared" si="239"/>
        <v>112000</v>
      </c>
    </row>
    <row r="137" ht="14.25" customHeight="1">
      <c r="A137" s="40"/>
      <c r="B137" s="337" t="s">
        <v>609</v>
      </c>
      <c r="C137" s="40" t="s">
        <v>621</v>
      </c>
      <c r="D137" s="338">
        <f>SUMIF('México'!$C:$C,'México Summary'!C137,'México'!$D:$D)</f>
        <v>8000</v>
      </c>
      <c r="E137" s="41">
        <f>SUMIF('México'!$C:$C,'México Summary'!C137,'México'!$E:$E)</f>
        <v>0</v>
      </c>
      <c r="F137" s="144">
        <f>SUMIF('México'!$C:$C,'México Summary'!C137,'México'!$F:$F)</f>
        <v>8000</v>
      </c>
      <c r="G137" s="144">
        <f>SUMIF('México'!$C:$C,'México Summary'!C137,'México'!$G:$G)</f>
        <v>0</v>
      </c>
      <c r="H137" s="41">
        <f>SUMIF('México'!$C:$C,'México Summary'!C137,'México'!$H:$H)</f>
        <v>8000</v>
      </c>
      <c r="I137" s="41">
        <f>SUMIF('México'!$C:$C,'México Summary'!C137,'México'!$I:$I)</f>
        <v>8000</v>
      </c>
      <c r="J137" s="41">
        <f>SUMIF('México'!$C:$C,'México Summary'!C137,'México'!$J:$J)</f>
        <v>8000</v>
      </c>
      <c r="K137" s="41">
        <f>SUMIF('México'!$C:$C,'México Summary'!C137,'México'!$K:$K)</f>
        <v>8000</v>
      </c>
      <c r="L137" s="41">
        <f>SUMIF('México'!$C:$C,'México Summary'!C137,'México'!$L:$L)</f>
        <v>8000</v>
      </c>
      <c r="M137" s="41">
        <f>SUMIF('México'!$C:$C,'México Summary'!C137,'México'!$M:$M)</f>
        <v>8000</v>
      </c>
      <c r="N137" s="41">
        <f>SUMIF('México'!$C:$C,'México Summary'!C137,'México'!$N:$N)</f>
        <v>8000</v>
      </c>
      <c r="O137" s="41">
        <f>SUMIF('México'!$C:$C,'México Summary'!C137,'México'!$O:$O)</f>
        <v>8000</v>
      </c>
      <c r="P137" s="41">
        <f>SUMIF('México'!$C:$C,'México Summary'!C137,'México'!$P:$P)</f>
        <v>8000</v>
      </c>
      <c r="Q137" s="41">
        <f>SUMIF('México'!$C:$C,'México Summary'!C137,'México'!$Q:$Q)</f>
        <v>0</v>
      </c>
      <c r="R137" s="41">
        <f>SUMIF('México'!$C:$C,'México Summary'!C137,'México'!$R:$R)</f>
        <v>0</v>
      </c>
      <c r="S137" s="41">
        <f>SUMIF('México'!$C:$C,'México Summary'!C137,'México'!$S:$S)</f>
        <v>0</v>
      </c>
      <c r="T137" s="41">
        <f>SUMIF('México'!$C:$C,'México Summary'!C137,'México'!$T:$T)</f>
        <v>8000</v>
      </c>
      <c r="U137" s="41">
        <f>SUMIF('México'!$C:$C,'México Summary'!C137,'México'!$U:$U)</f>
        <v>8000</v>
      </c>
      <c r="V137" s="41">
        <f>SUMIF('México'!$C:$C,'México Summary'!C137,'México'!$V:$V)</f>
        <v>8000</v>
      </c>
      <c r="W137" s="41">
        <f>SUMIF('México'!$C:$C,'México Summary'!C137,'México'!$W:$W)</f>
        <v>8000</v>
      </c>
      <c r="X137" s="41">
        <f>SUMIF('México'!$C:$C,'México Summary'!C137,'México'!$X:$X)</f>
        <v>8000</v>
      </c>
      <c r="Y137" s="41">
        <f>SUMIF('México'!$C:$C,'México Summary'!C137,'México'!$Y:$Y)</f>
        <v>0</v>
      </c>
      <c r="Z137" s="41">
        <f>SUMIF('México'!$C:$C,'México Summary'!C137,'México'!$Z:$Z)</f>
        <v>0</v>
      </c>
      <c r="AA137" s="336">
        <f>SUMIF('México'!$C:$C,'México Summary'!C137,'México'!$AA:$AA)</f>
        <v>0</v>
      </c>
      <c r="AB137" s="41"/>
      <c r="AC137" s="356">
        <f t="shared" ref="AC137:AD137" si="240">D137+F137+H137+J137+L137+N137+P137+R137+T137+V137+X137+Z137</f>
        <v>80000</v>
      </c>
      <c r="AD137" s="336">
        <f t="shared" si="240"/>
        <v>48000</v>
      </c>
      <c r="AE137" s="40"/>
      <c r="AF137" s="338">
        <f t="shared" ref="AF137:AG137" si="241">D137+F137+H137+J137+L137+N137+P137+R137+T137+V137+X137+Z137</f>
        <v>80000</v>
      </c>
      <c r="AG137" s="336">
        <f t="shared" si="241"/>
        <v>48000</v>
      </c>
    </row>
    <row r="138" ht="14.25" customHeight="1">
      <c r="A138" s="40"/>
      <c r="B138" s="337" t="s">
        <v>54</v>
      </c>
      <c r="C138" s="40" t="s">
        <v>384</v>
      </c>
      <c r="D138" s="338">
        <f>SUMIF('México'!$C:$C,'México Summary'!C138,'México'!$D:$D)</f>
        <v>0</v>
      </c>
      <c r="E138" s="41">
        <f>SUMIF('México'!$C:$C,'México Summary'!C138,'México'!$E:$E)</f>
        <v>0</v>
      </c>
      <c r="F138" s="144">
        <f>SUMIF('México'!$C:$C,'México Summary'!C138,'México'!$F:$F)</f>
        <v>14089.416</v>
      </c>
      <c r="G138" s="144">
        <f>SUMIF('México'!$C:$C,'México Summary'!C138,'México'!$G:$G)</f>
        <v>0</v>
      </c>
      <c r="H138" s="41">
        <f>SUMIF('México'!$C:$C,'México Summary'!C138,'México'!$H:$H)</f>
        <v>0</v>
      </c>
      <c r="I138" s="41">
        <f>SUMIF('México'!$C:$C,'México Summary'!C138,'México'!$I:$I)</f>
        <v>0</v>
      </c>
      <c r="J138" s="41">
        <f>SUMIF('México'!$C:$C,'México Summary'!C138,'México'!$J:$J)</f>
        <v>14089.416</v>
      </c>
      <c r="K138" s="41">
        <f>SUMIF('México'!$C:$C,'México Summary'!C138,'México'!$K:$K)</f>
        <v>0</v>
      </c>
      <c r="L138" s="41">
        <f>SUMIF('México'!$C:$C,'México Summary'!C138,'México'!$L:$L)</f>
        <v>0</v>
      </c>
      <c r="M138" s="41">
        <f>SUMIF('México'!$C:$C,'México Summary'!C138,'México'!$M:$M)</f>
        <v>0</v>
      </c>
      <c r="N138" s="41">
        <f>SUMIF('México'!$C:$C,'México Summary'!C138,'México'!$N:$N)</f>
        <v>14089.416</v>
      </c>
      <c r="O138" s="41">
        <f>SUMIF('México'!$C:$C,'México Summary'!C138,'México'!$O:$O)</f>
        <v>0</v>
      </c>
      <c r="P138" s="41">
        <f>SUMIF('México'!$C:$C,'México Summary'!C138,'México'!$P:$P)</f>
        <v>0</v>
      </c>
      <c r="Q138" s="41">
        <f>SUMIF('México'!$C:$C,'México Summary'!C138,'México'!$Q:$Q)</f>
        <v>0</v>
      </c>
      <c r="R138" s="41">
        <f>SUMIF('México'!$C:$C,'México Summary'!C138,'México'!$R:$R)</f>
        <v>14089.416</v>
      </c>
      <c r="S138" s="41">
        <f>SUMIF('México'!$C:$C,'México Summary'!C138,'México'!$S:$S)</f>
        <v>0</v>
      </c>
      <c r="T138" s="41">
        <f>SUMIF('México'!$C:$C,'México Summary'!C138,'México'!$T:$T)</f>
        <v>0</v>
      </c>
      <c r="U138" s="41">
        <f>SUMIF('México'!$C:$C,'México Summary'!C138,'México'!$U:$U)</f>
        <v>0</v>
      </c>
      <c r="V138" s="41">
        <f>SUMIF('México'!$C:$C,'México Summary'!C138,'México'!$V:$V)</f>
        <v>14089.416</v>
      </c>
      <c r="W138" s="41">
        <f>SUMIF('México'!$C:$C,'México Summary'!C138,'México'!$W:$W)</f>
        <v>0</v>
      </c>
      <c r="X138" s="41">
        <f>SUMIF('México'!$C:$C,'México Summary'!C138,'México'!$X:$X)</f>
        <v>14089.416</v>
      </c>
      <c r="Y138" s="41">
        <f>SUMIF('México'!$C:$C,'México Summary'!C138,'México'!$Y:$Y)</f>
        <v>0</v>
      </c>
      <c r="Z138" s="41">
        <f>SUMIF('México'!$C:$C,'México Summary'!C138,'México'!$Z:$Z)</f>
        <v>0</v>
      </c>
      <c r="AA138" s="336">
        <f>SUMIF('México'!$C:$C,'México Summary'!C138,'México'!$AA:$AA)</f>
        <v>0</v>
      </c>
      <c r="AB138" s="41"/>
      <c r="AC138" s="338">
        <f t="shared" ref="AC138:AD138" si="242">D138+F138+H138+J138+L138+N138+P138+R138+T138+V138+X138+Z138</f>
        <v>84536.496</v>
      </c>
      <c r="AD138" s="336">
        <f t="shared" si="242"/>
        <v>0</v>
      </c>
      <c r="AE138" s="40"/>
      <c r="AF138" s="338">
        <f t="shared" ref="AF138:AG138" si="243">D138+F138+H138+J138+L138+N138+P138+R138+T138+V138+X138+Z138</f>
        <v>84536.496</v>
      </c>
      <c r="AG138" s="336">
        <f t="shared" si="243"/>
        <v>0</v>
      </c>
    </row>
    <row r="139" ht="14.25" customHeight="1">
      <c r="A139" s="40"/>
      <c r="B139" s="337" t="s">
        <v>54</v>
      </c>
      <c r="C139" s="40" t="s">
        <v>375</v>
      </c>
      <c r="D139" s="338">
        <f>SUMIF('México'!$C:$C,'México Summary'!C139,'México'!$D:$D)</f>
        <v>0</v>
      </c>
      <c r="E139" s="41">
        <f>SUMIF('México'!$C:$C,'México Summary'!C139,'México'!$E:$E)</f>
        <v>0</v>
      </c>
      <c r="F139" s="144">
        <f>SUMIF('México'!$C:$C,'México Summary'!C139,'México'!$F:$F)</f>
        <v>14089.416</v>
      </c>
      <c r="G139" s="144">
        <f>SUMIF('México'!$C:$C,'México Summary'!C139,'México'!$G:$G)</f>
        <v>0</v>
      </c>
      <c r="H139" s="41">
        <f>SUMIF('México'!$C:$C,'México Summary'!C139,'México'!$H:$H)</f>
        <v>0</v>
      </c>
      <c r="I139" s="41">
        <f>SUMIF('México'!$C:$C,'México Summary'!C139,'México'!$I:$I)</f>
        <v>0</v>
      </c>
      <c r="J139" s="41">
        <f>SUMIF('México'!$C:$C,'México Summary'!C139,'México'!$J:$J)</f>
        <v>14089.416</v>
      </c>
      <c r="K139" s="41">
        <f>SUMIF('México'!$C:$C,'México Summary'!C139,'México'!$K:$K)</f>
        <v>0</v>
      </c>
      <c r="L139" s="41">
        <f>SUMIF('México'!$C:$C,'México Summary'!C139,'México'!$L:$L)</f>
        <v>0</v>
      </c>
      <c r="M139" s="41">
        <f>SUMIF('México'!$C:$C,'México Summary'!C139,'México'!$M:$M)</f>
        <v>0</v>
      </c>
      <c r="N139" s="41">
        <f>SUMIF('México'!$C:$C,'México Summary'!C139,'México'!$N:$N)</f>
        <v>14089.416</v>
      </c>
      <c r="O139" s="41">
        <f>SUMIF('México'!$C:$C,'México Summary'!C139,'México'!$O:$O)</f>
        <v>0</v>
      </c>
      <c r="P139" s="41">
        <f>SUMIF('México'!$C:$C,'México Summary'!C139,'México'!$P:$P)</f>
        <v>0</v>
      </c>
      <c r="Q139" s="41">
        <f>SUMIF('México'!$C:$C,'México Summary'!C139,'México'!$Q:$Q)</f>
        <v>0</v>
      </c>
      <c r="R139" s="41">
        <f>SUMIF('México'!$C:$C,'México Summary'!C139,'México'!$R:$R)</f>
        <v>14089.416</v>
      </c>
      <c r="S139" s="41">
        <f>SUMIF('México'!$C:$C,'México Summary'!C139,'México'!$S:$S)</f>
        <v>0</v>
      </c>
      <c r="T139" s="41">
        <f>SUMIF('México'!$C:$C,'México Summary'!C139,'México'!$T:$T)</f>
        <v>0</v>
      </c>
      <c r="U139" s="41">
        <f>SUMIF('México'!$C:$C,'México Summary'!C139,'México'!$U:$U)</f>
        <v>0</v>
      </c>
      <c r="V139" s="41">
        <f>SUMIF('México'!$C:$C,'México Summary'!C139,'México'!$V:$V)</f>
        <v>14089.416</v>
      </c>
      <c r="W139" s="41">
        <f>SUMIF('México'!$C:$C,'México Summary'!C139,'México'!$W:$W)</f>
        <v>0</v>
      </c>
      <c r="X139" s="41">
        <f>SUMIF('México'!$C:$C,'México Summary'!C139,'México'!$X:$X)</f>
        <v>14089.416</v>
      </c>
      <c r="Y139" s="41">
        <f>SUMIF('México'!$C:$C,'México Summary'!C139,'México'!$Y:$Y)</f>
        <v>0</v>
      </c>
      <c r="Z139" s="41">
        <f>SUMIF('México'!$C:$C,'México Summary'!C139,'México'!$Z:$Z)</f>
        <v>0</v>
      </c>
      <c r="AA139" s="336">
        <f>SUMIF('México'!$C:$C,'México Summary'!C139,'México'!$AA:$AA)</f>
        <v>0</v>
      </c>
      <c r="AB139" s="41"/>
      <c r="AC139" s="338">
        <f t="shared" ref="AC139:AD139" si="244">D139+F139+H139+J139+L139+N139+P139+R139+T139+V139+X139+Z139</f>
        <v>84536.496</v>
      </c>
      <c r="AD139" s="336">
        <f t="shared" si="244"/>
        <v>0</v>
      </c>
      <c r="AE139" s="40"/>
      <c r="AF139" s="338">
        <f t="shared" ref="AF139:AG139" si="245">D139+F139+H139+J139+L139+N139+P139+R139+T139+V139+X139+Z139</f>
        <v>84536.496</v>
      </c>
      <c r="AG139" s="336">
        <f t="shared" si="245"/>
        <v>0</v>
      </c>
    </row>
    <row r="140" ht="14.25" customHeight="1">
      <c r="A140" s="40"/>
      <c r="B140" s="337" t="s">
        <v>54</v>
      </c>
      <c r="C140" s="40" t="s">
        <v>371</v>
      </c>
      <c r="D140" s="338">
        <f>SUMIF('México'!$C:$C,'México Summary'!C140,'México'!$D:$D)</f>
        <v>0</v>
      </c>
      <c r="E140" s="41">
        <f>SUMIF('México'!$C:$C,'México Summary'!C140,'México'!$E:$E)</f>
        <v>0</v>
      </c>
      <c r="F140" s="144">
        <f>SUMIF('México'!$C:$C,'México Summary'!C140,'México'!$F:$F)</f>
        <v>16907.2992</v>
      </c>
      <c r="G140" s="144">
        <f>SUMIF('México'!$C:$C,'México Summary'!C140,'México'!$G:$G)</f>
        <v>0</v>
      </c>
      <c r="H140" s="41">
        <f>SUMIF('México'!$C:$C,'México Summary'!C140,'México'!$H:$H)</f>
        <v>0</v>
      </c>
      <c r="I140" s="41">
        <f>SUMIF('México'!$C:$C,'México Summary'!C140,'México'!$I:$I)</f>
        <v>0</v>
      </c>
      <c r="J140" s="41">
        <f>SUMIF('México'!$C:$C,'México Summary'!C140,'México'!$J:$J)</f>
        <v>16907.2992</v>
      </c>
      <c r="K140" s="41">
        <f>SUMIF('México'!$C:$C,'México Summary'!C140,'México'!$K:$K)</f>
        <v>0</v>
      </c>
      <c r="L140" s="41">
        <f>SUMIF('México'!$C:$C,'México Summary'!C140,'México'!$L:$L)</f>
        <v>0</v>
      </c>
      <c r="M140" s="41">
        <f>SUMIF('México'!$C:$C,'México Summary'!C140,'México'!$M:$M)</f>
        <v>0</v>
      </c>
      <c r="N140" s="41">
        <f>SUMIF('México'!$C:$C,'México Summary'!C140,'México'!$N:$N)</f>
        <v>16907.2992</v>
      </c>
      <c r="O140" s="41">
        <f>SUMIF('México'!$C:$C,'México Summary'!C140,'México'!$O:$O)</f>
        <v>0</v>
      </c>
      <c r="P140" s="41">
        <f>SUMIF('México'!$C:$C,'México Summary'!C140,'México'!$P:$P)</f>
        <v>0</v>
      </c>
      <c r="Q140" s="41">
        <f>SUMIF('México'!$C:$C,'México Summary'!C140,'México'!$Q:$Q)</f>
        <v>0</v>
      </c>
      <c r="R140" s="41">
        <f>SUMIF('México'!$C:$C,'México Summary'!C140,'México'!$R:$R)</f>
        <v>16907.2992</v>
      </c>
      <c r="S140" s="41">
        <f>SUMIF('México'!$C:$C,'México Summary'!C140,'México'!$S:$S)</f>
        <v>0</v>
      </c>
      <c r="T140" s="41">
        <f>SUMIF('México'!$C:$C,'México Summary'!C140,'México'!$T:$T)</f>
        <v>0</v>
      </c>
      <c r="U140" s="41">
        <f>SUMIF('México'!$C:$C,'México Summary'!C140,'México'!$U:$U)</f>
        <v>0</v>
      </c>
      <c r="V140" s="41">
        <f>SUMIF('México'!$C:$C,'México Summary'!C140,'México'!$V:$V)</f>
        <v>16907.2992</v>
      </c>
      <c r="W140" s="41">
        <f>SUMIF('México'!$C:$C,'México Summary'!C140,'México'!$W:$W)</f>
        <v>0</v>
      </c>
      <c r="X140" s="41">
        <f>SUMIF('México'!$C:$C,'México Summary'!C140,'México'!$X:$X)</f>
        <v>16907.2992</v>
      </c>
      <c r="Y140" s="41">
        <f>SUMIF('México'!$C:$C,'México Summary'!C140,'México'!$Y:$Y)</f>
        <v>0</v>
      </c>
      <c r="Z140" s="41">
        <f>SUMIF('México'!$C:$C,'México Summary'!C140,'México'!$Z:$Z)</f>
        <v>0</v>
      </c>
      <c r="AA140" s="336">
        <f>SUMIF('México'!$C:$C,'México Summary'!C140,'México'!$AA:$AA)</f>
        <v>0</v>
      </c>
      <c r="AB140" s="41"/>
      <c r="AC140" s="356">
        <f t="shared" ref="AC140:AD140" si="246">D140+F140+H140+J140+L140+N140+P140+R140+T140+V140+X140+Z140</f>
        <v>101443.7952</v>
      </c>
      <c r="AD140" s="336">
        <f t="shared" si="246"/>
        <v>0</v>
      </c>
      <c r="AE140" s="40"/>
      <c r="AF140" s="338">
        <f t="shared" ref="AF140:AG140" si="247">D140+F140+H140+J140+L140+N140+P140+R140+T140+V140+X140+Z140</f>
        <v>101443.7952</v>
      </c>
      <c r="AG140" s="336">
        <f t="shared" si="247"/>
        <v>0</v>
      </c>
    </row>
    <row r="141" ht="14.25" customHeight="1">
      <c r="A141" s="40"/>
      <c r="B141" s="337" t="s">
        <v>54</v>
      </c>
      <c r="C141" s="40" t="s">
        <v>390</v>
      </c>
      <c r="D141" s="338">
        <f>SUMIF('México'!$C:$C,'México Summary'!C141,'México'!$D:$D)</f>
        <v>47250</v>
      </c>
      <c r="E141" s="41">
        <f>SUMIF('México'!$C:$C,'México Summary'!C141,'México'!$E:$E)</f>
        <v>0</v>
      </c>
      <c r="F141" s="144">
        <f>SUMIF('México'!$C:$C,'México Summary'!C141,'México'!$F:$F)</f>
        <v>47250</v>
      </c>
      <c r="G141" s="144">
        <f>SUMIF('México'!$C:$C,'México Summary'!C141,'México'!$G:$G)</f>
        <v>0</v>
      </c>
      <c r="H141" s="41">
        <f>SUMIF('México'!$C:$C,'México Summary'!C141,'México'!$H:$H)</f>
        <v>47250</v>
      </c>
      <c r="I141" s="41">
        <f>SUMIF('México'!$C:$C,'México Summary'!C141,'México'!$I:$I)</f>
        <v>0</v>
      </c>
      <c r="J141" s="41">
        <f>SUMIF('México'!$C:$C,'México Summary'!C141,'México'!$J:$J)</f>
        <v>47250</v>
      </c>
      <c r="K141" s="41">
        <f>SUMIF('México'!$C:$C,'México Summary'!C141,'México'!$K:$K)</f>
        <v>0</v>
      </c>
      <c r="L141" s="41">
        <f>SUMIF('México'!$C:$C,'México Summary'!C141,'México'!$L:$L)</f>
        <v>47250</v>
      </c>
      <c r="M141" s="41">
        <f>SUMIF('México'!$C:$C,'México Summary'!C141,'México'!$M:$M)</f>
        <v>0</v>
      </c>
      <c r="N141" s="41">
        <f>SUMIF('México'!$C:$C,'México Summary'!C141,'México'!$N:$N)</f>
        <v>47250</v>
      </c>
      <c r="O141" s="41">
        <f>SUMIF('México'!$C:$C,'México Summary'!C141,'México'!$O:$O)</f>
        <v>0</v>
      </c>
      <c r="P141" s="41">
        <f>SUMIF('México'!$C:$C,'México Summary'!C141,'México'!$P:$P)</f>
        <v>47250</v>
      </c>
      <c r="Q141" s="41">
        <f>SUMIF('México'!$C:$C,'México Summary'!C141,'México'!$Q:$Q)</f>
        <v>0</v>
      </c>
      <c r="R141" s="41">
        <f>SUMIF('México'!$C:$C,'México Summary'!C141,'México'!$R:$R)</f>
        <v>47250</v>
      </c>
      <c r="S141" s="41">
        <f>SUMIF('México'!$C:$C,'México Summary'!C141,'México'!$S:$S)</f>
        <v>0</v>
      </c>
      <c r="T141" s="41">
        <f>SUMIF('México'!$C:$C,'México Summary'!C141,'México'!$T:$T)</f>
        <v>47250</v>
      </c>
      <c r="U141" s="41">
        <f>SUMIF('México'!$C:$C,'México Summary'!C141,'México'!$U:$U)</f>
        <v>0</v>
      </c>
      <c r="V141" s="41">
        <f>SUMIF('México'!$C:$C,'México Summary'!C141,'México'!$V:$V)</f>
        <v>47250</v>
      </c>
      <c r="W141" s="41">
        <f>SUMIF('México'!$C:$C,'México Summary'!C141,'México'!$W:$W)</f>
        <v>0</v>
      </c>
      <c r="X141" s="41">
        <f>SUMIF('México'!$C:$C,'México Summary'!C141,'México'!$X:$X)</f>
        <v>47250</v>
      </c>
      <c r="Y141" s="41">
        <f>SUMIF('México'!$C:$C,'México Summary'!C141,'México'!$Y:$Y)</f>
        <v>0</v>
      </c>
      <c r="Z141" s="41">
        <f>SUMIF('México'!$C:$C,'México Summary'!C141,'México'!$Z:$Z)</f>
        <v>47250</v>
      </c>
      <c r="AA141" s="336">
        <f>SUMIF('México'!$C:$C,'México Summary'!C141,'México'!$AA:$AA)</f>
        <v>0</v>
      </c>
      <c r="AB141" s="41"/>
      <c r="AC141" s="338">
        <f t="shared" ref="AC141:AD141" si="248">D141+F141+H141+J141+L141+N141+P141+R141+T141+V141+X141+Z141</f>
        <v>567000</v>
      </c>
      <c r="AD141" s="336">
        <f t="shared" si="248"/>
        <v>0</v>
      </c>
      <c r="AE141" s="40"/>
      <c r="AF141" s="338">
        <f t="shared" ref="AF141:AG141" si="249">D141+F141+H141+J141+L141+N141+P141+R141+T141+V141+X141+Z141</f>
        <v>567000</v>
      </c>
      <c r="AG141" s="336">
        <f t="shared" si="249"/>
        <v>0</v>
      </c>
    </row>
    <row r="142" ht="14.25" customHeight="1">
      <c r="A142" s="40"/>
      <c r="B142" s="337" t="s">
        <v>54</v>
      </c>
      <c r="C142" s="40" t="s">
        <v>741</v>
      </c>
      <c r="D142" s="338">
        <f>SUMIF('México'!$C:$C,'México Summary'!C142,'México'!$D:$D)</f>
        <v>0</v>
      </c>
      <c r="E142" s="41">
        <f>SUMIF('México'!$C:$C,'México Summary'!C142,'México'!$E:$E)</f>
        <v>0</v>
      </c>
      <c r="F142" s="144">
        <f>SUMIF('México'!$C:$C,'México Summary'!C142,'México'!$F:$F)</f>
        <v>0</v>
      </c>
      <c r="G142" s="144">
        <f>SUMIF('México'!$C:$C,'México Summary'!C142,'México'!$G:$G)</f>
        <v>0</v>
      </c>
      <c r="H142" s="41">
        <f>SUMIF('México'!$C:$C,'México Summary'!C142,'México'!$H:$H)</f>
        <v>0</v>
      </c>
      <c r="I142" s="41">
        <f>SUMIF('México'!$C:$C,'México Summary'!C142,'México'!$I:$I)</f>
        <v>0</v>
      </c>
      <c r="J142" s="41">
        <f>SUMIF('México'!$C:$C,'México Summary'!C142,'México'!$J:$J)</f>
        <v>0</v>
      </c>
      <c r="K142" s="41">
        <f>SUMIF('México'!$C:$C,'México Summary'!C142,'México'!$K:$K)</f>
        <v>0</v>
      </c>
      <c r="L142" s="41">
        <f>SUMIF('México'!$C:$C,'México Summary'!C142,'México'!$L:$L)</f>
        <v>0</v>
      </c>
      <c r="M142" s="41">
        <f>SUMIF('México'!$C:$C,'México Summary'!C142,'México'!$M:$M)</f>
        <v>0</v>
      </c>
      <c r="N142" s="41">
        <f>SUMIF('México'!$C:$C,'México Summary'!C142,'México'!$N:$N)</f>
        <v>0</v>
      </c>
      <c r="O142" s="41">
        <f>SUMIF('México'!$C:$C,'México Summary'!C142,'México'!$O:$O)</f>
        <v>0</v>
      </c>
      <c r="P142" s="41">
        <f>SUMIF('México'!$C:$C,'México Summary'!C142,'México'!$P:$P)</f>
        <v>0</v>
      </c>
      <c r="Q142" s="41">
        <f>SUMIF('México'!$C:$C,'México Summary'!C142,'México'!$Q:$Q)</f>
        <v>0</v>
      </c>
      <c r="R142" s="41">
        <f>SUMIF('México'!$C:$C,'México Summary'!C142,'México'!$R:$R)</f>
        <v>0</v>
      </c>
      <c r="S142" s="41">
        <f>SUMIF('México'!$C:$C,'México Summary'!C142,'México'!$S:$S)</f>
        <v>0</v>
      </c>
      <c r="T142" s="41">
        <f>SUMIF('México'!$C:$C,'México Summary'!C142,'México'!$T:$T)</f>
        <v>0</v>
      </c>
      <c r="U142" s="41">
        <f>SUMIF('México'!$C:$C,'México Summary'!C142,'México'!$U:$U)</f>
        <v>0</v>
      </c>
      <c r="V142" s="41">
        <f>SUMIF('México'!$C:$C,'México Summary'!C142,'México'!$V:$V)</f>
        <v>0</v>
      </c>
      <c r="W142" s="41">
        <f>SUMIF('México'!$C:$C,'México Summary'!C142,'México'!$W:$W)</f>
        <v>0</v>
      </c>
      <c r="X142" s="41">
        <f>SUMIF('México'!$C:$C,'México Summary'!C142,'México'!$X:$X)</f>
        <v>0</v>
      </c>
      <c r="Y142" s="41">
        <f>SUMIF('México'!$C:$C,'México Summary'!C142,'México'!$Y:$Y)</f>
        <v>0</v>
      </c>
      <c r="Z142" s="41">
        <f>SUMIF('México'!$C:$C,'México Summary'!C142,'México'!$Z:$Z)</f>
        <v>0</v>
      </c>
      <c r="AA142" s="336">
        <f>SUMIF('México'!$C:$C,'México Summary'!C142,'México'!$AA:$AA)</f>
        <v>0</v>
      </c>
      <c r="AB142" s="41"/>
      <c r="AC142" s="338">
        <f t="shared" ref="AC142:AD142" si="250">D142+F142+H142+J142+L142+N142+P142+R142+T142+V142+X142+Z142</f>
        <v>0</v>
      </c>
      <c r="AD142" s="336">
        <f t="shared" si="250"/>
        <v>0</v>
      </c>
      <c r="AE142" s="40"/>
      <c r="AF142" s="338">
        <f t="shared" ref="AF142:AG142" si="251">D142+F142+H142+J142+L142+N142+P142+R142+T142+V142+X142+Z142</f>
        <v>0</v>
      </c>
      <c r="AG142" s="336">
        <f t="shared" si="251"/>
        <v>0</v>
      </c>
    </row>
    <row r="143" ht="14.25" customHeight="1">
      <c r="A143" s="40"/>
      <c r="B143" s="337" t="s">
        <v>54</v>
      </c>
      <c r="C143" s="40" t="s">
        <v>402</v>
      </c>
      <c r="D143" s="338">
        <f>SUMIF('México'!$C:$C,'México Summary'!C143,'México'!$D:$D)</f>
        <v>0</v>
      </c>
      <c r="E143" s="41">
        <f>SUMIF('México'!$C:$C,'México Summary'!C143,'México'!$E:$E)</f>
        <v>0</v>
      </c>
      <c r="F143" s="144">
        <f>SUMIF('México'!$C:$C,'México Summary'!C143,'México'!$F:$F)</f>
        <v>0</v>
      </c>
      <c r="G143" s="144">
        <f>SUMIF('México'!$C:$C,'México Summary'!C143,'México'!$G:$G)</f>
        <v>0</v>
      </c>
      <c r="H143" s="41">
        <f>SUMIF('México'!$C:$C,'México Summary'!C143,'México'!$H:$H)</f>
        <v>0</v>
      </c>
      <c r="I143" s="41">
        <f>SUMIF('México'!$C:$C,'México Summary'!C143,'México'!$I:$I)</f>
        <v>0</v>
      </c>
      <c r="J143" s="41">
        <f>SUMIF('México'!$C:$C,'México Summary'!C143,'México'!$J:$J)</f>
        <v>0</v>
      </c>
      <c r="K143" s="41">
        <f>SUMIF('México'!$C:$C,'México Summary'!C143,'México'!$K:$K)</f>
        <v>0</v>
      </c>
      <c r="L143" s="41">
        <f>SUMIF('México'!$C:$C,'México Summary'!C143,'México'!$L:$L)</f>
        <v>1400000</v>
      </c>
      <c r="M143" s="41">
        <f>SUMIF('México'!$C:$C,'México Summary'!C143,'México'!$M:$M)</f>
        <v>0</v>
      </c>
      <c r="N143" s="41">
        <f>SUMIF('México'!$C:$C,'México Summary'!C143,'México'!$N:$N)</f>
        <v>0</v>
      </c>
      <c r="O143" s="41">
        <f>SUMIF('México'!$C:$C,'México Summary'!C143,'México'!$O:$O)</f>
        <v>0</v>
      </c>
      <c r="P143" s="41">
        <f>SUMIF('México'!$C:$C,'México Summary'!C143,'México'!$P:$P)</f>
        <v>0</v>
      </c>
      <c r="Q143" s="41">
        <f>SUMIF('México'!$C:$C,'México Summary'!C143,'México'!$Q:$Q)</f>
        <v>0</v>
      </c>
      <c r="R143" s="41">
        <f>SUMIF('México'!$C:$C,'México Summary'!C143,'México'!$R:$R)</f>
        <v>0</v>
      </c>
      <c r="S143" s="41">
        <f>SUMIF('México'!$C:$C,'México Summary'!C143,'México'!$S:$S)</f>
        <v>0</v>
      </c>
      <c r="T143" s="41">
        <f>SUMIF('México'!$C:$C,'México Summary'!C143,'México'!$T:$T)</f>
        <v>0</v>
      </c>
      <c r="U143" s="41">
        <f>SUMIF('México'!$C:$C,'México Summary'!C143,'México'!$U:$U)</f>
        <v>0</v>
      </c>
      <c r="V143" s="41">
        <f>SUMIF('México'!$C:$C,'México Summary'!C143,'México'!$V:$V)</f>
        <v>0</v>
      </c>
      <c r="W143" s="41">
        <f>SUMIF('México'!$C:$C,'México Summary'!C143,'México'!$W:$W)</f>
        <v>0</v>
      </c>
      <c r="X143" s="41">
        <f>SUMIF('México'!$C:$C,'México Summary'!C143,'México'!$X:$X)</f>
        <v>0</v>
      </c>
      <c r="Y143" s="41">
        <f>SUMIF('México'!$C:$C,'México Summary'!C143,'México'!$Y:$Y)</f>
        <v>0</v>
      </c>
      <c r="Z143" s="41">
        <f>SUMIF('México'!$C:$C,'México Summary'!C143,'México'!$Z:$Z)</f>
        <v>0</v>
      </c>
      <c r="AA143" s="336">
        <f>SUMIF('México'!$C:$C,'México Summary'!C143,'México'!$AA:$AA)</f>
        <v>0</v>
      </c>
      <c r="AB143" s="41"/>
      <c r="AC143" s="338">
        <f t="shared" ref="AC143:AD143" si="252">D143+F143+H143+J143+L143+N143+P143+R143+T143+V143+X143+Z143</f>
        <v>1400000</v>
      </c>
      <c r="AD143" s="336">
        <f t="shared" si="252"/>
        <v>0</v>
      </c>
      <c r="AE143" s="40"/>
      <c r="AF143" s="338">
        <f t="shared" ref="AF143:AG143" si="253">D143+F143+H143+J143+L143+N143+P143+R143+T143+V143+X143+Z143</f>
        <v>1400000</v>
      </c>
      <c r="AG143" s="336">
        <f t="shared" si="253"/>
        <v>0</v>
      </c>
    </row>
    <row r="144" ht="14.25" customHeight="1">
      <c r="A144" s="40"/>
      <c r="B144" s="337" t="s">
        <v>54</v>
      </c>
      <c r="C144" s="40" t="s">
        <v>380</v>
      </c>
      <c r="D144" s="338">
        <f>SUMIF('México'!$C:$C,'México Summary'!C144,'México'!$D:$D)</f>
        <v>0</v>
      </c>
      <c r="E144" s="41">
        <f>SUMIF('México'!$C:$C,'México Summary'!C144,'México'!$E:$E)</f>
        <v>0</v>
      </c>
      <c r="F144" s="144">
        <f>SUMIF('México'!$C:$C,'México Summary'!C144,'México'!$F:$F)</f>
        <v>16907.2992</v>
      </c>
      <c r="G144" s="144">
        <f>SUMIF('México'!$C:$C,'México Summary'!C144,'México'!$G:$G)</f>
        <v>0</v>
      </c>
      <c r="H144" s="41">
        <f>SUMIF('México'!$C:$C,'México Summary'!C144,'México'!$H:$H)</f>
        <v>0</v>
      </c>
      <c r="I144" s="41">
        <f>SUMIF('México'!$C:$C,'México Summary'!C144,'México'!$I:$I)</f>
        <v>0</v>
      </c>
      <c r="J144" s="41">
        <f>SUMIF('México'!$C:$C,'México Summary'!C144,'México'!$J:$J)</f>
        <v>16907.2992</v>
      </c>
      <c r="K144" s="41">
        <f>SUMIF('México'!$C:$C,'México Summary'!C144,'México'!$K:$K)</f>
        <v>0</v>
      </c>
      <c r="L144" s="41">
        <f>SUMIF('México'!$C:$C,'México Summary'!C144,'México'!$L:$L)</f>
        <v>0</v>
      </c>
      <c r="M144" s="41">
        <f>SUMIF('México'!$C:$C,'México Summary'!C144,'México'!$M:$M)</f>
        <v>0</v>
      </c>
      <c r="N144" s="41">
        <f>SUMIF('México'!$C:$C,'México Summary'!C144,'México'!$N:$N)</f>
        <v>16907.2992</v>
      </c>
      <c r="O144" s="41">
        <f>SUMIF('México'!$C:$C,'México Summary'!C144,'México'!$O:$O)</f>
        <v>0</v>
      </c>
      <c r="P144" s="41">
        <f>SUMIF('México'!$C:$C,'México Summary'!C144,'México'!$P:$P)</f>
        <v>0</v>
      </c>
      <c r="Q144" s="41">
        <f>SUMIF('México'!$C:$C,'México Summary'!C144,'México'!$Q:$Q)</f>
        <v>0</v>
      </c>
      <c r="R144" s="41">
        <f>SUMIF('México'!$C:$C,'México Summary'!C144,'México'!$R:$R)</f>
        <v>16907.2992</v>
      </c>
      <c r="S144" s="41">
        <f>SUMIF('México'!$C:$C,'México Summary'!C144,'México'!$S:$S)</f>
        <v>0</v>
      </c>
      <c r="T144" s="41">
        <f>SUMIF('México'!$C:$C,'México Summary'!C144,'México'!$T:$T)</f>
        <v>0</v>
      </c>
      <c r="U144" s="41">
        <f>SUMIF('México'!$C:$C,'México Summary'!C144,'México'!$U:$U)</f>
        <v>0</v>
      </c>
      <c r="V144" s="41">
        <f>SUMIF('México'!$C:$C,'México Summary'!C144,'México'!$V:$V)</f>
        <v>16907.2992</v>
      </c>
      <c r="W144" s="41">
        <f>SUMIF('México'!$C:$C,'México Summary'!C144,'México'!$W:$W)</f>
        <v>0</v>
      </c>
      <c r="X144" s="41">
        <f>SUMIF('México'!$C:$C,'México Summary'!C144,'México'!$X:$X)</f>
        <v>16907.2992</v>
      </c>
      <c r="Y144" s="41">
        <f>SUMIF('México'!$C:$C,'México Summary'!C144,'México'!$Y:$Y)</f>
        <v>0</v>
      </c>
      <c r="Z144" s="41">
        <f>SUMIF('México'!$C:$C,'México Summary'!C144,'México'!$Z:$Z)</f>
        <v>0</v>
      </c>
      <c r="AA144" s="336">
        <f>SUMIF('México'!$C:$C,'México Summary'!C144,'México'!$AA:$AA)</f>
        <v>0</v>
      </c>
      <c r="AB144" s="41"/>
      <c r="AC144" s="338">
        <f t="shared" ref="AC144:AD144" si="254">D144+F144+H144+J144+L144+N144+P144+R144+T144+V144+X144+Z144</f>
        <v>101443.7952</v>
      </c>
      <c r="AD144" s="336">
        <f t="shared" si="254"/>
        <v>0</v>
      </c>
      <c r="AE144" s="40"/>
      <c r="AF144" s="338">
        <f t="shared" ref="AF144:AG144" si="255">D144+F144+H144+J144+L144+N144+P144+R144+T144+V144+X144+Z144</f>
        <v>101443.7952</v>
      </c>
      <c r="AG144" s="336">
        <f t="shared" si="255"/>
        <v>0</v>
      </c>
    </row>
    <row r="145" ht="14.25" customHeight="1">
      <c r="A145" s="40"/>
      <c r="B145" s="337" t="s">
        <v>54</v>
      </c>
      <c r="C145" s="40" t="s">
        <v>388</v>
      </c>
      <c r="D145" s="338">
        <f>SUMIF('México'!$C:$C,'México Summary'!C145,'México'!$D:$D)</f>
        <v>0</v>
      </c>
      <c r="E145" s="41">
        <f>SUMIF('México'!$C:$C,'México Summary'!C145,'México'!$E:$E)</f>
        <v>0</v>
      </c>
      <c r="F145" s="144">
        <f>SUMIF('México'!$C:$C,'México Summary'!C145,'México'!$F:$F)</f>
        <v>14089.416</v>
      </c>
      <c r="G145" s="144">
        <f>SUMIF('México'!$C:$C,'México Summary'!C145,'México'!$G:$G)</f>
        <v>0</v>
      </c>
      <c r="H145" s="41">
        <f>SUMIF('México'!$C:$C,'México Summary'!C145,'México'!$H:$H)</f>
        <v>0</v>
      </c>
      <c r="I145" s="41">
        <f>SUMIF('México'!$C:$C,'México Summary'!C145,'México'!$I:$I)</f>
        <v>0</v>
      </c>
      <c r="J145" s="41">
        <f>SUMIF('México'!$C:$C,'México Summary'!C145,'México'!$J:$J)</f>
        <v>14089.416</v>
      </c>
      <c r="K145" s="41">
        <f>SUMIF('México'!$C:$C,'México Summary'!C145,'México'!$K:$K)</f>
        <v>0</v>
      </c>
      <c r="L145" s="41">
        <f>SUMIF('México'!$C:$C,'México Summary'!C145,'México'!$L:$L)</f>
        <v>0</v>
      </c>
      <c r="M145" s="41">
        <f>SUMIF('México'!$C:$C,'México Summary'!C145,'México'!$M:$M)</f>
        <v>0</v>
      </c>
      <c r="N145" s="41">
        <f>SUMIF('México'!$C:$C,'México Summary'!C145,'México'!$N:$N)</f>
        <v>14089.416</v>
      </c>
      <c r="O145" s="41">
        <f>SUMIF('México'!$C:$C,'México Summary'!C145,'México'!$O:$O)</f>
        <v>0</v>
      </c>
      <c r="P145" s="41">
        <f>SUMIF('México'!$C:$C,'México Summary'!C145,'México'!$P:$P)</f>
        <v>0</v>
      </c>
      <c r="Q145" s="41">
        <f>SUMIF('México'!$C:$C,'México Summary'!C145,'México'!$Q:$Q)</f>
        <v>0</v>
      </c>
      <c r="R145" s="41">
        <f>SUMIF('México'!$C:$C,'México Summary'!C145,'México'!$R:$R)</f>
        <v>14089.416</v>
      </c>
      <c r="S145" s="41">
        <f>SUMIF('México'!$C:$C,'México Summary'!C145,'México'!$S:$S)</f>
        <v>0</v>
      </c>
      <c r="T145" s="41">
        <f>SUMIF('México'!$C:$C,'México Summary'!C145,'México'!$T:$T)</f>
        <v>0</v>
      </c>
      <c r="U145" s="41">
        <f>SUMIF('México'!$C:$C,'México Summary'!C145,'México'!$U:$U)</f>
        <v>0</v>
      </c>
      <c r="V145" s="41">
        <f>SUMIF('México'!$C:$C,'México Summary'!C145,'México'!$V:$V)</f>
        <v>14089.416</v>
      </c>
      <c r="W145" s="41">
        <f>SUMIF('México'!$C:$C,'México Summary'!C145,'México'!$W:$W)</f>
        <v>0</v>
      </c>
      <c r="X145" s="41">
        <f>SUMIF('México'!$C:$C,'México Summary'!C145,'México'!$X:$X)</f>
        <v>14089.416</v>
      </c>
      <c r="Y145" s="41">
        <f>SUMIF('México'!$C:$C,'México Summary'!C145,'México'!$Y:$Y)</f>
        <v>0</v>
      </c>
      <c r="Z145" s="41">
        <f>SUMIF('México'!$C:$C,'México Summary'!C145,'México'!$Z:$Z)</f>
        <v>0</v>
      </c>
      <c r="AA145" s="336">
        <f>SUMIF('México'!$C:$C,'México Summary'!C145,'México'!$AA:$AA)</f>
        <v>0</v>
      </c>
      <c r="AB145" s="41"/>
      <c r="AC145" s="356">
        <f t="shared" ref="AC145:AD145" si="256">D145+F145+H145+J145+L145+N145+P145+R145+T145+V145+X145+Z145</f>
        <v>84536.496</v>
      </c>
      <c r="AD145" s="336">
        <f t="shared" si="256"/>
        <v>0</v>
      </c>
      <c r="AE145" s="40"/>
      <c r="AF145" s="338">
        <f t="shared" ref="AF145:AG145" si="257">D145+F145+H145+J145+L145+N145+P145+R145+T145+V145+X145+Z145</f>
        <v>84536.496</v>
      </c>
      <c r="AG145" s="336">
        <f t="shared" si="257"/>
        <v>0</v>
      </c>
    </row>
    <row r="146" ht="14.25" customHeight="1">
      <c r="A146" s="40"/>
      <c r="B146" s="337" t="s">
        <v>54</v>
      </c>
      <c r="C146" s="40" t="s">
        <v>387</v>
      </c>
      <c r="D146" s="338">
        <f>SUMIF('México'!$C:$C,'México Summary'!C146,'México'!$D:$D)</f>
        <v>0</v>
      </c>
      <c r="E146" s="41">
        <f>SUMIF('México'!$C:$C,'México Summary'!C146,'México'!$E:$E)</f>
        <v>0</v>
      </c>
      <c r="F146" s="144">
        <f>SUMIF('México'!$C:$C,'México Summary'!C146,'México'!$F:$F)</f>
        <v>14089.416</v>
      </c>
      <c r="G146" s="144">
        <f>SUMIF('México'!$C:$C,'México Summary'!C146,'México'!$G:$G)</f>
        <v>0</v>
      </c>
      <c r="H146" s="41">
        <f>SUMIF('México'!$C:$C,'México Summary'!C146,'México'!$H:$H)</f>
        <v>0</v>
      </c>
      <c r="I146" s="41">
        <f>SUMIF('México'!$C:$C,'México Summary'!C146,'México'!$I:$I)</f>
        <v>0</v>
      </c>
      <c r="J146" s="41">
        <f>SUMIF('México'!$C:$C,'México Summary'!C146,'México'!$J:$J)</f>
        <v>14089.416</v>
      </c>
      <c r="K146" s="41">
        <f>SUMIF('México'!$C:$C,'México Summary'!C146,'México'!$K:$K)</f>
        <v>0</v>
      </c>
      <c r="L146" s="41">
        <f>SUMIF('México'!$C:$C,'México Summary'!C146,'México'!$L:$L)</f>
        <v>0</v>
      </c>
      <c r="M146" s="41">
        <f>SUMIF('México'!$C:$C,'México Summary'!C146,'México'!$M:$M)</f>
        <v>0</v>
      </c>
      <c r="N146" s="41">
        <f>SUMIF('México'!$C:$C,'México Summary'!C146,'México'!$N:$N)</f>
        <v>14089.416</v>
      </c>
      <c r="O146" s="41">
        <f>SUMIF('México'!$C:$C,'México Summary'!C146,'México'!$O:$O)</f>
        <v>0</v>
      </c>
      <c r="P146" s="41">
        <f>SUMIF('México'!$C:$C,'México Summary'!C146,'México'!$P:$P)</f>
        <v>0</v>
      </c>
      <c r="Q146" s="41">
        <f>SUMIF('México'!$C:$C,'México Summary'!C146,'México'!$Q:$Q)</f>
        <v>0</v>
      </c>
      <c r="R146" s="41">
        <f>SUMIF('México'!$C:$C,'México Summary'!C146,'México'!$R:$R)</f>
        <v>14089.416</v>
      </c>
      <c r="S146" s="41">
        <f>SUMIF('México'!$C:$C,'México Summary'!C146,'México'!$S:$S)</f>
        <v>0</v>
      </c>
      <c r="T146" s="41">
        <f>SUMIF('México'!$C:$C,'México Summary'!C146,'México'!$T:$T)</f>
        <v>0</v>
      </c>
      <c r="U146" s="41">
        <f>SUMIF('México'!$C:$C,'México Summary'!C146,'México'!$U:$U)</f>
        <v>0</v>
      </c>
      <c r="V146" s="41">
        <f>SUMIF('México'!$C:$C,'México Summary'!C146,'México'!$V:$V)</f>
        <v>14089.416</v>
      </c>
      <c r="W146" s="41">
        <f>SUMIF('México'!$C:$C,'México Summary'!C146,'México'!$W:$W)</f>
        <v>0</v>
      </c>
      <c r="X146" s="41">
        <f>SUMIF('México'!$C:$C,'México Summary'!C146,'México'!$X:$X)</f>
        <v>14089.416</v>
      </c>
      <c r="Y146" s="41">
        <f>SUMIF('México'!$C:$C,'México Summary'!C146,'México'!$Y:$Y)</f>
        <v>0</v>
      </c>
      <c r="Z146" s="41">
        <f>SUMIF('México'!$C:$C,'México Summary'!C146,'México'!$Z:$Z)</f>
        <v>0</v>
      </c>
      <c r="AA146" s="336">
        <f>SUMIF('México'!$C:$C,'México Summary'!C146,'México'!$AA:$AA)</f>
        <v>0</v>
      </c>
      <c r="AB146" s="41"/>
      <c r="AC146" s="338">
        <f t="shared" ref="AC146:AD146" si="258">D146+F146+H146+J146+L146+N146+P146+R146+T146+V146+X146+Z146</f>
        <v>84536.496</v>
      </c>
      <c r="AD146" s="336">
        <f t="shared" si="258"/>
        <v>0</v>
      </c>
      <c r="AE146" s="40"/>
      <c r="AF146" s="338">
        <f t="shared" ref="AF146:AG146" si="259">D146+F146+H146+J146+L146+N146+P146+R146+T146+V146+X146+Z146</f>
        <v>84536.496</v>
      </c>
      <c r="AG146" s="336">
        <f t="shared" si="259"/>
        <v>0</v>
      </c>
    </row>
    <row r="147" ht="14.25" customHeight="1">
      <c r="A147" s="40"/>
      <c r="B147" s="337" t="s">
        <v>54</v>
      </c>
      <c r="C147" s="40" t="s">
        <v>393</v>
      </c>
      <c r="D147" s="338">
        <f>SUMIF('México'!$C:$C,'México Summary'!C147,'México'!$D:$D)</f>
        <v>0</v>
      </c>
      <c r="E147" s="41">
        <f>SUMIF('México'!$C:$C,'México Summary'!C147,'México'!$E:$E)</f>
        <v>0</v>
      </c>
      <c r="F147" s="144">
        <f>SUMIF('México'!$C:$C,'México Summary'!C147,'México'!$F:$F)</f>
        <v>0</v>
      </c>
      <c r="G147" s="144">
        <f>SUMIF('México'!$C:$C,'México Summary'!C147,'México'!$G:$G)</f>
        <v>0</v>
      </c>
      <c r="H147" s="41">
        <f>SUMIF('México'!$C:$C,'México Summary'!C147,'México'!$H:$H)</f>
        <v>0</v>
      </c>
      <c r="I147" s="41">
        <f>SUMIF('México'!$C:$C,'México Summary'!C147,'México'!$I:$I)</f>
        <v>0</v>
      </c>
      <c r="J147" s="41">
        <f>SUMIF('México'!$C:$C,'México Summary'!C147,'México'!$J:$J)</f>
        <v>0</v>
      </c>
      <c r="K147" s="41">
        <f>SUMIF('México'!$C:$C,'México Summary'!C147,'México'!$K:$K)</f>
        <v>0</v>
      </c>
      <c r="L147" s="41">
        <f>SUMIF('México'!$C:$C,'México Summary'!C147,'México'!$L:$L)</f>
        <v>0</v>
      </c>
      <c r="M147" s="41">
        <f>SUMIF('México'!$C:$C,'México Summary'!C147,'México'!$M:$M)</f>
        <v>0</v>
      </c>
      <c r="N147" s="41">
        <f>SUMIF('México'!$C:$C,'México Summary'!C147,'México'!$N:$N)</f>
        <v>0</v>
      </c>
      <c r="O147" s="41">
        <f>SUMIF('México'!$C:$C,'México Summary'!C147,'México'!$O:$O)</f>
        <v>0</v>
      </c>
      <c r="P147" s="41">
        <f>SUMIF('México'!$C:$C,'México Summary'!C147,'México'!$P:$P)</f>
        <v>0</v>
      </c>
      <c r="Q147" s="41">
        <f>SUMIF('México'!$C:$C,'México Summary'!C147,'México'!$Q:$Q)</f>
        <v>0</v>
      </c>
      <c r="R147" s="41">
        <f>SUMIF('México'!$C:$C,'México Summary'!C147,'México'!$R:$R)</f>
        <v>0</v>
      </c>
      <c r="S147" s="41">
        <f>SUMIF('México'!$C:$C,'México Summary'!C147,'México'!$S:$S)</f>
        <v>0</v>
      </c>
      <c r="T147" s="41">
        <f>SUMIF('México'!$C:$C,'México Summary'!C147,'México'!$T:$T)</f>
        <v>0</v>
      </c>
      <c r="U147" s="41">
        <f>SUMIF('México'!$C:$C,'México Summary'!C147,'México'!$U:$U)</f>
        <v>0</v>
      </c>
      <c r="V147" s="41">
        <f>SUMIF('México'!$C:$C,'México Summary'!C147,'México'!$V:$V)</f>
        <v>0</v>
      </c>
      <c r="W147" s="41">
        <f>SUMIF('México'!$C:$C,'México Summary'!C147,'México'!$W:$W)</f>
        <v>0</v>
      </c>
      <c r="X147" s="41">
        <f>SUMIF('México'!$C:$C,'México Summary'!C147,'México'!$X:$X)</f>
        <v>0</v>
      </c>
      <c r="Y147" s="41">
        <f>SUMIF('México'!$C:$C,'México Summary'!C147,'México'!$Y:$Y)</f>
        <v>0</v>
      </c>
      <c r="Z147" s="41">
        <f>SUMIF('México'!$C:$C,'México Summary'!C147,'México'!$Z:$Z)</f>
        <v>189000</v>
      </c>
      <c r="AA147" s="336">
        <f>SUMIF('México'!$C:$C,'México Summary'!C147,'México'!$AA:$AA)</f>
        <v>0</v>
      </c>
      <c r="AB147" s="41"/>
      <c r="AC147" s="356">
        <f t="shared" ref="AC147:AD147" si="260">D147+F147+H147+J147+L147+N147+P147+R147+T147+V147+X147+Z147</f>
        <v>189000</v>
      </c>
      <c r="AD147" s="336">
        <f t="shared" si="260"/>
        <v>0</v>
      </c>
      <c r="AE147" s="40"/>
      <c r="AF147" s="338">
        <f t="shared" ref="AF147:AG147" si="261">D147+F147+H147+J147+L147+N147+P147+R147+T147+V147+X147+Z147</f>
        <v>189000</v>
      </c>
      <c r="AG147" s="336">
        <f t="shared" si="261"/>
        <v>0</v>
      </c>
    </row>
    <row r="148" ht="14.25" customHeight="1">
      <c r="A148" s="40"/>
      <c r="B148" s="337" t="s">
        <v>609</v>
      </c>
      <c r="C148" s="40" t="s">
        <v>622</v>
      </c>
      <c r="D148" s="338">
        <f>SUMIF('México'!$C:$C,'México Summary'!C148,'México'!$D:$D)</f>
        <v>0</v>
      </c>
      <c r="E148" s="41">
        <f>SUMIF('México'!$C:$C,'México Summary'!C148,'México'!$E:$E)</f>
        <v>0</v>
      </c>
      <c r="F148" s="144">
        <f>SUMIF('México'!$C:$C,'México Summary'!C148,'México'!$F:$F)</f>
        <v>0</v>
      </c>
      <c r="G148" s="144">
        <f>SUMIF('México'!$C:$C,'México Summary'!C148,'México'!$G:$G)</f>
        <v>0</v>
      </c>
      <c r="H148" s="41">
        <f>SUMIF('México'!$C:$C,'México Summary'!C148,'México'!$H:$H)</f>
        <v>0</v>
      </c>
      <c r="I148" s="41">
        <f>SUMIF('México'!$C:$C,'México Summary'!C148,'México'!$I:$I)</f>
        <v>0</v>
      </c>
      <c r="J148" s="41">
        <f>SUMIF('México'!$C:$C,'México Summary'!C148,'México'!$J:$J)</f>
        <v>0</v>
      </c>
      <c r="K148" s="41">
        <f>SUMIF('México'!$C:$C,'México Summary'!C148,'México'!$K:$K)</f>
        <v>0</v>
      </c>
      <c r="L148" s="41">
        <f>SUMIF('México'!$C:$C,'México Summary'!C148,'México'!$L:$L)</f>
        <v>0</v>
      </c>
      <c r="M148" s="41">
        <f>SUMIF('México'!$C:$C,'México Summary'!C148,'México'!$M:$M)</f>
        <v>0</v>
      </c>
      <c r="N148" s="41">
        <f>SUMIF('México'!$C:$C,'México Summary'!C148,'México'!$N:$N)</f>
        <v>0</v>
      </c>
      <c r="O148" s="41">
        <f>SUMIF('México'!$C:$C,'México Summary'!C148,'México'!$O:$O)</f>
        <v>0</v>
      </c>
      <c r="P148" s="41">
        <f>SUMIF('México'!$C:$C,'México Summary'!C148,'México'!$P:$P)</f>
        <v>0</v>
      </c>
      <c r="Q148" s="41">
        <f>SUMIF('México'!$C:$C,'México Summary'!C148,'México'!$Q:$Q)</f>
        <v>0</v>
      </c>
      <c r="R148" s="41">
        <f>SUMIF('México'!$C:$C,'México Summary'!C148,'México'!$R:$R)</f>
        <v>0</v>
      </c>
      <c r="S148" s="41">
        <f>SUMIF('México'!$C:$C,'México Summary'!C148,'México'!$S:$S)</f>
        <v>0</v>
      </c>
      <c r="T148" s="41">
        <f>SUMIF('México'!$C:$C,'México Summary'!C148,'México'!$T:$T)</f>
        <v>0</v>
      </c>
      <c r="U148" s="41">
        <f>SUMIF('México'!$C:$C,'México Summary'!C148,'México'!$U:$U)</f>
        <v>0</v>
      </c>
      <c r="V148" s="41">
        <f>SUMIF('México'!$C:$C,'México Summary'!C148,'México'!$V:$V)</f>
        <v>0</v>
      </c>
      <c r="W148" s="41">
        <f>SUMIF('México'!$C:$C,'México Summary'!C148,'México'!$W:$W)</f>
        <v>0</v>
      </c>
      <c r="X148" s="41">
        <f>SUMIF('México'!$C:$C,'México Summary'!C148,'México'!$X:$X)</f>
        <v>4200</v>
      </c>
      <c r="Y148" s="41">
        <f>SUMIF('México'!$C:$C,'México Summary'!C148,'México'!$Y:$Y)</f>
        <v>0</v>
      </c>
      <c r="Z148" s="41">
        <f>SUMIF('México'!$C:$C,'México Summary'!C148,'México'!$Z:$Z)</f>
        <v>0</v>
      </c>
      <c r="AA148" s="336">
        <f>SUMIF('México'!$C:$C,'México Summary'!C148,'México'!$AA:$AA)</f>
        <v>0</v>
      </c>
      <c r="AB148" s="41"/>
      <c r="AC148" s="338">
        <f t="shared" ref="AC148:AD148" si="262">D148+F148+H148+J148+L148+N148+P148+R148+T148+V148+X148+Z148</f>
        <v>4200</v>
      </c>
      <c r="AD148" s="336">
        <f t="shared" si="262"/>
        <v>0</v>
      </c>
      <c r="AE148" s="40"/>
      <c r="AF148" s="338">
        <f t="shared" ref="AF148:AG148" si="263">D148+F148+H148+J148+L148+N148+P148+R148+T148+V148+X148+Z148</f>
        <v>4200</v>
      </c>
      <c r="AG148" s="336">
        <f t="shared" si="263"/>
        <v>0</v>
      </c>
    </row>
    <row r="149" ht="14.25" customHeight="1">
      <c r="A149" s="40"/>
      <c r="B149" s="337" t="s">
        <v>54</v>
      </c>
      <c r="C149" s="40" t="s">
        <v>377</v>
      </c>
      <c r="D149" s="338">
        <f>SUMIF('México'!$C:$C,'México Summary'!C149,'México'!$D:$D)</f>
        <v>0</v>
      </c>
      <c r="E149" s="41">
        <f>SUMIF('México'!$C:$C,'México Summary'!C149,'México'!$E:$E)</f>
        <v>0</v>
      </c>
      <c r="F149" s="144">
        <f>SUMIF('México'!$C:$C,'México Summary'!C149,'México'!$F:$F)</f>
        <v>0</v>
      </c>
      <c r="G149" s="144">
        <f>SUMIF('México'!$C:$C,'México Summary'!C149,'México'!$G:$G)</f>
        <v>0</v>
      </c>
      <c r="H149" s="41">
        <f>SUMIF('México'!$C:$C,'México Summary'!C149,'México'!$H:$H)</f>
        <v>0</v>
      </c>
      <c r="I149" s="41">
        <f>SUMIF('México'!$C:$C,'México Summary'!C149,'México'!$I:$I)</f>
        <v>0</v>
      </c>
      <c r="J149" s="41">
        <f>SUMIF('México'!$C:$C,'México Summary'!C149,'México'!$J:$J)</f>
        <v>0</v>
      </c>
      <c r="K149" s="41">
        <f>SUMIF('México'!$C:$C,'México Summary'!C149,'México'!$K:$K)</f>
        <v>0</v>
      </c>
      <c r="L149" s="41">
        <f>SUMIF('México'!$C:$C,'México Summary'!C149,'México'!$L:$L)</f>
        <v>0</v>
      </c>
      <c r="M149" s="41">
        <f>SUMIF('México'!$C:$C,'México Summary'!C149,'México'!$M:$M)</f>
        <v>0</v>
      </c>
      <c r="N149" s="41">
        <f>SUMIF('México'!$C:$C,'México Summary'!C149,'México'!$N:$N)</f>
        <v>0</v>
      </c>
      <c r="O149" s="41">
        <f>SUMIF('México'!$C:$C,'México Summary'!C149,'México'!$O:$O)</f>
        <v>0</v>
      </c>
      <c r="P149" s="41">
        <f>SUMIF('México'!$C:$C,'México Summary'!C149,'México'!$P:$P)</f>
        <v>0</v>
      </c>
      <c r="Q149" s="41">
        <f>SUMIF('México'!$C:$C,'México Summary'!C149,'México'!$Q:$Q)</f>
        <v>0</v>
      </c>
      <c r="R149" s="41">
        <f>SUMIF('México'!$C:$C,'México Summary'!C149,'México'!$R:$R)</f>
        <v>0</v>
      </c>
      <c r="S149" s="41">
        <f>SUMIF('México'!$C:$C,'México Summary'!C149,'México'!$S:$S)</f>
        <v>0</v>
      </c>
      <c r="T149" s="41">
        <f>SUMIF('México'!$C:$C,'México Summary'!C149,'México'!$T:$T)</f>
        <v>0</v>
      </c>
      <c r="U149" s="41">
        <f>SUMIF('México'!$C:$C,'México Summary'!C149,'México'!$U:$U)</f>
        <v>0</v>
      </c>
      <c r="V149" s="41">
        <f>SUMIF('México'!$C:$C,'México Summary'!C149,'México'!$V:$V)</f>
        <v>0</v>
      </c>
      <c r="W149" s="41">
        <f>SUMIF('México'!$C:$C,'México Summary'!C149,'México'!$W:$W)</f>
        <v>0</v>
      </c>
      <c r="X149" s="41">
        <f>SUMIF('México'!$C:$C,'México Summary'!C149,'México'!$X:$X)</f>
        <v>0</v>
      </c>
      <c r="Y149" s="41">
        <f>SUMIF('México'!$C:$C,'México Summary'!C149,'México'!$Y:$Y)</f>
        <v>0</v>
      </c>
      <c r="Z149" s="41">
        <f>SUMIF('México'!$C:$C,'México Summary'!C149,'México'!$Z:$Z)</f>
        <v>0</v>
      </c>
      <c r="AA149" s="336">
        <f>SUMIF('México'!$C:$C,'México Summary'!C149,'México'!$AA:$AA)</f>
        <v>0</v>
      </c>
      <c r="AB149" s="41"/>
      <c r="AC149" s="338">
        <f t="shared" ref="AC149:AD149" si="264">D149+F149+H149+J149+L149+N149+P149+R149+T149+V149+X149+Z149</f>
        <v>0</v>
      </c>
      <c r="AD149" s="336">
        <f t="shared" si="264"/>
        <v>0</v>
      </c>
      <c r="AE149" s="40"/>
      <c r="AF149" s="338">
        <f t="shared" ref="AF149:AG149" si="265">D149+F149+H149+J149+L149+N149+P149+R149+T149+V149+X149+Z149</f>
        <v>0</v>
      </c>
      <c r="AG149" s="336">
        <f t="shared" si="265"/>
        <v>0</v>
      </c>
    </row>
    <row r="150" ht="14.25" customHeight="1">
      <c r="A150" s="40"/>
      <c r="B150" s="337"/>
      <c r="C150" s="359" t="s">
        <v>79</v>
      </c>
      <c r="D150" s="356">
        <f t="shared" ref="D150:AA150" si="266">SUM(D127:D149)</f>
        <v>85250</v>
      </c>
      <c r="E150" s="357">
        <f t="shared" si="266"/>
        <v>0</v>
      </c>
      <c r="F150" s="357">
        <f t="shared" si="266"/>
        <v>285319.7072</v>
      </c>
      <c r="G150" s="357">
        <f t="shared" si="266"/>
        <v>16000</v>
      </c>
      <c r="H150" s="357">
        <f t="shared" si="266"/>
        <v>69250</v>
      </c>
      <c r="I150" s="357">
        <f t="shared" si="266"/>
        <v>24000</v>
      </c>
      <c r="J150" s="357">
        <f t="shared" si="266"/>
        <v>285319.7072</v>
      </c>
      <c r="K150" s="357">
        <f t="shared" si="266"/>
        <v>24000</v>
      </c>
      <c r="L150" s="357">
        <f t="shared" si="266"/>
        <v>2335250</v>
      </c>
      <c r="M150" s="357">
        <f t="shared" si="266"/>
        <v>24000</v>
      </c>
      <c r="N150" s="357">
        <f t="shared" si="266"/>
        <v>1135319.707</v>
      </c>
      <c r="O150" s="357">
        <f t="shared" si="266"/>
        <v>24000</v>
      </c>
      <c r="P150" s="357">
        <f t="shared" si="266"/>
        <v>71250</v>
      </c>
      <c r="Q150" s="357">
        <f t="shared" si="266"/>
        <v>0</v>
      </c>
      <c r="R150" s="357">
        <f t="shared" si="266"/>
        <v>261319.7072</v>
      </c>
      <c r="S150" s="357">
        <f t="shared" si="266"/>
        <v>0</v>
      </c>
      <c r="T150" s="357">
        <f t="shared" si="266"/>
        <v>85250</v>
      </c>
      <c r="U150" s="357">
        <f t="shared" si="266"/>
        <v>24000</v>
      </c>
      <c r="V150" s="357">
        <f t="shared" si="266"/>
        <v>285319.7072</v>
      </c>
      <c r="W150" s="357">
        <f t="shared" si="266"/>
        <v>24000</v>
      </c>
      <c r="X150" s="357">
        <f t="shared" si="266"/>
        <v>289519.7072</v>
      </c>
      <c r="Y150" s="357">
        <f t="shared" si="266"/>
        <v>0</v>
      </c>
      <c r="Z150" s="357">
        <f t="shared" si="266"/>
        <v>250250</v>
      </c>
      <c r="AA150" s="358">
        <f t="shared" si="266"/>
        <v>0</v>
      </c>
      <c r="AB150" s="41"/>
      <c r="AC150" s="356">
        <f t="shared" ref="AC150:AD150" si="267">D150+F150+H150+J150+L150+N150+P150+R150+T150+V150+X150+Z150</f>
        <v>5438618.243</v>
      </c>
      <c r="AD150" s="358">
        <f t="shared" si="267"/>
        <v>160000</v>
      </c>
      <c r="AE150" s="40"/>
      <c r="AF150" s="356">
        <f t="shared" ref="AF150:AG150" si="268">D150+F150+H150+J150+L150+N150+P150+R150+T150+V150+X150+Z150</f>
        <v>5438618.243</v>
      </c>
      <c r="AG150" s="358">
        <f t="shared" si="268"/>
        <v>160000</v>
      </c>
    </row>
    <row r="151" ht="14.25" customHeight="1">
      <c r="A151" s="40"/>
      <c r="B151" s="337"/>
      <c r="C151" s="40"/>
      <c r="D151" s="338"/>
      <c r="E151" s="41"/>
      <c r="F151" s="144"/>
      <c r="G151" s="144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336"/>
      <c r="AB151" s="41"/>
      <c r="AC151" s="338"/>
      <c r="AD151" s="336"/>
      <c r="AE151" s="40"/>
      <c r="AF151" s="338"/>
      <c r="AG151" s="336"/>
    </row>
    <row r="152" ht="14.25" customHeight="1">
      <c r="A152" s="40"/>
      <c r="B152" s="337" t="s">
        <v>57</v>
      </c>
      <c r="C152" s="40" t="s">
        <v>444</v>
      </c>
      <c r="D152" s="338">
        <f>SUMIF('México'!$C:$C,'México Summary'!$C$152,'México'!D:D)</f>
        <v>0</v>
      </c>
      <c r="E152" s="41">
        <f>SUMIF('México'!$C:$C,'México Summary'!$C$152,'México'!E:E)</f>
        <v>0</v>
      </c>
      <c r="F152" s="144">
        <f>SUMIF('México'!$C:$C,'México Summary'!$C$152,'México'!F:F)</f>
        <v>0</v>
      </c>
      <c r="G152" s="144">
        <f>SUMIF('México'!$C:$C,'México Summary'!$C$152,'México'!G:G)</f>
        <v>0</v>
      </c>
      <c r="H152" s="41">
        <f>SUMIF('México'!$C:$C,'México Summary'!$C$152,'México'!H:H)</f>
        <v>0</v>
      </c>
      <c r="I152" s="41">
        <f>SUMIF('México'!$C:$C,'México Summary'!$C$152,'México'!I:I)</f>
        <v>0</v>
      </c>
      <c r="J152" s="41">
        <f>SUMIF('México'!$C:$C,'México Summary'!$C$152,'México'!J:J)</f>
        <v>0</v>
      </c>
      <c r="K152" s="41">
        <f>SUMIF('México'!$C:$C,'México Summary'!$C$152,'México'!K:K)</f>
        <v>0</v>
      </c>
      <c r="L152" s="41">
        <f>SUMIF('México'!$C:$C,'México Summary'!$C$152,'México'!L:L)</f>
        <v>0</v>
      </c>
      <c r="M152" s="41">
        <f>SUMIF('México'!$C:$C,'México Summary'!$C$152,'México'!M:M)</f>
        <v>0</v>
      </c>
      <c r="N152" s="41">
        <f>SUMIF('México'!$C:$C,'México Summary'!$C$152,'México'!N:N)</f>
        <v>0</v>
      </c>
      <c r="O152" s="41">
        <f>SUMIF('México'!$C:$C,'México Summary'!$C$152,'México'!O:O)</f>
        <v>0</v>
      </c>
      <c r="P152" s="41">
        <f>SUMIF('México'!$C:$C,'México Summary'!$C$152,'México'!P:P)</f>
        <v>0</v>
      </c>
      <c r="Q152" s="41">
        <f>SUMIF('México'!$C:$C,'México Summary'!$C$152,'México'!Q:Q)</f>
        <v>0</v>
      </c>
      <c r="R152" s="41">
        <f>SUMIF('México'!$C:$C,'México Summary'!$C$152,'México'!R:R)</f>
        <v>0</v>
      </c>
      <c r="S152" s="41">
        <f>SUMIF('México'!$C:$C,'México Summary'!$C$152,'México'!S:S)</f>
        <v>0</v>
      </c>
      <c r="T152" s="41">
        <f>SUMIF('México'!$C:$C,'México Summary'!$C$152,'México'!T:T)</f>
        <v>0</v>
      </c>
      <c r="U152" s="41">
        <f>SUMIF('México'!$C:$C,'México Summary'!$C$152,'México'!U:U)</f>
        <v>0</v>
      </c>
      <c r="V152" s="41">
        <f>SUMIF('México'!$C:$C,'México Summary'!$C$152,'México'!V:V)</f>
        <v>70000</v>
      </c>
      <c r="W152" s="41">
        <f>SUMIF('México'!$C:$C,'México Summary'!$C$152,'México'!W:W)</f>
        <v>0</v>
      </c>
      <c r="X152" s="41">
        <f>SUMIF('México'!$C:$C,'México Summary'!$C$152,'México'!X:X)</f>
        <v>0</v>
      </c>
      <c r="Y152" s="41">
        <f>SUMIF('México'!$C:$C,'México Summary'!$C$152,'México'!Y:Y)</f>
        <v>0</v>
      </c>
      <c r="Z152" s="41">
        <f>SUMIF('México'!$C:$C,'México Summary'!$C$152,'México'!Z:Z)</f>
        <v>0</v>
      </c>
      <c r="AA152" s="336">
        <f>SUMIF('México'!$C:$C,'México Summary'!$C$152,'México'!AA:AA)</f>
        <v>0</v>
      </c>
      <c r="AB152" s="41"/>
      <c r="AC152" s="338">
        <f t="shared" ref="AC152:AD152" si="269">D152+F152+H152+J152+L152+N152+P152+R152+T152+V152+X152+Z152</f>
        <v>70000</v>
      </c>
      <c r="AD152" s="336">
        <f t="shared" si="269"/>
        <v>0</v>
      </c>
      <c r="AE152" s="40"/>
      <c r="AF152" s="338">
        <f t="shared" ref="AF152:AG152" si="270">D152+F152+H152+J152+L152+N152+P152+R152+T152+V152+X152+Z152</f>
        <v>70000</v>
      </c>
      <c r="AG152" s="336">
        <f t="shared" si="270"/>
        <v>0</v>
      </c>
    </row>
    <row r="153" ht="14.25" customHeight="1">
      <c r="A153" s="40"/>
      <c r="B153" s="337" t="s">
        <v>57</v>
      </c>
      <c r="C153" s="40" t="s">
        <v>446</v>
      </c>
      <c r="D153" s="338">
        <f>SUMIF('México'!$C:$C,'México Summary'!$C$153,'México'!D:D)</f>
        <v>0</v>
      </c>
      <c r="E153" s="41">
        <f>SUMIF('México'!$C:$C,'México Summary'!$C$153,'México'!E:E)</f>
        <v>0</v>
      </c>
      <c r="F153" s="144">
        <f>SUMIF('México'!$C:$C,'México Summary'!$C$153,'México'!F:F)</f>
        <v>0</v>
      </c>
      <c r="G153" s="144">
        <f>SUMIF('México'!$C:$C,'México Summary'!$C$153,'México'!G:G)</f>
        <v>0</v>
      </c>
      <c r="H153" s="41">
        <f>SUMIF('México'!$C:$C,'México Summary'!$C$153,'México'!H:H)</f>
        <v>0</v>
      </c>
      <c r="I153" s="41">
        <f>SUMIF('México'!$C:$C,'México Summary'!$C$153,'México'!I:I)</f>
        <v>0</v>
      </c>
      <c r="J153" s="41">
        <f>SUMIF('México'!$C:$C,'México Summary'!$C$153,'México'!J:J)</f>
        <v>0</v>
      </c>
      <c r="K153" s="41">
        <f>SUMIF('México'!$C:$C,'México Summary'!$C$153,'México'!K:K)</f>
        <v>0</v>
      </c>
      <c r="L153" s="41">
        <f>SUMIF('México'!$C:$C,'México Summary'!$C$153,'México'!L:L)</f>
        <v>0</v>
      </c>
      <c r="M153" s="41">
        <f>SUMIF('México'!$C:$C,'México Summary'!$C$153,'México'!M:M)</f>
        <v>0</v>
      </c>
      <c r="N153" s="41">
        <f>SUMIF('México'!$C:$C,'México Summary'!$C$153,'México'!N:N)</f>
        <v>0</v>
      </c>
      <c r="O153" s="41">
        <f>SUMIF('México'!$C:$C,'México Summary'!$C$153,'México'!O:O)</f>
        <v>0</v>
      </c>
      <c r="P153" s="41">
        <f>SUMIF('México'!$C:$C,'México Summary'!$C$153,'México'!P:P)</f>
        <v>0</v>
      </c>
      <c r="Q153" s="41">
        <f>SUMIF('México'!$C:$C,'México Summary'!$C$153,'México'!Q:Q)</f>
        <v>0</v>
      </c>
      <c r="R153" s="41">
        <f>SUMIF('México'!$C:$C,'México Summary'!$C$153,'México'!R:R)</f>
        <v>0</v>
      </c>
      <c r="S153" s="41">
        <f>SUMIF('México'!$C:$C,'México Summary'!$C$153,'México'!S:S)</f>
        <v>0</v>
      </c>
      <c r="T153" s="41">
        <f>SUMIF('México'!$C:$C,'México Summary'!$C$153,'México'!T:T)</f>
        <v>120000</v>
      </c>
      <c r="U153" s="41">
        <f>SUMIF('México'!$C:$C,'México Summary'!$C$153,'México'!U:U)</f>
        <v>0</v>
      </c>
      <c r="V153" s="41">
        <f>SUMIF('México'!$C:$C,'México Summary'!$C$153,'México'!V:V)</f>
        <v>0</v>
      </c>
      <c r="W153" s="41">
        <f>SUMIF('México'!$C:$C,'México Summary'!$C$153,'México'!W:W)</f>
        <v>0</v>
      </c>
      <c r="X153" s="41">
        <f>SUMIF('México'!$C:$C,'México Summary'!$C$153,'México'!X:X)</f>
        <v>0</v>
      </c>
      <c r="Y153" s="41">
        <f>SUMIF('México'!$C:$C,'México Summary'!$C$153,'México'!Y:Y)</f>
        <v>0</v>
      </c>
      <c r="Z153" s="41">
        <f>SUMIF('México'!$C:$C,'México Summary'!$C$153,'México'!Z:Z)</f>
        <v>0</v>
      </c>
      <c r="AA153" s="336">
        <f>SUMIF('México'!$C:$C,'México Summary'!$C$153,'México'!AA:AA)</f>
        <v>0</v>
      </c>
      <c r="AB153" s="41"/>
      <c r="AC153" s="338">
        <f t="shared" ref="AC153:AD153" si="271">D153+F153+H153+J153+L153+N153+P153+R153+T153+V153+X153+Z153</f>
        <v>120000</v>
      </c>
      <c r="AD153" s="336">
        <f t="shared" si="271"/>
        <v>0</v>
      </c>
      <c r="AE153" s="40"/>
      <c r="AF153" s="338">
        <f t="shared" ref="AF153:AG153" si="272">D153+F153+H153+J153+L153+N153+P153+R153+T153+V153+X153+Z153</f>
        <v>120000</v>
      </c>
      <c r="AG153" s="336">
        <f t="shared" si="272"/>
        <v>0</v>
      </c>
    </row>
    <row r="154" ht="14.25" customHeight="1">
      <c r="A154" s="40"/>
      <c r="B154" s="337" t="s">
        <v>57</v>
      </c>
      <c r="C154" s="40" t="s">
        <v>447</v>
      </c>
      <c r="D154" s="338">
        <f>SUMIF('México'!$C:$C,'México Summary'!$C$154,'México'!D:D)</f>
        <v>0</v>
      </c>
      <c r="E154" s="41">
        <f>SUMIF('México'!$C:$C,'México Summary'!$C$154,'México'!E:E)</f>
        <v>0</v>
      </c>
      <c r="F154" s="144">
        <f>SUMIF('México'!$C:$C,'México Summary'!$C$154,'México'!F:F)</f>
        <v>0</v>
      </c>
      <c r="G154" s="144">
        <f>SUMIF('México'!$C:$C,'México Summary'!$C$154,'México'!G:G)</f>
        <v>0</v>
      </c>
      <c r="H154" s="41">
        <f>SUMIF('México'!$C:$C,'México Summary'!$C$154,'México'!H:H)</f>
        <v>0</v>
      </c>
      <c r="I154" s="41">
        <f>SUMIF('México'!$C:$C,'México Summary'!$C$154,'México'!I:I)</f>
        <v>0</v>
      </c>
      <c r="J154" s="41">
        <f>SUMIF('México'!$C:$C,'México Summary'!$C$154,'México'!J:J)</f>
        <v>0</v>
      </c>
      <c r="K154" s="41">
        <f>SUMIF('México'!$C:$C,'México Summary'!$C$154,'México'!K:K)</f>
        <v>0</v>
      </c>
      <c r="L154" s="41">
        <f>SUMIF('México'!$C:$C,'México Summary'!$C$154,'México'!L:L)</f>
        <v>30000</v>
      </c>
      <c r="M154" s="41">
        <f>SUMIF('México'!$C:$C,'México Summary'!$C$154,'México'!M:M)</f>
        <v>0</v>
      </c>
      <c r="N154" s="41">
        <f>SUMIF('México'!$C:$C,'México Summary'!$C$154,'México'!N:N)</f>
        <v>0</v>
      </c>
      <c r="O154" s="41">
        <f>SUMIF('México'!$C:$C,'México Summary'!$C$154,'México'!O:O)</f>
        <v>0</v>
      </c>
      <c r="P154" s="41">
        <f>SUMIF('México'!$C:$C,'México Summary'!$C$154,'México'!P:P)</f>
        <v>0</v>
      </c>
      <c r="Q154" s="41">
        <f>SUMIF('México'!$C:$C,'México Summary'!$C$154,'México'!Q:Q)</f>
        <v>0</v>
      </c>
      <c r="R154" s="41">
        <f>SUMIF('México'!$C:$C,'México Summary'!$C$154,'México'!R:R)</f>
        <v>0</v>
      </c>
      <c r="S154" s="41">
        <f>SUMIF('México'!$C:$C,'México Summary'!$C$154,'México'!S:S)</f>
        <v>0</v>
      </c>
      <c r="T154" s="41">
        <f>SUMIF('México'!$C:$C,'México Summary'!$C$154,'México'!T:T)</f>
        <v>0</v>
      </c>
      <c r="U154" s="41">
        <f>SUMIF('México'!$C:$C,'México Summary'!$C$154,'México'!U:U)</f>
        <v>0</v>
      </c>
      <c r="V154" s="41">
        <f>SUMIF('México'!$C:$C,'México Summary'!$C$154,'México'!V:V)</f>
        <v>0</v>
      </c>
      <c r="W154" s="41">
        <f>SUMIF('México'!$C:$C,'México Summary'!$C$154,'México'!W:W)</f>
        <v>0</v>
      </c>
      <c r="X154" s="41">
        <f>SUMIF('México'!$C:$C,'México Summary'!$C$154,'México'!X:X)</f>
        <v>0</v>
      </c>
      <c r="Y154" s="41">
        <f>SUMIF('México'!$C:$C,'México Summary'!$C$154,'México'!Y:Y)</f>
        <v>0</v>
      </c>
      <c r="Z154" s="41">
        <f>SUMIF('México'!$C:$C,'México Summary'!$C$154,'México'!Z:Z)</f>
        <v>0</v>
      </c>
      <c r="AA154" s="336">
        <f>SUMIF('México'!$C:$C,'México Summary'!$C$154,'México'!AA:AA)</f>
        <v>0</v>
      </c>
      <c r="AB154" s="41"/>
      <c r="AC154" s="338">
        <f t="shared" ref="AC154:AD154" si="273">D154+F154+H154+J154+L154+N154+P154+R154+T154+V154+X154+Z154</f>
        <v>30000</v>
      </c>
      <c r="AD154" s="336">
        <f t="shared" si="273"/>
        <v>0</v>
      </c>
      <c r="AE154" s="40"/>
      <c r="AF154" s="338">
        <f t="shared" ref="AF154:AG154" si="274">D154+F154+H154+J154+L154+N154+P154+R154+T154+V154+X154+Z154</f>
        <v>30000</v>
      </c>
      <c r="AG154" s="336">
        <f t="shared" si="274"/>
        <v>0</v>
      </c>
    </row>
    <row r="155" ht="14.25" customHeight="1">
      <c r="A155" s="40"/>
      <c r="B155" s="337" t="s">
        <v>57</v>
      </c>
      <c r="C155" s="40" t="s">
        <v>449</v>
      </c>
      <c r="D155" s="338">
        <f>SUMIF('México'!$C:$C,'México Summary'!$C$155,'México'!D:D)</f>
        <v>0</v>
      </c>
      <c r="E155" s="41">
        <f>SUMIF('México'!$C:$C,'México Summary'!$C$155,'México'!E:E)</f>
        <v>0</v>
      </c>
      <c r="F155" s="144">
        <f>SUMIF('México'!$C:$C,'México Summary'!$C$155,'México'!F:F)</f>
        <v>0</v>
      </c>
      <c r="G155" s="144">
        <f>SUMIF('México'!$C:$C,'México Summary'!$C$155,'México'!G:G)</f>
        <v>0</v>
      </c>
      <c r="H155" s="41">
        <f>SUMIF('México'!$C:$C,'México Summary'!$C$155,'México'!H:H)</f>
        <v>15000</v>
      </c>
      <c r="I155" s="41">
        <f>SUMIF('México'!$C:$C,'México Summary'!$C$155,'México'!I:I)</f>
        <v>0</v>
      </c>
      <c r="J155" s="41">
        <f>SUMIF('México'!$C:$C,'México Summary'!$C$155,'México'!J:J)</f>
        <v>30000</v>
      </c>
      <c r="K155" s="41">
        <f>SUMIF('México'!$C:$C,'México Summary'!$C$155,'México'!K:K)</f>
        <v>0</v>
      </c>
      <c r="L155" s="41">
        <f>SUMIF('México'!$C:$C,'México Summary'!$C$155,'México'!L:L)</f>
        <v>0</v>
      </c>
      <c r="M155" s="41">
        <f>SUMIF('México'!$C:$C,'México Summary'!$C$155,'México'!M:M)</f>
        <v>0</v>
      </c>
      <c r="N155" s="41">
        <f>SUMIF('México'!$C:$C,'México Summary'!$C$155,'México'!N:N)</f>
        <v>0</v>
      </c>
      <c r="O155" s="41">
        <f>SUMIF('México'!$C:$C,'México Summary'!$C$155,'México'!O:O)</f>
        <v>0</v>
      </c>
      <c r="P155" s="41">
        <f>SUMIF('México'!$C:$C,'México Summary'!$C$155,'México'!P:P)</f>
        <v>15000</v>
      </c>
      <c r="Q155" s="41">
        <f>SUMIF('México'!$C:$C,'México Summary'!$C$155,'México'!Q:Q)</f>
        <v>0</v>
      </c>
      <c r="R155" s="41">
        <f>SUMIF('México'!$C:$C,'México Summary'!$C$155,'México'!R:R)</f>
        <v>15000</v>
      </c>
      <c r="S155" s="41">
        <f>SUMIF('México'!$C:$C,'México Summary'!$C$155,'México'!S:S)</f>
        <v>0</v>
      </c>
      <c r="T155" s="41">
        <f>SUMIF('México'!$C:$C,'México Summary'!$C$155,'México'!T:T)</f>
        <v>0</v>
      </c>
      <c r="U155" s="41">
        <f>SUMIF('México'!$C:$C,'México Summary'!$C$155,'México'!U:U)</f>
        <v>0</v>
      </c>
      <c r="V155" s="41">
        <f>SUMIF('México'!$C:$C,'México Summary'!$C$155,'México'!V:V)</f>
        <v>15000</v>
      </c>
      <c r="W155" s="41">
        <f>SUMIF('México'!$C:$C,'México Summary'!$C$155,'México'!W:W)</f>
        <v>0</v>
      </c>
      <c r="X155" s="41">
        <f>SUMIF('México'!$C:$C,'México Summary'!$C$155,'México'!X:X)</f>
        <v>30000</v>
      </c>
      <c r="Y155" s="41">
        <f>SUMIF('México'!$C:$C,'México Summary'!$C$155,'México'!Y:Y)</f>
        <v>0</v>
      </c>
      <c r="Z155" s="41">
        <f>SUMIF('México'!$C:$C,'México Summary'!$C$155,'México'!Z:Z)</f>
        <v>0</v>
      </c>
      <c r="AA155" s="336">
        <f>SUMIF('México'!$C:$C,'México Summary'!$C$155,'México'!AA:AA)</f>
        <v>0</v>
      </c>
      <c r="AB155" s="41"/>
      <c r="AC155" s="338">
        <f t="shared" ref="AC155:AD155" si="275">D155+F155+H155+J155+L155+N155+P155+R155+T155+V155+X155+Z155</f>
        <v>120000</v>
      </c>
      <c r="AD155" s="336">
        <f t="shared" si="275"/>
        <v>0</v>
      </c>
      <c r="AE155" s="40"/>
      <c r="AF155" s="338">
        <f t="shared" ref="AF155:AG155" si="276">D155+F155+H155+J155+L155+N155+P155+R155+T155+V155+X155+Z155</f>
        <v>120000</v>
      </c>
      <c r="AG155" s="336">
        <f t="shared" si="276"/>
        <v>0</v>
      </c>
    </row>
    <row r="156" ht="14.25" customHeight="1">
      <c r="A156" s="40"/>
      <c r="B156" s="337"/>
      <c r="C156" s="359" t="s">
        <v>85</v>
      </c>
      <c r="D156" s="356">
        <f t="shared" ref="D156:AA156" si="277">SUM(D152:D155)</f>
        <v>0</v>
      </c>
      <c r="E156" s="357">
        <f t="shared" si="277"/>
        <v>0</v>
      </c>
      <c r="F156" s="357">
        <f t="shared" si="277"/>
        <v>0</v>
      </c>
      <c r="G156" s="357">
        <f t="shared" si="277"/>
        <v>0</v>
      </c>
      <c r="H156" s="357">
        <f t="shared" si="277"/>
        <v>15000</v>
      </c>
      <c r="I156" s="357">
        <f t="shared" si="277"/>
        <v>0</v>
      </c>
      <c r="J156" s="357">
        <f t="shared" si="277"/>
        <v>30000</v>
      </c>
      <c r="K156" s="357">
        <f t="shared" si="277"/>
        <v>0</v>
      </c>
      <c r="L156" s="357">
        <f t="shared" si="277"/>
        <v>30000</v>
      </c>
      <c r="M156" s="357">
        <f t="shared" si="277"/>
        <v>0</v>
      </c>
      <c r="N156" s="357">
        <f t="shared" si="277"/>
        <v>0</v>
      </c>
      <c r="O156" s="357">
        <f t="shared" si="277"/>
        <v>0</v>
      </c>
      <c r="P156" s="357">
        <f t="shared" si="277"/>
        <v>15000</v>
      </c>
      <c r="Q156" s="357">
        <f t="shared" si="277"/>
        <v>0</v>
      </c>
      <c r="R156" s="357">
        <f t="shared" si="277"/>
        <v>15000</v>
      </c>
      <c r="S156" s="357">
        <f t="shared" si="277"/>
        <v>0</v>
      </c>
      <c r="T156" s="357">
        <f t="shared" si="277"/>
        <v>120000</v>
      </c>
      <c r="U156" s="357">
        <f t="shared" si="277"/>
        <v>0</v>
      </c>
      <c r="V156" s="357">
        <f t="shared" si="277"/>
        <v>85000</v>
      </c>
      <c r="W156" s="357">
        <f t="shared" si="277"/>
        <v>0</v>
      </c>
      <c r="X156" s="357">
        <f t="shared" si="277"/>
        <v>30000</v>
      </c>
      <c r="Y156" s="357">
        <f t="shared" si="277"/>
        <v>0</v>
      </c>
      <c r="Z156" s="357">
        <f t="shared" si="277"/>
        <v>0</v>
      </c>
      <c r="AA156" s="358">
        <f t="shared" si="277"/>
        <v>0</v>
      </c>
      <c r="AB156" s="41"/>
      <c r="AC156" s="356">
        <f t="shared" ref="AC156:AD156" si="278">D156+F156+H156+J156+L156+N156+P156+R156+T156+V156+X156+Z156</f>
        <v>340000</v>
      </c>
      <c r="AD156" s="358">
        <f t="shared" si="278"/>
        <v>0</v>
      </c>
      <c r="AE156" s="40"/>
      <c r="AF156" s="356">
        <f t="shared" ref="AF156:AG156" si="279">D156+F156+H156+J156+L156+N156+P156+R156+T156+V156+X156+Z156</f>
        <v>340000</v>
      </c>
      <c r="AG156" s="358">
        <f t="shared" si="279"/>
        <v>0</v>
      </c>
    </row>
    <row r="157" ht="14.25" customHeight="1">
      <c r="A157" s="40"/>
      <c r="B157" s="337"/>
      <c r="C157" s="40"/>
      <c r="D157" s="338"/>
      <c r="E157" s="41"/>
      <c r="F157" s="144"/>
      <c r="G157" s="144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336"/>
      <c r="AB157" s="41"/>
      <c r="AC157" s="338"/>
      <c r="AD157" s="336"/>
      <c r="AE157" s="40"/>
      <c r="AF157" s="338"/>
      <c r="AG157" s="336"/>
    </row>
    <row r="158" ht="14.25" customHeight="1">
      <c r="A158" s="40"/>
      <c r="B158" s="337" t="s">
        <v>54</v>
      </c>
      <c r="C158" s="40" t="s">
        <v>395</v>
      </c>
      <c r="D158" s="338">
        <f>SUMIF('México'!$C:$C,'México Summary'!C158,'México'!$D:$D)</f>
        <v>18000</v>
      </c>
      <c r="E158" s="41">
        <f>SUMIF('México'!$C:$C,'México Summary'!C158,'México'!$E:$E)</f>
        <v>0</v>
      </c>
      <c r="F158" s="144">
        <f>SUMIF('México'!$C:$C,'México Summary'!C158,'México'!$F:$F)</f>
        <v>18000</v>
      </c>
      <c r="G158" s="144">
        <f>SUMIF('México'!$C:$C,'México Summary'!C158,'México'!$G:$G)</f>
        <v>0</v>
      </c>
      <c r="H158" s="41">
        <f>SUMIF('México'!$C:$C,'México Summary'!C158,'México'!$H:$H)</f>
        <v>22000</v>
      </c>
      <c r="I158" s="41">
        <f>SUMIF('México'!$C:$C,'México Summary'!C158,'México'!$I:$I)</f>
        <v>0</v>
      </c>
      <c r="J158" s="41">
        <f>SUMIF('México'!$C:$C,'México Summary'!C158,'México'!$J:$J)</f>
        <v>15467</v>
      </c>
      <c r="K158" s="41">
        <f>SUMIF('México'!$C:$C,'México Summary'!C158,'México'!$K:$K)</f>
        <v>0</v>
      </c>
      <c r="L158" s="41">
        <f>SUMIF('México'!$C:$C,'México Summary'!C158,'México'!$L:$L)</f>
        <v>16633</v>
      </c>
      <c r="M158" s="41">
        <f>SUMIF('México'!$C:$C,'México Summary'!C158,'México'!$M:$M)</f>
        <v>0</v>
      </c>
      <c r="N158" s="41">
        <f>SUMIF('México'!$C:$C,'México Summary'!C158,'México'!$N:$N)</f>
        <v>22000</v>
      </c>
      <c r="O158" s="41">
        <f>SUMIF('México'!$C:$C,'México Summary'!C158,'México'!$O:$O)</f>
        <v>0</v>
      </c>
      <c r="P158" s="41">
        <f>SUMIF('México'!$C:$C,'México Summary'!C158,'México'!$P:$P)</f>
        <v>14757</v>
      </c>
      <c r="Q158" s="41">
        <f>SUMIF('México'!$C:$C,'México Summary'!C158,'México'!$Q:$Q)</f>
        <v>0</v>
      </c>
      <c r="R158" s="41">
        <f>SUMIF('México'!$C:$C,'México Summary'!C158,'México'!$R:$R)</f>
        <v>15979</v>
      </c>
      <c r="S158" s="41">
        <f>SUMIF('México'!$C:$C,'México Summary'!C158,'México'!$S:$S)</f>
        <v>0</v>
      </c>
      <c r="T158" s="41">
        <f>SUMIF('México'!$C:$C,'México Summary'!C158,'México'!$T:$T)</f>
        <v>14872</v>
      </c>
      <c r="U158" s="41">
        <f>SUMIF('México'!$C:$C,'México Summary'!C158,'México'!$U:$U)</f>
        <v>0</v>
      </c>
      <c r="V158" s="41">
        <f>SUMIF('México'!$C:$C,'México Summary'!C158,'México'!$V:$V)</f>
        <v>16713</v>
      </c>
      <c r="W158" s="41">
        <f>SUMIF('México'!$C:$C,'México Summary'!C158,'México'!$W:$W)</f>
        <v>0</v>
      </c>
      <c r="X158" s="41">
        <f>SUMIF('México'!$C:$C,'México Summary'!C158,'México'!$X:$X)</f>
        <v>16713</v>
      </c>
      <c r="Y158" s="41">
        <f>SUMIF('México'!$C:$C,'México Summary'!C158,'México'!$Y:$Y)</f>
        <v>0</v>
      </c>
      <c r="Z158" s="41">
        <f>SUMIF('México'!$C:$C,'México Summary'!C158,'México'!$Z:$Z)</f>
        <v>45000</v>
      </c>
      <c r="AA158" s="336">
        <f>SUMIF('México'!$C:$C,'México Summary'!C158,'México'!$AA:$AA)</f>
        <v>0</v>
      </c>
      <c r="AB158" s="41"/>
      <c r="AC158" s="338">
        <f t="shared" ref="AC158:AD158" si="280">D158+F158+H158+J158+L158+N158+P158+R158+T158+V158+X158+Z158</f>
        <v>236134</v>
      </c>
      <c r="AD158" s="336">
        <f t="shared" si="280"/>
        <v>0</v>
      </c>
      <c r="AE158" s="40"/>
      <c r="AF158" s="338">
        <f t="shared" ref="AF158:AG158" si="281">D158+F158+H158+J158+L158+N158+P158+R158+T158+V158+X158+Z158</f>
        <v>236134</v>
      </c>
      <c r="AG158" s="336">
        <f t="shared" si="281"/>
        <v>0</v>
      </c>
    </row>
    <row r="159" ht="14.25" customHeight="1">
      <c r="A159" s="40"/>
      <c r="B159" s="337" t="s">
        <v>54</v>
      </c>
      <c r="C159" s="40" t="s">
        <v>397</v>
      </c>
      <c r="D159" s="338">
        <f>SUMIF('México'!$C:$C,'México Summary'!C159,'México'!$D:$D)</f>
        <v>84000</v>
      </c>
      <c r="E159" s="41">
        <f>SUMIF('México'!$C:$C,'México Summary'!C159,'México'!$E:$E)</f>
        <v>0</v>
      </c>
      <c r="F159" s="144">
        <f>SUMIF('México'!$C:$C,'México Summary'!C159,'México'!$F:$F)</f>
        <v>84000</v>
      </c>
      <c r="G159" s="144">
        <f>SUMIF('México'!$C:$C,'México Summary'!C159,'México'!$G:$G)</f>
        <v>0</v>
      </c>
      <c r="H159" s="41">
        <f>SUMIF('México'!$C:$C,'México Summary'!C159,'México'!$H:$H)</f>
        <v>84000</v>
      </c>
      <c r="I159" s="41">
        <f>SUMIF('México'!$C:$C,'México Summary'!C159,'México'!$I:$I)</f>
        <v>0</v>
      </c>
      <c r="J159" s="41">
        <f>SUMIF('México'!$C:$C,'México Summary'!C159,'México'!$J:$J)</f>
        <v>84000</v>
      </c>
      <c r="K159" s="41">
        <f>SUMIF('México'!$C:$C,'México Summary'!C159,'México'!$K:$K)</f>
        <v>0</v>
      </c>
      <c r="L159" s="41">
        <f>SUMIF('México'!$C:$C,'México Summary'!C159,'México'!$L:$L)</f>
        <v>84000</v>
      </c>
      <c r="M159" s="41">
        <f>SUMIF('México'!$C:$C,'México Summary'!C159,'México'!$M:$M)</f>
        <v>0</v>
      </c>
      <c r="N159" s="41">
        <f>SUMIF('México'!$C:$C,'México Summary'!C159,'México'!$N:$N)</f>
        <v>84000</v>
      </c>
      <c r="O159" s="41">
        <f>SUMIF('México'!$C:$C,'México Summary'!C159,'México'!$O:$O)</f>
        <v>0</v>
      </c>
      <c r="P159" s="41">
        <f>SUMIF('México'!$C:$C,'México Summary'!C159,'México'!$P:$P)</f>
        <v>84000</v>
      </c>
      <c r="Q159" s="41">
        <f>SUMIF('México'!$C:$C,'México Summary'!C159,'México'!$Q:$Q)</f>
        <v>0</v>
      </c>
      <c r="R159" s="41">
        <f>SUMIF('México'!$C:$C,'México Summary'!C159,'México'!$R:$R)</f>
        <v>84000</v>
      </c>
      <c r="S159" s="41">
        <f>SUMIF('México'!$C:$C,'México Summary'!C159,'México'!$S:$S)</f>
        <v>0</v>
      </c>
      <c r="T159" s="41">
        <f>SUMIF('México'!$C:$C,'México Summary'!C159,'México'!$T:$T)</f>
        <v>84000</v>
      </c>
      <c r="U159" s="41">
        <f>SUMIF('México'!$C:$C,'México Summary'!C159,'México'!$U:$U)</f>
        <v>0</v>
      </c>
      <c r="V159" s="41">
        <f>SUMIF('México'!$C:$C,'México Summary'!C159,'México'!$V:$V)</f>
        <v>89040</v>
      </c>
      <c r="W159" s="41">
        <f>SUMIF('México'!$C:$C,'México Summary'!C159,'México'!$W:$W)</f>
        <v>0</v>
      </c>
      <c r="X159" s="41">
        <f>SUMIF('México'!$C:$C,'México Summary'!C159,'México'!$X:$X)</f>
        <v>89040</v>
      </c>
      <c r="Y159" s="41">
        <f>SUMIF('México'!$C:$C,'México Summary'!C159,'México'!$Y:$Y)</f>
        <v>0</v>
      </c>
      <c r="Z159" s="41">
        <f>SUMIF('México'!$C:$C,'México Summary'!C159,'México'!$Z:$Z)</f>
        <v>89040</v>
      </c>
      <c r="AA159" s="336">
        <f>SUMIF('México'!$C:$C,'México Summary'!C159,'México'!$AA:$AA)</f>
        <v>0</v>
      </c>
      <c r="AB159" s="41"/>
      <c r="AC159" s="338">
        <f t="shared" ref="AC159:AD159" si="282">D159+F159+H159+J159+L159+N159+P159+R159+T159+V159+X159+Z159</f>
        <v>1023120</v>
      </c>
      <c r="AD159" s="336">
        <f t="shared" si="282"/>
        <v>0</v>
      </c>
      <c r="AE159" s="40"/>
      <c r="AF159" s="338">
        <f t="shared" ref="AF159:AG159" si="283">D159+F159+H159+J159+L159+N159+P159+R159+T159+V159+X159+Z159</f>
        <v>1023120</v>
      </c>
      <c r="AG159" s="336">
        <f t="shared" si="283"/>
        <v>0</v>
      </c>
    </row>
    <row r="160" ht="14.25" customHeight="1">
      <c r="A160" s="40"/>
      <c r="B160" s="337" t="s">
        <v>54</v>
      </c>
      <c r="C160" s="40" t="s">
        <v>399</v>
      </c>
      <c r="D160" s="338">
        <f>SUMIF('México'!$C:$C,'México Summary'!C160,'México'!$D:$D)</f>
        <v>0</v>
      </c>
      <c r="E160" s="41">
        <f>SUMIF('México'!$C:$C,'México Summary'!C160,'México'!$E:$E)</f>
        <v>0</v>
      </c>
      <c r="F160" s="144">
        <f>SUMIF('México'!$C:$C,'México Summary'!C160,'México'!$F:$F)</f>
        <v>0</v>
      </c>
      <c r="G160" s="144">
        <f>SUMIF('México'!$C:$C,'México Summary'!C160,'México'!$G:$G)</f>
        <v>0</v>
      </c>
      <c r="H160" s="41">
        <f>SUMIF('México'!$C:$C,'México Summary'!C160,'México'!$H:$H)</f>
        <v>0</v>
      </c>
      <c r="I160" s="41">
        <f>SUMIF('México'!$C:$C,'México Summary'!C160,'México'!$I:$I)</f>
        <v>0</v>
      </c>
      <c r="J160" s="41">
        <f>SUMIF('México'!$C:$C,'México Summary'!C160,'México'!$J:$J)</f>
        <v>0</v>
      </c>
      <c r="K160" s="41">
        <f>SUMIF('México'!$C:$C,'México Summary'!C160,'México'!$K:$K)</f>
        <v>0</v>
      </c>
      <c r="L160" s="41">
        <f>SUMIF('México'!$C:$C,'México Summary'!C160,'México'!$L:$L)</f>
        <v>0</v>
      </c>
      <c r="M160" s="41">
        <f>SUMIF('México'!$C:$C,'México Summary'!C160,'México'!$M:$M)</f>
        <v>0</v>
      </c>
      <c r="N160" s="41">
        <f>SUMIF('México'!$C:$C,'México Summary'!C160,'México'!$N:$N)</f>
        <v>0</v>
      </c>
      <c r="O160" s="41">
        <f>SUMIF('México'!$C:$C,'México Summary'!C160,'México'!$O:$O)</f>
        <v>0</v>
      </c>
      <c r="P160" s="41">
        <f>SUMIF('México'!$C:$C,'México Summary'!C160,'México'!$P:$P)</f>
        <v>0</v>
      </c>
      <c r="Q160" s="41">
        <f>SUMIF('México'!$C:$C,'México Summary'!C160,'México'!$Q:$Q)</f>
        <v>0</v>
      </c>
      <c r="R160" s="41">
        <f>SUMIF('México'!$C:$C,'México Summary'!C160,'México'!$R:$R)</f>
        <v>0</v>
      </c>
      <c r="S160" s="41">
        <f>SUMIF('México'!$C:$C,'México Summary'!C160,'México'!$S:$S)</f>
        <v>0</v>
      </c>
      <c r="T160" s="41">
        <f>SUMIF('México'!$C:$C,'México Summary'!C160,'México'!$T:$T)</f>
        <v>0</v>
      </c>
      <c r="U160" s="41">
        <f>SUMIF('México'!$C:$C,'México Summary'!C160,'México'!$U:$U)</f>
        <v>0</v>
      </c>
      <c r="V160" s="41">
        <f>SUMIF('México'!$C:$C,'México Summary'!C160,'México'!$V:$V)</f>
        <v>0</v>
      </c>
      <c r="W160" s="41">
        <f>SUMIF('México'!$C:$C,'México Summary'!C160,'México'!$W:$W)</f>
        <v>0</v>
      </c>
      <c r="X160" s="41">
        <f>SUMIF('México'!$C:$C,'México Summary'!C160,'México'!$X:$X)</f>
        <v>40000</v>
      </c>
      <c r="Y160" s="41">
        <f>SUMIF('México'!$C:$C,'México Summary'!C160,'México'!$Y:$Y)</f>
        <v>0</v>
      </c>
      <c r="Z160" s="41">
        <f>SUMIF('México'!$C:$C,'México Summary'!C160,'México'!$Z:$Z)</f>
        <v>0</v>
      </c>
      <c r="AA160" s="336">
        <f>SUMIF('México'!$C:$C,'México Summary'!C160,'México'!$AA:$AA)</f>
        <v>0</v>
      </c>
      <c r="AB160" s="41"/>
      <c r="AC160" s="338">
        <f t="shared" ref="AC160:AD160" si="284">D160+F160+H160+J160+L160+N160+P160+R160+T160+V160+X160+Z160</f>
        <v>40000</v>
      </c>
      <c r="AD160" s="336">
        <f t="shared" si="284"/>
        <v>0</v>
      </c>
      <c r="AE160" s="40"/>
      <c r="AF160" s="338">
        <f t="shared" ref="AF160:AG160" si="285">D160+F160+H160+J160+L160+N160+P160+R160+T160+V160+X160+Z160</f>
        <v>40000</v>
      </c>
      <c r="AG160" s="336">
        <f t="shared" si="285"/>
        <v>0</v>
      </c>
    </row>
    <row r="161" ht="14.25" customHeight="1">
      <c r="A161" s="40"/>
      <c r="B161" s="337"/>
      <c r="C161" s="359" t="s">
        <v>81</v>
      </c>
      <c r="D161" s="356">
        <f t="shared" ref="D161:AA161" si="286">SUM(D158:D160)</f>
        <v>102000</v>
      </c>
      <c r="E161" s="357">
        <f t="shared" si="286"/>
        <v>0</v>
      </c>
      <c r="F161" s="357">
        <f t="shared" si="286"/>
        <v>102000</v>
      </c>
      <c r="G161" s="357">
        <f t="shared" si="286"/>
        <v>0</v>
      </c>
      <c r="H161" s="357">
        <f t="shared" si="286"/>
        <v>106000</v>
      </c>
      <c r="I161" s="357">
        <f t="shared" si="286"/>
        <v>0</v>
      </c>
      <c r="J161" s="357">
        <f t="shared" si="286"/>
        <v>99467</v>
      </c>
      <c r="K161" s="357">
        <f t="shared" si="286"/>
        <v>0</v>
      </c>
      <c r="L161" s="357">
        <f t="shared" si="286"/>
        <v>100633</v>
      </c>
      <c r="M161" s="357">
        <f t="shared" si="286"/>
        <v>0</v>
      </c>
      <c r="N161" s="357">
        <f t="shared" si="286"/>
        <v>106000</v>
      </c>
      <c r="O161" s="357">
        <f t="shared" si="286"/>
        <v>0</v>
      </c>
      <c r="P161" s="357">
        <f t="shared" si="286"/>
        <v>98757</v>
      </c>
      <c r="Q161" s="357">
        <f t="shared" si="286"/>
        <v>0</v>
      </c>
      <c r="R161" s="357">
        <f t="shared" si="286"/>
        <v>99979</v>
      </c>
      <c r="S161" s="357">
        <f t="shared" si="286"/>
        <v>0</v>
      </c>
      <c r="T161" s="357">
        <f t="shared" si="286"/>
        <v>98872</v>
      </c>
      <c r="U161" s="357">
        <f t="shared" si="286"/>
        <v>0</v>
      </c>
      <c r="V161" s="357">
        <f t="shared" si="286"/>
        <v>105753</v>
      </c>
      <c r="W161" s="357">
        <f t="shared" si="286"/>
        <v>0</v>
      </c>
      <c r="X161" s="357">
        <f t="shared" si="286"/>
        <v>145753</v>
      </c>
      <c r="Y161" s="357">
        <f t="shared" si="286"/>
        <v>0</v>
      </c>
      <c r="Z161" s="357">
        <f t="shared" si="286"/>
        <v>134040</v>
      </c>
      <c r="AA161" s="358">
        <f t="shared" si="286"/>
        <v>0</v>
      </c>
      <c r="AB161" s="41"/>
      <c r="AC161" s="356">
        <f t="shared" ref="AC161:AD161" si="287">D161+F161+H161+J161+L161+N161+P161+R161+T161+V161+X161+Z161</f>
        <v>1299254</v>
      </c>
      <c r="AD161" s="358">
        <f t="shared" si="287"/>
        <v>0</v>
      </c>
      <c r="AE161" s="40"/>
      <c r="AF161" s="356">
        <f t="shared" ref="AF161:AG161" si="288">D161+F161+H161+J161+L161+N161+P161+R161+T161+V161+X161+Z161</f>
        <v>1299254</v>
      </c>
      <c r="AG161" s="358">
        <f t="shared" si="288"/>
        <v>0</v>
      </c>
    </row>
    <row r="162" ht="14.25" customHeight="1">
      <c r="A162" s="40"/>
      <c r="B162" s="337"/>
      <c r="C162" s="40"/>
      <c r="D162" s="338"/>
      <c r="E162" s="41"/>
      <c r="F162" s="144"/>
      <c r="G162" s="144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336"/>
      <c r="AB162" s="41"/>
      <c r="AC162" s="338"/>
      <c r="AD162" s="336"/>
      <c r="AE162" s="40"/>
      <c r="AF162" s="338"/>
      <c r="AG162" s="336"/>
    </row>
    <row r="163" ht="14.25" customHeight="1">
      <c r="A163" s="40"/>
      <c r="B163" s="337" t="s">
        <v>739</v>
      </c>
      <c r="C163" s="40" t="s">
        <v>277</v>
      </c>
      <c r="D163" s="338">
        <f>SUMIF('México'!$C:$C,'México Summary'!C163,'México'!$D:$D)</f>
        <v>1250</v>
      </c>
      <c r="E163" s="41">
        <f>SUMIF('México'!$C:$C,'México Summary'!C163,'México'!$E:$E)</f>
        <v>0</v>
      </c>
      <c r="F163" s="144">
        <f>SUMIF('México'!$C:$C,'México Summary'!C163,'México'!$F:$F)</f>
        <v>1250</v>
      </c>
      <c r="G163" s="144">
        <f>SUMIF('México'!$C:$C,'México Summary'!C163,'México'!$G:$G)</f>
        <v>1250</v>
      </c>
      <c r="H163" s="41">
        <f>SUMIF('México'!$C:$C,'México Summary'!C163,'México'!$H:$H)</f>
        <v>1250</v>
      </c>
      <c r="I163" s="41">
        <f>SUMIF('México'!$C:$C,'México Summary'!C163,'México'!$I:$I)</f>
        <v>1250</v>
      </c>
      <c r="J163" s="41">
        <f>SUMIF('México'!$C:$C,'México Summary'!C163,'México'!$J:$J)</f>
        <v>1250</v>
      </c>
      <c r="K163" s="41">
        <f>SUMIF('México'!$C:$C,'México Summary'!C163,'México'!$K:$K)</f>
        <v>1250</v>
      </c>
      <c r="L163" s="41">
        <f>SUMIF('México'!$C:$C,'México Summary'!C163,'México'!$L:$L)</f>
        <v>1250</v>
      </c>
      <c r="M163" s="41">
        <f>SUMIF('México'!$C:$C,'México Summary'!C163,'México'!$M:$M)</f>
        <v>1250</v>
      </c>
      <c r="N163" s="41">
        <f>SUMIF('México'!$C:$C,'México Summary'!C163,'México'!$N:$N)</f>
        <v>1250</v>
      </c>
      <c r="O163" s="41">
        <f>SUMIF('México'!$C:$C,'México Summary'!C163,'México'!$O:$O)</f>
        <v>1250</v>
      </c>
      <c r="P163" s="41">
        <f>SUMIF('México'!$C:$C,'México Summary'!C163,'México'!$P:$P)</f>
        <v>1250</v>
      </c>
      <c r="Q163" s="41">
        <f>SUMIF('México'!$C:$C,'México Summary'!C163,'México'!$Q:$Q)</f>
        <v>1250</v>
      </c>
      <c r="R163" s="41">
        <f>SUMIF('México'!$C:$C,'México Summary'!C163,'México'!$R:$R)</f>
        <v>1250</v>
      </c>
      <c r="S163" s="41">
        <f>SUMIF('México'!$C:$C,'México Summary'!C163,'México'!$S:$S)</f>
        <v>1250</v>
      </c>
      <c r="T163" s="41">
        <f>SUMIF('México'!$C:$C,'México Summary'!C163,'México'!$T:$T)</f>
        <v>1250</v>
      </c>
      <c r="U163" s="41">
        <f>SUMIF('México'!$C:$C,'México Summary'!C163,'México'!$U:$U)</f>
        <v>1250</v>
      </c>
      <c r="V163" s="41">
        <f>SUMIF('México'!$C:$C,'México Summary'!C163,'México'!$V:$V)</f>
        <v>1250</v>
      </c>
      <c r="W163" s="41">
        <f>SUMIF('México'!$C:$C,'México Summary'!C163,'México'!$W:$W)</f>
        <v>1250</v>
      </c>
      <c r="X163" s="41">
        <f>SUMIF('México'!$C:$C,'México Summary'!C163,'México'!$X:$X)</f>
        <v>1250</v>
      </c>
      <c r="Y163" s="41">
        <f>SUMIF('México'!$C:$C,'México Summary'!C163,'México'!$Y:$Y)</f>
        <v>1250</v>
      </c>
      <c r="Z163" s="41">
        <f>SUMIF('México'!$C:$C,'México Summary'!C163,'México'!$Z:$Z)</f>
        <v>1250</v>
      </c>
      <c r="AA163" s="336">
        <f>SUMIF('México'!$C:$C,'México Summary'!C163,'México'!$AA:$AA)</f>
        <v>0</v>
      </c>
      <c r="AB163" s="41"/>
      <c r="AC163" s="338">
        <f t="shared" ref="AC163:AD163" si="289">D163+F163+H163+J163+L163+N163+P163+R163+T163+V163+X163+Z163</f>
        <v>15000</v>
      </c>
      <c r="AD163" s="336">
        <f t="shared" si="289"/>
        <v>12500</v>
      </c>
      <c r="AE163" s="40"/>
      <c r="AF163" s="338">
        <f t="shared" ref="AF163:AG163" si="290">D163+F163+H163+J163+L163+N163+P163+R163+T163+V163+X163+Z163</f>
        <v>15000</v>
      </c>
      <c r="AG163" s="336">
        <f t="shared" si="290"/>
        <v>12500</v>
      </c>
    </row>
    <row r="164" ht="14.25" customHeight="1">
      <c r="A164" s="40"/>
      <c r="B164" s="337" t="s">
        <v>739</v>
      </c>
      <c r="C164" s="40" t="s">
        <v>272</v>
      </c>
      <c r="D164" s="338">
        <f>SUMIF('México'!$C:$C,'México Summary'!C164,'México'!$D:$D)</f>
        <v>0</v>
      </c>
      <c r="E164" s="41">
        <f>SUMIF('México'!$C:$C,'México Summary'!C164,'México'!$E:$E)</f>
        <v>0</v>
      </c>
      <c r="F164" s="144">
        <f>SUMIF('México'!$C:$C,'México Summary'!C164,'México'!$F:$F)</f>
        <v>0</v>
      </c>
      <c r="G164" s="144">
        <f>SUMIF('México'!$C:$C,'México Summary'!C164,'México'!$G:$G)</f>
        <v>0</v>
      </c>
      <c r="H164" s="41">
        <f>SUMIF('México'!$C:$C,'México Summary'!C164,'México'!$H:$H)</f>
        <v>0</v>
      </c>
      <c r="I164" s="41">
        <f>SUMIF('México'!$C:$C,'México Summary'!C164,'México'!$I:$I)</f>
        <v>0</v>
      </c>
      <c r="J164" s="41">
        <f>SUMIF('México'!$C:$C,'México Summary'!C164,'México'!$J:$J)</f>
        <v>0</v>
      </c>
      <c r="K164" s="41">
        <f>SUMIF('México'!$C:$C,'México Summary'!C164,'México'!$K:$K)</f>
        <v>0</v>
      </c>
      <c r="L164" s="41">
        <f>SUMIF('México'!$C:$C,'México Summary'!C164,'México'!$L:$L)</f>
        <v>0</v>
      </c>
      <c r="M164" s="41">
        <f>SUMIF('México'!$C:$C,'México Summary'!C164,'México'!$M:$M)</f>
        <v>0</v>
      </c>
      <c r="N164" s="41">
        <f>SUMIF('México'!$C:$C,'México Summary'!C164,'México'!$N:$N)</f>
        <v>0</v>
      </c>
      <c r="O164" s="41">
        <f>SUMIF('México'!$C:$C,'México Summary'!C164,'México'!$O:$O)</f>
        <v>0</v>
      </c>
      <c r="P164" s="41">
        <f>SUMIF('México'!$C:$C,'México Summary'!C164,'México'!$P:$P)</f>
        <v>0</v>
      </c>
      <c r="Q164" s="41">
        <f>SUMIF('México'!$C:$C,'México Summary'!C164,'México'!$Q:$Q)</f>
        <v>0</v>
      </c>
      <c r="R164" s="41">
        <f>SUMIF('México'!$C:$C,'México Summary'!C164,'México'!$R:$R)</f>
        <v>0</v>
      </c>
      <c r="S164" s="41">
        <f>SUMIF('México'!$C:$C,'México Summary'!C164,'México'!$S:$S)</f>
        <v>0</v>
      </c>
      <c r="T164" s="41">
        <f>SUMIF('México'!$C:$C,'México Summary'!C164,'México'!$T:$T)</f>
        <v>149460</v>
      </c>
      <c r="U164" s="41">
        <f>SUMIF('México'!$C:$C,'México Summary'!C164,'México'!$U:$U)</f>
        <v>0</v>
      </c>
      <c r="V164" s="41">
        <f>SUMIF('México'!$C:$C,'México Summary'!C164,'México'!$V:$V)</f>
        <v>131440</v>
      </c>
      <c r="W164" s="41">
        <f>SUMIF('México'!$C:$C,'México Summary'!C164,'México'!$W:$W)</f>
        <v>0</v>
      </c>
      <c r="X164" s="41">
        <f>SUMIF('México'!$C:$C,'México Summary'!C164,'México'!$X:$X)</f>
        <v>131440</v>
      </c>
      <c r="Y164" s="41">
        <f>SUMIF('México'!$C:$C,'México Summary'!C164,'México'!$Y:$Y)</f>
        <v>0</v>
      </c>
      <c r="Z164" s="41">
        <f>SUMIF('México'!$C:$C,'México Summary'!C164,'México'!$Z:$Z)</f>
        <v>371000</v>
      </c>
      <c r="AA164" s="336">
        <f>SUMIF('México'!$C:$C,'México Summary'!C164,'México'!$AA:$AA)</f>
        <v>0</v>
      </c>
      <c r="AB164" s="41"/>
      <c r="AC164" s="338">
        <f t="shared" ref="AC164:AD164" si="291">D164+F164+H164+J164+L164+N164+P164+R164+T164+V164+X164+Z164</f>
        <v>783340</v>
      </c>
      <c r="AD164" s="336">
        <f t="shared" si="291"/>
        <v>0</v>
      </c>
      <c r="AE164" s="40"/>
      <c r="AF164" s="338">
        <f t="shared" ref="AF164:AG164" si="292">D164+F164+H164+J164+L164+N164+P164+R164+T164+V164+X164+Z164</f>
        <v>783340</v>
      </c>
      <c r="AG164" s="336">
        <f t="shared" si="292"/>
        <v>0</v>
      </c>
    </row>
    <row r="165" ht="14.25" customHeight="1">
      <c r="A165" s="40"/>
      <c r="B165" s="337" t="s">
        <v>739</v>
      </c>
      <c r="C165" s="40" t="s">
        <v>274</v>
      </c>
      <c r="D165" s="338">
        <f>SUMIF('México'!$C:$C,'México Summary'!C165,'México'!$D:$D)</f>
        <v>0</v>
      </c>
      <c r="E165" s="41">
        <f>SUMIF('México'!$C:$C,'México Summary'!C165,'México'!$E:$E)</f>
        <v>0</v>
      </c>
      <c r="F165" s="144">
        <f>SUMIF('México'!$C:$C,'México Summary'!C165,'México'!$F:$F)</f>
        <v>0</v>
      </c>
      <c r="G165" s="144">
        <f>SUMIF('México'!$C:$C,'México Summary'!C165,'México'!$G:$G)</f>
        <v>0</v>
      </c>
      <c r="H165" s="41">
        <f>SUMIF('México'!$C:$C,'México Summary'!C165,'México'!$H:$H)</f>
        <v>0</v>
      </c>
      <c r="I165" s="41">
        <f>SUMIF('México'!$C:$C,'México Summary'!C165,'México'!$I:$I)</f>
        <v>0</v>
      </c>
      <c r="J165" s="41">
        <f>SUMIF('México'!$C:$C,'México Summary'!C165,'México'!$J:$J)</f>
        <v>0</v>
      </c>
      <c r="K165" s="41">
        <f>SUMIF('México'!$C:$C,'México Summary'!C165,'México'!$K:$K)</f>
        <v>0</v>
      </c>
      <c r="L165" s="41">
        <f>SUMIF('México'!$C:$C,'México Summary'!C165,'México'!$L:$L)</f>
        <v>89040</v>
      </c>
      <c r="M165" s="41">
        <f>SUMIF('México'!$C:$C,'México Summary'!C165,'México'!$M:$M)</f>
        <v>0</v>
      </c>
      <c r="N165" s="41">
        <f>SUMIF('México'!$C:$C,'México Summary'!C165,'México'!$N:$N)</f>
        <v>0</v>
      </c>
      <c r="O165" s="41">
        <f>SUMIF('México'!$C:$C,'México Summary'!C165,'México'!$O:$O)</f>
        <v>0</v>
      </c>
      <c r="P165" s="41">
        <f>SUMIF('México'!$C:$C,'México Summary'!C165,'México'!$P:$P)</f>
        <v>0</v>
      </c>
      <c r="Q165" s="41">
        <f>SUMIF('México'!$C:$C,'México Summary'!C165,'México'!$Q:$Q)</f>
        <v>0</v>
      </c>
      <c r="R165" s="41">
        <f>SUMIF('México'!$C:$C,'México Summary'!C165,'México'!$R:$R)</f>
        <v>0</v>
      </c>
      <c r="S165" s="41">
        <f>SUMIF('México'!$C:$C,'México Summary'!C165,'México'!$S:$S)</f>
        <v>0</v>
      </c>
      <c r="T165" s="41">
        <f>SUMIF('México'!$C:$C,'México Summary'!C165,'México'!$T:$T)</f>
        <v>0</v>
      </c>
      <c r="U165" s="41">
        <f>SUMIF('México'!$C:$C,'México Summary'!C165,'México'!$U:$U)</f>
        <v>0</v>
      </c>
      <c r="V165" s="41">
        <f>SUMIF('México'!$C:$C,'México Summary'!C165,'México'!$V:$V)</f>
        <v>0</v>
      </c>
      <c r="W165" s="41">
        <f>SUMIF('México'!$C:$C,'México Summary'!C165,'México'!$W:$W)</f>
        <v>0</v>
      </c>
      <c r="X165" s="41">
        <f>SUMIF('México'!$C:$C,'México Summary'!C165,'México'!$X:$X)</f>
        <v>0</v>
      </c>
      <c r="Y165" s="41">
        <f>SUMIF('México'!$C:$C,'México Summary'!C165,'México'!$Y:$Y)</f>
        <v>0</v>
      </c>
      <c r="Z165" s="41">
        <f>SUMIF('México'!$C:$C,'México Summary'!C165,'México'!$Z:$Z)</f>
        <v>0</v>
      </c>
      <c r="AA165" s="336">
        <f>SUMIF('México'!$C:$C,'México Summary'!C165,'México'!$AA:$AA)</f>
        <v>0</v>
      </c>
      <c r="AB165" s="41"/>
      <c r="AC165" s="338">
        <f t="shared" ref="AC165:AD165" si="293">D165+F165+H165+J165+L165+N165+P165+R165+T165+V165+X165+Z165</f>
        <v>89040</v>
      </c>
      <c r="AD165" s="336">
        <f t="shared" si="293"/>
        <v>0</v>
      </c>
      <c r="AE165" s="40"/>
      <c r="AF165" s="338">
        <f t="shared" ref="AF165:AG165" si="294">D165+F165+H165+J165+L165+N165+P165+R165+T165+V165+X165+Z165</f>
        <v>89040</v>
      </c>
      <c r="AG165" s="336">
        <f t="shared" si="294"/>
        <v>0</v>
      </c>
    </row>
    <row r="166" ht="14.25" customHeight="1">
      <c r="A166" s="40"/>
      <c r="B166" s="337" t="s">
        <v>739</v>
      </c>
      <c r="C166" s="40" t="s">
        <v>281</v>
      </c>
      <c r="D166" s="338">
        <f>SUMIF('México'!$C:$C,'México Summary'!C166,'México'!$D:$D)</f>
        <v>0</v>
      </c>
      <c r="E166" s="41">
        <f>SUMIF('México'!$C:$C,'México Summary'!C166,'México'!$E:$E)</f>
        <v>0</v>
      </c>
      <c r="F166" s="144">
        <f>SUMIF('México'!$C:$C,'México Summary'!C166,'México'!$F:$F)</f>
        <v>0</v>
      </c>
      <c r="G166" s="144">
        <f>SUMIF('México'!$C:$C,'México Summary'!C166,'México'!$G:$G)</f>
        <v>0</v>
      </c>
      <c r="H166" s="41">
        <f>SUMIF('México'!$C:$C,'México Summary'!C166,'México'!$H:$H)</f>
        <v>0</v>
      </c>
      <c r="I166" s="41">
        <f>SUMIF('México'!$C:$C,'México Summary'!C166,'México'!$I:$I)</f>
        <v>0</v>
      </c>
      <c r="J166" s="41">
        <f>SUMIF('México'!$C:$C,'México Summary'!C166,'México'!$J:$J)</f>
        <v>0</v>
      </c>
      <c r="K166" s="41">
        <f>SUMIF('México'!$C:$C,'México Summary'!C166,'México'!$K:$K)</f>
        <v>0</v>
      </c>
      <c r="L166" s="41">
        <f>SUMIF('México'!$C:$C,'México Summary'!C166,'México'!$L:$L)</f>
        <v>0</v>
      </c>
      <c r="M166" s="41">
        <f>SUMIF('México'!$C:$C,'México Summary'!C166,'México'!$M:$M)</f>
        <v>0</v>
      </c>
      <c r="N166" s="41">
        <f>SUMIF('México'!$C:$C,'México Summary'!C166,'México'!$N:$N)</f>
        <v>0</v>
      </c>
      <c r="O166" s="41">
        <f>SUMIF('México'!$C:$C,'México Summary'!C166,'México'!$O:$O)</f>
        <v>0</v>
      </c>
      <c r="P166" s="41">
        <f>SUMIF('México'!$C:$C,'México Summary'!C166,'México'!$P:$P)</f>
        <v>0</v>
      </c>
      <c r="Q166" s="41">
        <f>SUMIF('México'!$C:$C,'México Summary'!C166,'México'!$Q:$Q)</f>
        <v>0</v>
      </c>
      <c r="R166" s="41">
        <f>SUMIF('México'!$C:$C,'México Summary'!C166,'México'!$R:$R)</f>
        <v>0</v>
      </c>
      <c r="S166" s="41">
        <f>SUMIF('México'!$C:$C,'México Summary'!C166,'México'!$S:$S)</f>
        <v>0</v>
      </c>
      <c r="T166" s="41">
        <f>SUMIF('México'!$C:$C,'México Summary'!C166,'México'!$T:$T)</f>
        <v>0</v>
      </c>
      <c r="U166" s="41">
        <f>SUMIF('México'!$C:$C,'México Summary'!C166,'México'!$U:$U)</f>
        <v>0</v>
      </c>
      <c r="V166" s="41">
        <f>SUMIF('México'!$C:$C,'México Summary'!C166,'México'!$V:$V)</f>
        <v>0</v>
      </c>
      <c r="W166" s="41">
        <f>SUMIF('México'!$C:$C,'México Summary'!C166,'México'!$W:$W)</f>
        <v>0</v>
      </c>
      <c r="X166" s="41">
        <f>SUMIF('México'!$C:$C,'México Summary'!C166,'México'!$X:$X)</f>
        <v>0</v>
      </c>
      <c r="Y166" s="41">
        <f>SUMIF('México'!$C:$C,'México Summary'!C166,'México'!$Y:$Y)</f>
        <v>0</v>
      </c>
      <c r="Z166" s="41">
        <f>SUMIF('México'!$C:$C,'México Summary'!C166,'México'!$Z:$Z)</f>
        <v>0</v>
      </c>
      <c r="AA166" s="336">
        <f>SUMIF('México'!$C:$C,'México Summary'!C166,'México'!$AA:$AA)</f>
        <v>0</v>
      </c>
      <c r="AB166" s="41"/>
      <c r="AC166" s="338">
        <f t="shared" ref="AC166:AD166" si="295">D166+F166+H166+J166+L166+N166+P166+R166+T166+V166+X166+Z166</f>
        <v>0</v>
      </c>
      <c r="AD166" s="336">
        <f t="shared" si="295"/>
        <v>0</v>
      </c>
      <c r="AE166" s="40"/>
      <c r="AF166" s="338">
        <f t="shared" ref="AF166:AG166" si="296">D166+F166+H166+J166+L166+N166+P166+R166+T166+V166+X166+Z166</f>
        <v>0</v>
      </c>
      <c r="AG166" s="336">
        <f t="shared" si="296"/>
        <v>0</v>
      </c>
    </row>
    <row r="167" ht="14.25" customHeight="1">
      <c r="A167" s="40"/>
      <c r="B167" s="337"/>
      <c r="C167" s="359" t="s">
        <v>73</v>
      </c>
      <c r="D167" s="356">
        <f t="shared" ref="D167:AA167" si="297">SUM(D163:D166)</f>
        <v>1250</v>
      </c>
      <c r="E167" s="357">
        <f t="shared" si="297"/>
        <v>0</v>
      </c>
      <c r="F167" s="357">
        <f t="shared" si="297"/>
        <v>1250</v>
      </c>
      <c r="G167" s="357">
        <f t="shared" si="297"/>
        <v>1250</v>
      </c>
      <c r="H167" s="357">
        <f t="shared" si="297"/>
        <v>1250</v>
      </c>
      <c r="I167" s="357">
        <f t="shared" si="297"/>
        <v>1250</v>
      </c>
      <c r="J167" s="357">
        <f t="shared" si="297"/>
        <v>1250</v>
      </c>
      <c r="K167" s="357">
        <f t="shared" si="297"/>
        <v>1250</v>
      </c>
      <c r="L167" s="357">
        <f t="shared" si="297"/>
        <v>90290</v>
      </c>
      <c r="M167" s="357">
        <f t="shared" si="297"/>
        <v>1250</v>
      </c>
      <c r="N167" s="357">
        <f t="shared" si="297"/>
        <v>1250</v>
      </c>
      <c r="O167" s="357">
        <f t="shared" si="297"/>
        <v>1250</v>
      </c>
      <c r="P167" s="357">
        <f t="shared" si="297"/>
        <v>1250</v>
      </c>
      <c r="Q167" s="357">
        <f t="shared" si="297"/>
        <v>1250</v>
      </c>
      <c r="R167" s="357">
        <f t="shared" si="297"/>
        <v>1250</v>
      </c>
      <c r="S167" s="357">
        <f t="shared" si="297"/>
        <v>1250</v>
      </c>
      <c r="T167" s="357">
        <f t="shared" si="297"/>
        <v>150710</v>
      </c>
      <c r="U167" s="357">
        <f t="shared" si="297"/>
        <v>1250</v>
      </c>
      <c r="V167" s="357">
        <f t="shared" si="297"/>
        <v>132690</v>
      </c>
      <c r="W167" s="357">
        <f t="shared" si="297"/>
        <v>1250</v>
      </c>
      <c r="X167" s="357">
        <f t="shared" si="297"/>
        <v>132690</v>
      </c>
      <c r="Y167" s="357">
        <f t="shared" si="297"/>
        <v>1250</v>
      </c>
      <c r="Z167" s="357">
        <f t="shared" si="297"/>
        <v>372250</v>
      </c>
      <c r="AA167" s="358">
        <f t="shared" si="297"/>
        <v>0</v>
      </c>
      <c r="AB167" s="41"/>
      <c r="AC167" s="356">
        <f t="shared" ref="AC167:AD167" si="298">D167+F167+H167+J167+L167+N167+P167+R167+T167+V167+X167+Z167</f>
        <v>887380</v>
      </c>
      <c r="AD167" s="358">
        <f t="shared" si="298"/>
        <v>12500</v>
      </c>
      <c r="AE167" s="40"/>
      <c r="AF167" s="356">
        <f t="shared" ref="AF167:AG167" si="299">D167+F167+H167+J167+L167+N167+P167+R167+T167+V167+X167+Z167</f>
        <v>887380</v>
      </c>
      <c r="AG167" s="358">
        <f t="shared" si="299"/>
        <v>12500</v>
      </c>
    </row>
    <row r="168" ht="14.25" customHeight="1">
      <c r="A168" s="40"/>
      <c r="B168" s="337"/>
      <c r="C168" s="40"/>
      <c r="D168" s="338"/>
      <c r="E168" s="41"/>
      <c r="F168" s="144"/>
      <c r="G168" s="144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336"/>
      <c r="AB168" s="41"/>
      <c r="AC168" s="338"/>
      <c r="AD168" s="336"/>
      <c r="AE168" s="40"/>
      <c r="AF168" s="338"/>
      <c r="AG168" s="336"/>
    </row>
    <row r="169" ht="14.25" customHeight="1">
      <c r="A169" s="40"/>
      <c r="B169" s="337" t="s">
        <v>739</v>
      </c>
      <c r="C169" s="40" t="s">
        <v>285</v>
      </c>
      <c r="D169" s="338">
        <f>SUMIF('México'!$C:$C,'México Summary'!C169,'México'!$D:$D)</f>
        <v>5600</v>
      </c>
      <c r="E169" s="41">
        <f>SUMIF('México'!$C:$C,'México Summary'!C169,'México'!$E:$E)</f>
        <v>0</v>
      </c>
      <c r="F169" s="144">
        <f>SUMIF('México'!$C:$C,'México Summary'!C169,'México'!$F:$F)</f>
        <v>5600</v>
      </c>
      <c r="G169" s="144">
        <f>SUMIF('México'!$C:$C,'México Summary'!C169,'México'!$G:$G)</f>
        <v>0</v>
      </c>
      <c r="H169" s="41">
        <f>SUMIF('México'!$C:$C,'México Summary'!C169,'México'!$H:$H)</f>
        <v>5600</v>
      </c>
      <c r="I169" s="41">
        <f>SUMIF('México'!$C:$C,'México Summary'!C169,'México'!$I:$I)</f>
        <v>0</v>
      </c>
      <c r="J169" s="41">
        <f>SUMIF('México'!$C:$C,'México Summary'!C169,'México'!$J:$J)</f>
        <v>5600</v>
      </c>
      <c r="K169" s="41">
        <f>SUMIF('México'!$C:$C,'México Summary'!C169,'México'!$K:$K)</f>
        <v>0</v>
      </c>
      <c r="L169" s="41">
        <f>SUMIF('México'!$C:$C,'México Summary'!C169,'México'!$L:$L)</f>
        <v>5600</v>
      </c>
      <c r="M169" s="41">
        <f>SUMIF('México'!$C:$C,'México Summary'!C169,'México'!$M:$M)</f>
        <v>0</v>
      </c>
      <c r="N169" s="41">
        <f>SUMIF('México'!$C:$C,'México Summary'!C169,'México'!$N:$N)</f>
        <v>5600</v>
      </c>
      <c r="O169" s="41">
        <f>SUMIF('México'!$C:$C,'México Summary'!C169,'México'!$O:$O)</f>
        <v>0</v>
      </c>
      <c r="P169" s="41">
        <f>SUMIF('México'!$C:$C,'México Summary'!C169,'México'!$P:$P)</f>
        <v>5600</v>
      </c>
      <c r="Q169" s="41">
        <f>SUMIF('México'!$C:$C,'México Summary'!C169,'México'!$Q:$Q)</f>
        <v>0</v>
      </c>
      <c r="R169" s="41">
        <f>SUMIF('México'!$C:$C,'México Summary'!C169,'México'!$R:$R)</f>
        <v>5600</v>
      </c>
      <c r="S169" s="41">
        <f>SUMIF('México'!$C:$C,'México Summary'!C169,'México'!$S:$S)</f>
        <v>0</v>
      </c>
      <c r="T169" s="41">
        <f>SUMIF('México'!$C:$C,'México Summary'!C169,'México'!$T:$T)</f>
        <v>5600</v>
      </c>
      <c r="U169" s="41">
        <f>SUMIF('México'!$C:$C,'México Summary'!C169,'México'!$U:$U)</f>
        <v>0</v>
      </c>
      <c r="V169" s="41">
        <f>SUMIF('México'!$C:$C,'México Summary'!C169,'México'!$V:$V)</f>
        <v>5600</v>
      </c>
      <c r="W169" s="41">
        <f>SUMIF('México'!$C:$C,'México Summary'!C169,'México'!$W:$W)</f>
        <v>0</v>
      </c>
      <c r="X169" s="41">
        <f>SUMIF('México'!$C:$C,'México Summary'!C169,'México'!$X:$X)</f>
        <v>5600</v>
      </c>
      <c r="Y169" s="41">
        <f>SUMIF('México'!$C:$C,'México Summary'!C169,'México'!$Y:$Y)</f>
        <v>0</v>
      </c>
      <c r="Z169" s="41">
        <f>SUMIF('México'!$C:$C,'México Summary'!C169,'México'!$Z:$Z)</f>
        <v>5600</v>
      </c>
      <c r="AA169" s="336">
        <f>SUMIF('México'!$C:$C,'México Summary'!C169,'México'!$AA:$AA)</f>
        <v>0</v>
      </c>
      <c r="AB169" s="41"/>
      <c r="AC169" s="338">
        <f t="shared" ref="AC169:AD169" si="300">D169+F169+H169+J169+L169+N169+P169+R169+T169+V169+X169+Z169</f>
        <v>67200</v>
      </c>
      <c r="AD169" s="336">
        <f t="shared" si="300"/>
        <v>0</v>
      </c>
      <c r="AE169" s="40"/>
      <c r="AF169" s="338">
        <f t="shared" ref="AF169:AG169" si="301">D169+F169+H169+J169+L169+N169+P169+R169+T169+V169+X169+Z169</f>
        <v>67200</v>
      </c>
      <c r="AG169" s="336">
        <f t="shared" si="301"/>
        <v>0</v>
      </c>
    </row>
    <row r="170" ht="14.25" customHeight="1">
      <c r="A170" s="40"/>
      <c r="B170" s="337" t="s">
        <v>739</v>
      </c>
      <c r="C170" s="40" t="s">
        <v>289</v>
      </c>
      <c r="D170" s="338">
        <f>SUMIF('México'!$C:$C,'México Summary'!C170,'México'!$D:$D)</f>
        <v>18900</v>
      </c>
      <c r="E170" s="41">
        <f>SUMIF('México'!$C:$C,'México Summary'!C170,'México'!$E:$E)</f>
        <v>0</v>
      </c>
      <c r="F170" s="144">
        <f>SUMIF('México'!$C:$C,'México Summary'!C170,'México'!$F:$F)</f>
        <v>18900</v>
      </c>
      <c r="G170" s="144">
        <f>SUMIF('México'!$C:$C,'México Summary'!C170,'México'!$G:$G)</f>
        <v>0</v>
      </c>
      <c r="H170" s="41">
        <f>SUMIF('México'!$C:$C,'México Summary'!C170,'México'!$H:$H)</f>
        <v>18900</v>
      </c>
      <c r="I170" s="41">
        <f>SUMIF('México'!$C:$C,'México Summary'!C170,'México'!$I:$I)</f>
        <v>0</v>
      </c>
      <c r="J170" s="41">
        <f>SUMIF('México'!$C:$C,'México Summary'!C170,'México'!$J:$J)</f>
        <v>18900</v>
      </c>
      <c r="K170" s="41">
        <f>SUMIF('México'!$C:$C,'México Summary'!C170,'México'!$K:$K)</f>
        <v>0</v>
      </c>
      <c r="L170" s="41">
        <f>SUMIF('México'!$C:$C,'México Summary'!C170,'México'!$L:$L)</f>
        <v>18900</v>
      </c>
      <c r="M170" s="41">
        <f>SUMIF('México'!$C:$C,'México Summary'!C170,'México'!$M:$M)</f>
        <v>0</v>
      </c>
      <c r="N170" s="41">
        <f>SUMIF('México'!$C:$C,'México Summary'!C170,'México'!$N:$N)</f>
        <v>18900</v>
      </c>
      <c r="O170" s="41">
        <f>SUMIF('México'!$C:$C,'México Summary'!C170,'México'!$O:$O)</f>
        <v>0</v>
      </c>
      <c r="P170" s="41">
        <f>SUMIF('México'!$C:$C,'México Summary'!C170,'México'!$P:$P)</f>
        <v>18900</v>
      </c>
      <c r="Q170" s="41">
        <f>SUMIF('México'!$C:$C,'México Summary'!C170,'México'!$Q:$Q)</f>
        <v>0</v>
      </c>
      <c r="R170" s="41">
        <f>SUMIF('México'!$C:$C,'México Summary'!C170,'México'!$R:$R)</f>
        <v>18900</v>
      </c>
      <c r="S170" s="41">
        <f>SUMIF('México'!$C:$C,'México Summary'!C170,'México'!$S:$S)</f>
        <v>0</v>
      </c>
      <c r="T170" s="41">
        <f>SUMIF('México'!$C:$C,'México Summary'!C170,'México'!$T:$T)</f>
        <v>18900</v>
      </c>
      <c r="U170" s="41">
        <f>SUMIF('México'!$C:$C,'México Summary'!C170,'México'!$U:$U)</f>
        <v>0</v>
      </c>
      <c r="V170" s="41">
        <f>SUMIF('México'!$C:$C,'México Summary'!C170,'México'!$V:$V)</f>
        <v>18900</v>
      </c>
      <c r="W170" s="41">
        <f>SUMIF('México'!$C:$C,'México Summary'!C170,'México'!$W:$W)</f>
        <v>0</v>
      </c>
      <c r="X170" s="41">
        <f>SUMIF('México'!$C:$C,'México Summary'!C170,'México'!$X:$X)</f>
        <v>18900</v>
      </c>
      <c r="Y170" s="41">
        <f>SUMIF('México'!$C:$C,'México Summary'!C170,'México'!$Y:$Y)</f>
        <v>0</v>
      </c>
      <c r="Z170" s="41">
        <f>SUMIF('México'!$C:$C,'México Summary'!C170,'México'!$Z:$Z)</f>
        <v>18900</v>
      </c>
      <c r="AA170" s="336">
        <f>SUMIF('México'!$C:$C,'México Summary'!C170,'México'!$AA:$AA)</f>
        <v>0</v>
      </c>
      <c r="AB170" s="41"/>
      <c r="AC170" s="338">
        <f t="shared" ref="AC170:AD170" si="302">D170+F170+H170+J170+L170+N170+P170+R170+T170+V170+X170+Z170</f>
        <v>226800</v>
      </c>
      <c r="AD170" s="336">
        <f t="shared" si="302"/>
        <v>0</v>
      </c>
      <c r="AE170" s="40"/>
      <c r="AF170" s="338">
        <f t="shared" ref="AF170:AG170" si="303">D170+F170+H170+J170+L170+N170+P170+R170+T170+V170+X170+Z170</f>
        <v>226800</v>
      </c>
      <c r="AG170" s="336">
        <f t="shared" si="303"/>
        <v>0</v>
      </c>
    </row>
    <row r="171" ht="14.25" customHeight="1">
      <c r="A171" s="40"/>
      <c r="B171" s="337" t="s">
        <v>739</v>
      </c>
      <c r="C171" s="40" t="s">
        <v>287</v>
      </c>
      <c r="D171" s="338">
        <f>SUMIF('México'!$C:$C,'México Summary'!C171,'México'!$D:$D)</f>
        <v>0</v>
      </c>
      <c r="E171" s="41">
        <f>SUMIF('México'!$C:$C,'México Summary'!C171,'México'!$E:$E)</f>
        <v>0</v>
      </c>
      <c r="F171" s="144">
        <f>SUMIF('México'!$C:$C,'México Summary'!C171,'México'!$F:$F)</f>
        <v>0</v>
      </c>
      <c r="G171" s="144">
        <f>SUMIF('México'!$C:$C,'México Summary'!C171,'México'!$G:$G)</f>
        <v>0</v>
      </c>
      <c r="H171" s="41">
        <f>SUMIF('México'!$C:$C,'México Summary'!C171,'México'!$H:$H)</f>
        <v>7200</v>
      </c>
      <c r="I171" s="41">
        <f>SUMIF('México'!$C:$C,'México Summary'!C171,'México'!$I:$I)</f>
        <v>0</v>
      </c>
      <c r="J171" s="41">
        <f>SUMIF('México'!$C:$C,'México Summary'!C171,'México'!$J:$J)</f>
        <v>0</v>
      </c>
      <c r="K171" s="41">
        <f>SUMIF('México'!$C:$C,'México Summary'!C171,'México'!$K:$K)</f>
        <v>0</v>
      </c>
      <c r="L171" s="41">
        <f>SUMIF('México'!$C:$C,'México Summary'!C171,'México'!$L:$L)</f>
        <v>0</v>
      </c>
      <c r="M171" s="41">
        <f>SUMIF('México'!$C:$C,'México Summary'!C171,'México'!$M:$M)</f>
        <v>0</v>
      </c>
      <c r="N171" s="41">
        <f>SUMIF('México'!$C:$C,'México Summary'!C171,'México'!$N:$N)</f>
        <v>0</v>
      </c>
      <c r="O171" s="41">
        <f>SUMIF('México'!$C:$C,'México Summary'!C171,'México'!$O:$O)</f>
        <v>0</v>
      </c>
      <c r="P171" s="41">
        <f>SUMIF('México'!$C:$C,'México Summary'!C171,'México'!$P:$P)</f>
        <v>0</v>
      </c>
      <c r="Q171" s="41">
        <f>SUMIF('México'!$C:$C,'México Summary'!C171,'México'!$Q:$Q)</f>
        <v>0</v>
      </c>
      <c r="R171" s="41">
        <f>SUMIF('México'!$C:$C,'México Summary'!C171,'México'!$R:$R)</f>
        <v>0</v>
      </c>
      <c r="S171" s="41">
        <f>SUMIF('México'!$C:$C,'México Summary'!C171,'México'!$S:$S)</f>
        <v>0</v>
      </c>
      <c r="T171" s="41">
        <f>SUMIF('México'!$C:$C,'México Summary'!C171,'México'!$T:$T)</f>
        <v>7200</v>
      </c>
      <c r="U171" s="41">
        <f>SUMIF('México'!$C:$C,'México Summary'!C171,'México'!$U:$U)</f>
        <v>0</v>
      </c>
      <c r="V171" s="41">
        <f>SUMIF('México'!$C:$C,'México Summary'!C171,'México'!$V:$V)</f>
        <v>0</v>
      </c>
      <c r="W171" s="41">
        <f>SUMIF('México'!$C:$C,'México Summary'!C171,'México'!$W:$W)</f>
        <v>0</v>
      </c>
      <c r="X171" s="41">
        <f>SUMIF('México'!$C:$C,'México Summary'!C171,'México'!$X:$X)</f>
        <v>0</v>
      </c>
      <c r="Y171" s="41">
        <f>SUMIF('México'!$C:$C,'México Summary'!C171,'México'!$Y:$Y)</f>
        <v>0</v>
      </c>
      <c r="Z171" s="41">
        <f>SUMIF('México'!$C:$C,'México Summary'!C171,'México'!$Z:$Z)</f>
        <v>0</v>
      </c>
      <c r="AA171" s="336">
        <f>SUMIF('México'!$C:$C,'México Summary'!C171,'México'!$AA:$AA)</f>
        <v>0</v>
      </c>
      <c r="AB171" s="41"/>
      <c r="AC171" s="338">
        <f t="shared" ref="AC171:AD171" si="304">D171+F171+H171+J171+L171+N171+P171+R171+T171+V171+X171+Z171</f>
        <v>14400</v>
      </c>
      <c r="AD171" s="336">
        <f t="shared" si="304"/>
        <v>0</v>
      </c>
      <c r="AE171" s="40"/>
      <c r="AF171" s="338">
        <f t="shared" ref="AF171:AG171" si="305">D171+F171+H171+J171+L171+N171+P171+R171+T171+V171+X171+Z171</f>
        <v>14400</v>
      </c>
      <c r="AG171" s="336">
        <f t="shared" si="305"/>
        <v>0</v>
      </c>
    </row>
    <row r="172" ht="14.25" customHeight="1">
      <c r="A172" s="40"/>
      <c r="B172" s="337" t="s">
        <v>739</v>
      </c>
      <c r="C172" s="40" t="s">
        <v>291</v>
      </c>
      <c r="D172" s="338">
        <f>SUMIF('México'!$C:$C,'México Summary'!C172,'México'!$D:$D)</f>
        <v>0</v>
      </c>
      <c r="E172" s="41">
        <f>SUMIF('México'!$C:$C,'México Summary'!C172,'México'!$E:$E)</f>
        <v>0</v>
      </c>
      <c r="F172" s="144">
        <f>SUMIF('México'!$C:$C,'México Summary'!C172,'México'!$F:$F)</f>
        <v>0</v>
      </c>
      <c r="G172" s="144">
        <f>SUMIF('México'!$C:$C,'México Summary'!C172,'México'!$G:$G)</f>
        <v>0</v>
      </c>
      <c r="H172" s="41">
        <f>SUMIF('México'!$C:$C,'México Summary'!C172,'México'!$H:$H)</f>
        <v>0</v>
      </c>
      <c r="I172" s="41">
        <f>SUMIF('México'!$C:$C,'México Summary'!C172,'México'!$I:$I)</f>
        <v>0</v>
      </c>
      <c r="J172" s="41">
        <f>SUMIF('México'!$C:$C,'México Summary'!C172,'México'!$J:$J)</f>
        <v>0</v>
      </c>
      <c r="K172" s="41">
        <f>SUMIF('México'!$C:$C,'México Summary'!C172,'México'!$K:$K)</f>
        <v>0</v>
      </c>
      <c r="L172" s="41">
        <f>SUMIF('México'!$C:$C,'México Summary'!C172,'México'!$L:$L)</f>
        <v>604.783</v>
      </c>
      <c r="M172" s="41">
        <f>SUMIF('México'!$C:$C,'México Summary'!C172,'México'!$M:$M)</f>
        <v>0</v>
      </c>
      <c r="N172" s="41">
        <f>SUMIF('México'!$C:$C,'México Summary'!C172,'México'!$N:$N)</f>
        <v>221.9322</v>
      </c>
      <c r="O172" s="41">
        <f>SUMIF('México'!$C:$C,'México Summary'!C172,'México'!$O:$O)</f>
        <v>0</v>
      </c>
      <c r="P172" s="41">
        <f>SUMIF('México'!$C:$C,'México Summary'!C172,'México'!$P:$P)</f>
        <v>0</v>
      </c>
      <c r="Q172" s="41">
        <f>SUMIF('México'!$C:$C,'México Summary'!C172,'México'!$Q:$Q)</f>
        <v>0</v>
      </c>
      <c r="R172" s="41">
        <f>SUMIF('México'!$C:$C,'México Summary'!C172,'México'!$R:$R)</f>
        <v>0</v>
      </c>
      <c r="S172" s="41">
        <f>SUMIF('México'!$C:$C,'México Summary'!C172,'México'!$S:$S)</f>
        <v>0</v>
      </c>
      <c r="T172" s="41">
        <f>SUMIF('México'!$C:$C,'México Summary'!C172,'México'!$T:$T)</f>
        <v>394.744</v>
      </c>
      <c r="U172" s="41">
        <f>SUMIF('México'!$C:$C,'México Summary'!C172,'México'!$U:$U)</f>
        <v>0</v>
      </c>
      <c r="V172" s="41">
        <f>SUMIF('México'!$C:$C,'México Summary'!C172,'México'!$V:$V)</f>
        <v>0</v>
      </c>
      <c r="W172" s="41">
        <f>SUMIF('México'!$C:$C,'México Summary'!C172,'México'!$W:$W)</f>
        <v>0</v>
      </c>
      <c r="X172" s="41">
        <f>SUMIF('México'!$C:$C,'México Summary'!C172,'México'!$X:$X)</f>
        <v>0</v>
      </c>
      <c r="Y172" s="41">
        <f>SUMIF('México'!$C:$C,'México Summary'!C172,'México'!$Y:$Y)</f>
        <v>0</v>
      </c>
      <c r="Z172" s="41">
        <f>SUMIF('México'!$C:$C,'México Summary'!C172,'México'!$Z:$Z)</f>
        <v>0</v>
      </c>
      <c r="AA172" s="336">
        <f>SUMIF('México'!$C:$C,'México Summary'!C172,'México'!$AA:$AA)</f>
        <v>0</v>
      </c>
      <c r="AB172" s="41"/>
      <c r="AC172" s="338">
        <f t="shared" ref="AC172:AD172" si="306">D172+F172+H172+J172+L172+N172+P172+R172+T172+V172+X172+Z172</f>
        <v>1221.4592</v>
      </c>
      <c r="AD172" s="336">
        <f t="shared" si="306"/>
        <v>0</v>
      </c>
      <c r="AE172" s="40"/>
      <c r="AF172" s="338">
        <f t="shared" ref="AF172:AG172" si="307">D172+F172+H172+J172+L172+N172+P172+R172+T172+V172+X172+Z172</f>
        <v>1221.4592</v>
      </c>
      <c r="AG172" s="336">
        <f t="shared" si="307"/>
        <v>0</v>
      </c>
    </row>
    <row r="173" ht="14.25" customHeight="1">
      <c r="A173" s="40"/>
      <c r="B173" s="337" t="s">
        <v>739</v>
      </c>
      <c r="C173" s="40" t="s">
        <v>294</v>
      </c>
      <c r="D173" s="338">
        <f>SUMIF('México'!$C:$C,'México Summary'!C173,'México'!$D:$D)</f>
        <v>441.3522</v>
      </c>
      <c r="E173" s="41">
        <f>SUMIF('México'!$C:$C,'México Summary'!C173,'México'!$E:$E)</f>
        <v>0</v>
      </c>
      <c r="F173" s="144">
        <f>SUMIF('México'!$C:$C,'México Summary'!C173,'México'!$F:$F)</f>
        <v>0</v>
      </c>
      <c r="G173" s="144">
        <f>SUMIF('México'!$C:$C,'México Summary'!C173,'México'!$G:$G)</f>
        <v>0</v>
      </c>
      <c r="H173" s="41">
        <f>SUMIF('México'!$C:$C,'México Summary'!C173,'México'!$H:$H)</f>
        <v>983.9768</v>
      </c>
      <c r="I173" s="41">
        <f>SUMIF('México'!$C:$C,'México Summary'!C173,'México'!$I:$I)</f>
        <v>0</v>
      </c>
      <c r="J173" s="41">
        <f>SUMIF('México'!$C:$C,'México Summary'!C173,'México'!$J:$J)</f>
        <v>0</v>
      </c>
      <c r="K173" s="41">
        <f>SUMIF('México'!$C:$C,'México Summary'!C173,'México'!$K:$K)</f>
        <v>0</v>
      </c>
      <c r="L173" s="41">
        <f>SUMIF('México'!$C:$C,'México Summary'!C173,'México'!$L:$L)</f>
        <v>0</v>
      </c>
      <c r="M173" s="41">
        <f>SUMIF('México'!$C:$C,'México Summary'!C173,'México'!$M:$M)</f>
        <v>0</v>
      </c>
      <c r="N173" s="41">
        <f>SUMIF('México'!$C:$C,'México Summary'!C173,'México'!$N:$N)</f>
        <v>0</v>
      </c>
      <c r="O173" s="41">
        <f>SUMIF('México'!$C:$C,'México Summary'!C173,'México'!$O:$O)</f>
        <v>0</v>
      </c>
      <c r="P173" s="41">
        <f>SUMIF('México'!$C:$C,'México Summary'!C173,'México'!$P:$P)</f>
        <v>0</v>
      </c>
      <c r="Q173" s="41">
        <f>SUMIF('México'!$C:$C,'México Summary'!C173,'México'!$Q:$Q)</f>
        <v>0</v>
      </c>
      <c r="R173" s="41">
        <f>SUMIF('México'!$C:$C,'México Summary'!C173,'México'!$R:$R)</f>
        <v>0</v>
      </c>
      <c r="S173" s="41">
        <f>SUMIF('México'!$C:$C,'México Summary'!C173,'México'!$S:$S)</f>
        <v>0</v>
      </c>
      <c r="T173" s="41">
        <f>SUMIF('México'!$C:$C,'México Summary'!C173,'México'!$T:$T)</f>
        <v>803</v>
      </c>
      <c r="U173" s="41">
        <f>SUMIF('México'!$C:$C,'México Summary'!C173,'México'!$U:$U)</f>
        <v>0</v>
      </c>
      <c r="V173" s="41">
        <f>SUMIF('México'!$C:$C,'México Summary'!C173,'México'!$V:$V)</f>
        <v>720.588</v>
      </c>
      <c r="W173" s="41">
        <f>SUMIF('México'!$C:$C,'México Summary'!C173,'México'!$W:$W)</f>
        <v>0</v>
      </c>
      <c r="X173" s="41">
        <f>SUMIF('México'!$C:$C,'México Summary'!C173,'México'!$X:$X)</f>
        <v>1590</v>
      </c>
      <c r="Y173" s="41">
        <f>SUMIF('México'!$C:$C,'México Summary'!C173,'México'!$Y:$Y)</f>
        <v>0</v>
      </c>
      <c r="Z173" s="41">
        <f>SUMIF('México'!$C:$C,'México Summary'!C173,'México'!$Z:$Z)</f>
        <v>1590</v>
      </c>
      <c r="AA173" s="336">
        <f>SUMIF('México'!$C:$C,'México Summary'!C173,'México'!$AA:$AA)</f>
        <v>0</v>
      </c>
      <c r="AB173" s="41"/>
      <c r="AC173" s="338">
        <f t="shared" ref="AC173:AD173" si="308">D173+F173+H173+J173+L173+N173+P173+R173+T173+V173+X173+Z173</f>
        <v>6128.917</v>
      </c>
      <c r="AD173" s="336">
        <f t="shared" si="308"/>
        <v>0</v>
      </c>
      <c r="AE173" s="40"/>
      <c r="AF173" s="338">
        <f t="shared" ref="AF173:AG173" si="309">D173+F173+H173+J173+L173+N173+P173+R173+T173+V173+X173+Z173</f>
        <v>6128.917</v>
      </c>
      <c r="AG173" s="336">
        <f t="shared" si="309"/>
        <v>0</v>
      </c>
    </row>
    <row r="174" ht="14.25" customHeight="1">
      <c r="A174" s="40"/>
      <c r="B174" s="337" t="s">
        <v>739</v>
      </c>
      <c r="C174" s="40" t="s">
        <v>306</v>
      </c>
      <c r="D174" s="338">
        <f>SUMIF('México'!$C:$C,'México Summary'!C174,'México'!$D:$D)</f>
        <v>0</v>
      </c>
      <c r="E174" s="41">
        <f>SUMIF('México'!$C:$C,'México Summary'!C174,'México'!$E:$E)</f>
        <v>0</v>
      </c>
      <c r="F174" s="144">
        <f>SUMIF('México'!$C:$C,'México Summary'!C174,'México'!$F:$F)</f>
        <v>0</v>
      </c>
      <c r="G174" s="144">
        <f>SUMIF('México'!$C:$C,'México Summary'!C174,'México'!$G:$G)</f>
        <v>0</v>
      </c>
      <c r="H174" s="41">
        <f>SUMIF('México'!$C:$C,'México Summary'!C174,'México'!$H:$H)</f>
        <v>0</v>
      </c>
      <c r="I174" s="41">
        <f>SUMIF('México'!$C:$C,'México Summary'!C174,'México'!$I:$I)</f>
        <v>0</v>
      </c>
      <c r="J174" s="41">
        <f>SUMIF('México'!$C:$C,'México Summary'!C174,'México'!$J:$J)</f>
        <v>0</v>
      </c>
      <c r="K174" s="41">
        <f>SUMIF('México'!$C:$C,'México Summary'!C174,'México'!$K:$K)</f>
        <v>0</v>
      </c>
      <c r="L174" s="41">
        <f>SUMIF('México'!$C:$C,'México Summary'!C174,'México'!$L:$L)</f>
        <v>0</v>
      </c>
      <c r="M174" s="41">
        <f>SUMIF('México'!$C:$C,'México Summary'!C174,'México'!$M:$M)</f>
        <v>0</v>
      </c>
      <c r="N174" s="41">
        <f>SUMIF('México'!$C:$C,'México Summary'!C174,'México'!$N:$N)</f>
        <v>0</v>
      </c>
      <c r="O174" s="41">
        <f>SUMIF('México'!$C:$C,'México Summary'!C174,'México'!$O:$O)</f>
        <v>0</v>
      </c>
      <c r="P174" s="41">
        <f>SUMIF('México'!$C:$C,'México Summary'!C174,'México'!$P:$P)</f>
        <v>0</v>
      </c>
      <c r="Q174" s="41">
        <f>SUMIF('México'!$C:$C,'México Summary'!C174,'México'!$Q:$Q)</f>
        <v>0</v>
      </c>
      <c r="R174" s="41">
        <f>SUMIF('México'!$C:$C,'México Summary'!C174,'México'!$R:$R)</f>
        <v>0</v>
      </c>
      <c r="S174" s="41">
        <f>SUMIF('México'!$C:$C,'México Summary'!C174,'México'!$S:$S)</f>
        <v>0</v>
      </c>
      <c r="T174" s="41">
        <f>SUMIF('México'!$C:$C,'México Summary'!C174,'México'!$T:$T)</f>
        <v>0</v>
      </c>
      <c r="U174" s="41">
        <f>SUMIF('México'!$C:$C,'México Summary'!C174,'México'!$U:$U)</f>
        <v>0</v>
      </c>
      <c r="V174" s="41">
        <f>SUMIF('México'!$C:$C,'México Summary'!C174,'México'!$V:$V)</f>
        <v>0</v>
      </c>
      <c r="W174" s="41">
        <f>SUMIF('México'!$C:$C,'México Summary'!C174,'México'!$W:$W)</f>
        <v>0</v>
      </c>
      <c r="X174" s="41">
        <f>SUMIF('México'!$C:$C,'México Summary'!C174,'México'!$X:$X)</f>
        <v>0</v>
      </c>
      <c r="Y174" s="41">
        <f>SUMIF('México'!$C:$C,'México Summary'!C174,'México'!$Y:$Y)</f>
        <v>0</v>
      </c>
      <c r="Z174" s="41">
        <f>SUMIF('México'!$C:$C,'México Summary'!C174,'México'!$Z:$Z)</f>
        <v>0</v>
      </c>
      <c r="AA174" s="336">
        <f>SUMIF('México'!$C:$C,'México Summary'!C174,'México'!$AA:$AA)</f>
        <v>0</v>
      </c>
      <c r="AB174" s="41"/>
      <c r="AC174" s="338">
        <f t="shared" ref="AC174:AD174" si="310">D174+F174+H174+J174+L174+N174+P174+R174+T174+V174+X174+Z174</f>
        <v>0</v>
      </c>
      <c r="AD174" s="336">
        <f t="shared" si="310"/>
        <v>0</v>
      </c>
      <c r="AE174" s="40"/>
      <c r="AF174" s="338">
        <f t="shared" ref="AF174:AG174" si="311">D174+F174+H174+J174+L174+N174+P174+R174+T174+V174+X174+Z174</f>
        <v>0</v>
      </c>
      <c r="AG174" s="336">
        <f t="shared" si="311"/>
        <v>0</v>
      </c>
    </row>
    <row r="175" ht="14.25" customHeight="1">
      <c r="A175" s="40"/>
      <c r="B175" s="337" t="s">
        <v>739</v>
      </c>
      <c r="C175" s="40" t="s">
        <v>297</v>
      </c>
      <c r="D175" s="338">
        <f>SUMIF('México'!$C:$C,'México Summary'!C175,'México'!$D:$D)</f>
        <v>9000</v>
      </c>
      <c r="E175" s="41">
        <f>SUMIF('México'!$C:$C,'México Summary'!C175,'México'!$E:$E)</f>
        <v>9000</v>
      </c>
      <c r="F175" s="144">
        <f>SUMIF('México'!$C:$C,'México Summary'!C175,'México'!$F:$F)</f>
        <v>9000</v>
      </c>
      <c r="G175" s="144">
        <f>SUMIF('México'!$C:$C,'México Summary'!C175,'México'!$G:$G)</f>
        <v>9000</v>
      </c>
      <c r="H175" s="41">
        <f>SUMIF('México'!$C:$C,'México Summary'!C175,'México'!$H:$H)</f>
        <v>9000</v>
      </c>
      <c r="I175" s="41">
        <f>SUMIF('México'!$C:$C,'México Summary'!C175,'México'!$I:$I)</f>
        <v>9000</v>
      </c>
      <c r="J175" s="41">
        <f>SUMIF('México'!$C:$C,'México Summary'!C175,'México'!$J:$J)</f>
        <v>9000</v>
      </c>
      <c r="K175" s="41">
        <f>SUMIF('México'!$C:$C,'México Summary'!C175,'México'!$K:$K)</f>
        <v>9000</v>
      </c>
      <c r="L175" s="41">
        <f>SUMIF('México'!$C:$C,'México Summary'!C175,'México'!$L:$L)</f>
        <v>9000</v>
      </c>
      <c r="M175" s="41">
        <f>SUMIF('México'!$C:$C,'México Summary'!C175,'México'!$M:$M)</f>
        <v>9000</v>
      </c>
      <c r="N175" s="41">
        <f>SUMIF('México'!$C:$C,'México Summary'!C175,'México'!$N:$N)</f>
        <v>9000</v>
      </c>
      <c r="O175" s="41">
        <f>SUMIF('México'!$C:$C,'México Summary'!C175,'México'!$O:$O)</f>
        <v>9000</v>
      </c>
      <c r="P175" s="41">
        <f>SUMIF('México'!$C:$C,'México Summary'!C175,'México'!$P:$P)</f>
        <v>9000</v>
      </c>
      <c r="Q175" s="41">
        <f>SUMIF('México'!$C:$C,'México Summary'!C175,'México'!$Q:$Q)</f>
        <v>9000</v>
      </c>
      <c r="R175" s="41">
        <f>SUMIF('México'!$C:$C,'México Summary'!C175,'México'!$R:$R)</f>
        <v>9000</v>
      </c>
      <c r="S175" s="41">
        <f>SUMIF('México'!$C:$C,'México Summary'!C175,'México'!$S:$S)</f>
        <v>9000</v>
      </c>
      <c r="T175" s="41">
        <f>SUMIF('México'!$C:$C,'México Summary'!C175,'México'!$T:$T)</f>
        <v>9000</v>
      </c>
      <c r="U175" s="41">
        <f>SUMIF('México'!$C:$C,'México Summary'!C175,'México'!$U:$U)</f>
        <v>9000</v>
      </c>
      <c r="V175" s="41">
        <f>SUMIF('México'!$C:$C,'México Summary'!C175,'México'!$V:$V)</f>
        <v>9000</v>
      </c>
      <c r="W175" s="41">
        <f>SUMIF('México'!$C:$C,'México Summary'!C175,'México'!$W:$W)</f>
        <v>9000</v>
      </c>
      <c r="X175" s="41">
        <f>SUMIF('México'!$C:$C,'México Summary'!C175,'México'!$X:$X)</f>
        <v>9000</v>
      </c>
      <c r="Y175" s="41">
        <f>SUMIF('México'!$C:$C,'México Summary'!C175,'México'!$Y:$Y)</f>
        <v>9000</v>
      </c>
      <c r="Z175" s="41">
        <f>SUMIF('México'!$C:$C,'México Summary'!C175,'México'!$Z:$Z)</f>
        <v>9000</v>
      </c>
      <c r="AA175" s="336">
        <f>SUMIF('México'!$C:$C,'México Summary'!C175,'México'!$AA:$AA)</f>
        <v>0</v>
      </c>
      <c r="AB175" s="41"/>
      <c r="AC175" s="338">
        <f t="shared" ref="AC175:AD175" si="312">D175+F175+H175+J175+L175+N175+P175+R175+T175+V175+X175+Z175</f>
        <v>108000</v>
      </c>
      <c r="AD175" s="336">
        <f t="shared" si="312"/>
        <v>99000</v>
      </c>
      <c r="AE175" s="40"/>
      <c r="AF175" s="338">
        <f t="shared" ref="AF175:AG175" si="313">D175+F175+H175+J175+L175+N175+P175+R175+T175+V175+X175+Z175</f>
        <v>108000</v>
      </c>
      <c r="AG175" s="336">
        <f t="shared" si="313"/>
        <v>99000</v>
      </c>
    </row>
    <row r="176" ht="14.25" customHeight="1">
      <c r="A176" s="40"/>
      <c r="B176" s="337" t="s">
        <v>739</v>
      </c>
      <c r="C176" s="40" t="s">
        <v>304</v>
      </c>
      <c r="D176" s="338">
        <f>SUMIF('México'!$C:$C,'México Summary'!C176,'México'!$D:$D)</f>
        <v>0</v>
      </c>
      <c r="E176" s="41">
        <f>SUMIF('México'!$C:$C,'México Summary'!C176,'México'!$E:$E)</f>
        <v>0</v>
      </c>
      <c r="F176" s="144">
        <f>SUMIF('México'!$C:$C,'México Summary'!C176,'México'!$F:$F)</f>
        <v>0</v>
      </c>
      <c r="G176" s="144">
        <f>SUMIF('México'!$C:$C,'México Summary'!C176,'México'!$G:$G)</f>
        <v>0</v>
      </c>
      <c r="H176" s="41">
        <f>SUMIF('México'!$C:$C,'México Summary'!C176,'México'!$H:$H)</f>
        <v>0</v>
      </c>
      <c r="I176" s="41">
        <f>SUMIF('México'!$C:$C,'México Summary'!C176,'México'!$I:$I)</f>
        <v>0</v>
      </c>
      <c r="J176" s="41">
        <f>SUMIF('México'!$C:$C,'México Summary'!C176,'México'!$J:$J)</f>
        <v>0</v>
      </c>
      <c r="K176" s="41">
        <f>SUMIF('México'!$C:$C,'México Summary'!C176,'México'!$K:$K)</f>
        <v>0</v>
      </c>
      <c r="L176" s="41">
        <f>SUMIF('México'!$C:$C,'México Summary'!C176,'México'!$L:$L)</f>
        <v>5625.7592</v>
      </c>
      <c r="M176" s="41">
        <f>SUMIF('México'!$C:$C,'México Summary'!C176,'México'!$M:$M)</f>
        <v>0</v>
      </c>
      <c r="N176" s="41">
        <f>SUMIF('México'!$C:$C,'México Summary'!C176,'México'!$N:$N)</f>
        <v>0</v>
      </c>
      <c r="O176" s="41">
        <f>SUMIF('México'!$C:$C,'México Summary'!C176,'México'!$O:$O)</f>
        <v>0</v>
      </c>
      <c r="P176" s="41">
        <f>SUMIF('México'!$C:$C,'México Summary'!C176,'México'!$P:$P)</f>
        <v>0</v>
      </c>
      <c r="Q176" s="41">
        <f>SUMIF('México'!$C:$C,'México Summary'!C176,'México'!$Q:$Q)</f>
        <v>0</v>
      </c>
      <c r="R176" s="41">
        <f>SUMIF('México'!$C:$C,'México Summary'!C176,'México'!$R:$R)</f>
        <v>0</v>
      </c>
      <c r="S176" s="41">
        <f>SUMIF('México'!$C:$C,'México Summary'!C176,'México'!$S:$S)</f>
        <v>0</v>
      </c>
      <c r="T176" s="41">
        <f>SUMIF('México'!$C:$C,'México Summary'!C176,'México'!$T:$T)</f>
        <v>0</v>
      </c>
      <c r="U176" s="41">
        <f>SUMIF('México'!$C:$C,'México Summary'!C176,'México'!$U:$U)</f>
        <v>0</v>
      </c>
      <c r="V176" s="41">
        <f>SUMIF('México'!$C:$C,'México Summary'!C176,'México'!$V:$V)</f>
        <v>0</v>
      </c>
      <c r="W176" s="41">
        <f>SUMIF('México'!$C:$C,'México Summary'!C176,'México'!$W:$W)</f>
        <v>0</v>
      </c>
      <c r="X176" s="41">
        <f>SUMIF('México'!$C:$C,'México Summary'!C176,'México'!$X:$X)</f>
        <v>0</v>
      </c>
      <c r="Y176" s="41">
        <f>SUMIF('México'!$C:$C,'México Summary'!C176,'México'!$Y:$Y)</f>
        <v>0</v>
      </c>
      <c r="Z176" s="41">
        <f>SUMIF('México'!$C:$C,'México Summary'!C176,'México'!$Z:$Z)</f>
        <v>0</v>
      </c>
      <c r="AA176" s="336">
        <f>SUMIF('México'!$C:$C,'México Summary'!C176,'México'!$AA:$AA)</f>
        <v>0</v>
      </c>
      <c r="AB176" s="41"/>
      <c r="AC176" s="338">
        <f t="shared" ref="AC176:AD176" si="314">D176+F176+H176+J176+L176+N176+P176+R176+T176+V176+X176+Z176</f>
        <v>5625.7592</v>
      </c>
      <c r="AD176" s="336">
        <f t="shared" si="314"/>
        <v>0</v>
      </c>
      <c r="AE176" s="40"/>
      <c r="AF176" s="338">
        <f t="shared" ref="AF176:AG176" si="315">D176+F176+H176+J176+L176+N176+P176+R176+T176+V176+X176+Z176</f>
        <v>5625.7592</v>
      </c>
      <c r="AG176" s="336">
        <f t="shared" si="315"/>
        <v>0</v>
      </c>
    </row>
    <row r="177" ht="14.25" customHeight="1">
      <c r="A177" s="40"/>
      <c r="B177" s="337" t="s">
        <v>739</v>
      </c>
      <c r="C177" s="40" t="s">
        <v>308</v>
      </c>
      <c r="D177" s="338">
        <f>SUMIF('México'!$C:$C,'México Summary'!C177,'México'!$D:$D)</f>
        <v>981.6024</v>
      </c>
      <c r="E177" s="41">
        <f>SUMIF('México'!$C:$C,'México Summary'!C177,'México'!$E:$E)</f>
        <v>0</v>
      </c>
      <c r="F177" s="144">
        <f>SUMIF('México'!$C:$C,'México Summary'!C177,'México'!$F:$F)</f>
        <v>0</v>
      </c>
      <c r="G177" s="144">
        <f>SUMIF('México'!$C:$C,'México Summary'!C177,'México'!$G:$G)</f>
        <v>0</v>
      </c>
      <c r="H177" s="41">
        <f>SUMIF('México'!$C:$C,'México Summary'!C177,'México'!$H:$H)</f>
        <v>0</v>
      </c>
      <c r="I177" s="41">
        <f>SUMIF('México'!$C:$C,'México Summary'!C177,'México'!$I:$I)</f>
        <v>0</v>
      </c>
      <c r="J177" s="41">
        <f>SUMIF('México'!$C:$C,'México Summary'!C177,'México'!$J:$J)</f>
        <v>0</v>
      </c>
      <c r="K177" s="41">
        <f>SUMIF('México'!$C:$C,'México Summary'!C177,'México'!$K:$K)</f>
        <v>0</v>
      </c>
      <c r="L177" s="41">
        <f>SUMIF('México'!$C:$C,'México Summary'!C177,'México'!$L:$L)</f>
        <v>0</v>
      </c>
      <c r="M177" s="41">
        <f>SUMIF('México'!$C:$C,'México Summary'!C177,'México'!$M:$M)</f>
        <v>0</v>
      </c>
      <c r="N177" s="41">
        <f>SUMIF('México'!$C:$C,'México Summary'!C177,'México'!$N:$N)</f>
        <v>0</v>
      </c>
      <c r="O177" s="41">
        <f>SUMIF('México'!$C:$C,'México Summary'!C177,'México'!$O:$O)</f>
        <v>0</v>
      </c>
      <c r="P177" s="41">
        <f>SUMIF('México'!$C:$C,'México Summary'!C177,'México'!$P:$P)</f>
        <v>1500</v>
      </c>
      <c r="Q177" s="41">
        <f>SUMIF('México'!$C:$C,'México Summary'!C177,'México'!$Q:$Q)</f>
        <v>0</v>
      </c>
      <c r="R177" s="41">
        <f>SUMIF('México'!$C:$C,'México Summary'!C177,'México'!$R:$R)</f>
        <v>0</v>
      </c>
      <c r="S177" s="41">
        <f>SUMIF('México'!$C:$C,'México Summary'!C177,'México'!$S:$S)</f>
        <v>0</v>
      </c>
      <c r="T177" s="41">
        <f>SUMIF('México'!$C:$C,'México Summary'!C177,'México'!$T:$T)</f>
        <v>1495</v>
      </c>
      <c r="U177" s="41">
        <f>SUMIF('México'!$C:$C,'México Summary'!C177,'México'!$U:$U)</f>
        <v>0</v>
      </c>
      <c r="V177" s="41">
        <f>SUMIF('México'!$C:$C,'México Summary'!C177,'México'!$V:$V)</f>
        <v>742.371</v>
      </c>
      <c r="W177" s="41">
        <f>SUMIF('México'!$C:$C,'México Summary'!C177,'México'!$W:$W)</f>
        <v>0</v>
      </c>
      <c r="X177" s="41">
        <f>SUMIF('México'!$C:$C,'México Summary'!C177,'México'!$X:$X)</f>
        <v>1000</v>
      </c>
      <c r="Y177" s="41">
        <f>SUMIF('México'!$C:$C,'México Summary'!C177,'México'!$Y:$Y)</f>
        <v>0</v>
      </c>
      <c r="Z177" s="41">
        <f>SUMIF('México'!$C:$C,'México Summary'!C177,'México'!$Z:$Z)</f>
        <v>0</v>
      </c>
      <c r="AA177" s="336">
        <f>SUMIF('México'!$C:$C,'México Summary'!C177,'México'!$AA:$AA)</f>
        <v>0</v>
      </c>
      <c r="AB177" s="41"/>
      <c r="AC177" s="338">
        <f t="shared" ref="AC177:AD177" si="316">D177+F177+H177+J177+L177+N177+P177+R177+T177+V177+X177+Z177</f>
        <v>5718.9734</v>
      </c>
      <c r="AD177" s="336">
        <f t="shared" si="316"/>
        <v>0</v>
      </c>
      <c r="AE177" s="40"/>
      <c r="AF177" s="338">
        <f t="shared" ref="AF177:AG177" si="317">D177+F177+H177+J177+L177+N177+P177+R177+T177+V177+X177+Z177</f>
        <v>5718.9734</v>
      </c>
      <c r="AG177" s="336">
        <f t="shared" si="317"/>
        <v>0</v>
      </c>
    </row>
    <row r="178" ht="14.25" customHeight="1">
      <c r="A178" s="40"/>
      <c r="B178" s="337" t="s">
        <v>739</v>
      </c>
      <c r="C178" s="40" t="s">
        <v>310</v>
      </c>
      <c r="D178" s="338">
        <f>SUMIF('México'!$C:$C,'México Summary'!C178,'México'!$D:$D)</f>
        <v>0</v>
      </c>
      <c r="E178" s="41">
        <f>SUMIF('México'!$C:$C,'México Summary'!C178,'México'!$E:$E)</f>
        <v>0</v>
      </c>
      <c r="F178" s="144">
        <f>SUMIF('México'!$C:$C,'México Summary'!C178,'México'!$F:$F)</f>
        <v>0</v>
      </c>
      <c r="G178" s="144">
        <f>SUMIF('México'!$C:$C,'México Summary'!C178,'México'!$G:$G)</f>
        <v>0</v>
      </c>
      <c r="H178" s="41">
        <f>SUMIF('México'!$C:$C,'México Summary'!C178,'México'!$H:$H)</f>
        <v>0</v>
      </c>
      <c r="I178" s="41">
        <f>SUMIF('México'!$C:$C,'México Summary'!C178,'México'!$I:$I)</f>
        <v>0</v>
      </c>
      <c r="J178" s="41">
        <f>SUMIF('México'!$C:$C,'México Summary'!C178,'México'!$J:$J)</f>
        <v>0</v>
      </c>
      <c r="K178" s="41">
        <f>SUMIF('México'!$C:$C,'México Summary'!C178,'México'!$K:$K)</f>
        <v>0</v>
      </c>
      <c r="L178" s="41">
        <f>SUMIF('México'!$C:$C,'México Summary'!C178,'México'!$L:$L)</f>
        <v>0</v>
      </c>
      <c r="M178" s="41">
        <f>SUMIF('México'!$C:$C,'México Summary'!C178,'México'!$M:$M)</f>
        <v>0</v>
      </c>
      <c r="N178" s="41">
        <f>SUMIF('México'!$C:$C,'México Summary'!C178,'México'!$N:$N)</f>
        <v>0</v>
      </c>
      <c r="O178" s="41">
        <f>SUMIF('México'!$C:$C,'México Summary'!C178,'México'!$O:$O)</f>
        <v>0</v>
      </c>
      <c r="P178" s="41">
        <f>SUMIF('México'!$C:$C,'México Summary'!C178,'México'!$P:$P)</f>
        <v>0</v>
      </c>
      <c r="Q178" s="41">
        <f>SUMIF('México'!$C:$C,'México Summary'!C178,'México'!$Q:$Q)</f>
        <v>0</v>
      </c>
      <c r="R178" s="41">
        <f>SUMIF('México'!$C:$C,'México Summary'!C178,'México'!$R:$R)</f>
        <v>0</v>
      </c>
      <c r="S178" s="41">
        <f>SUMIF('México'!$C:$C,'México Summary'!C178,'México'!$S:$S)</f>
        <v>0</v>
      </c>
      <c r="T178" s="41">
        <f>SUMIF('México'!$C:$C,'México Summary'!C178,'México'!$T:$T)</f>
        <v>0</v>
      </c>
      <c r="U178" s="41">
        <f>SUMIF('México'!$C:$C,'México Summary'!C178,'México'!$U:$U)</f>
        <v>0</v>
      </c>
      <c r="V178" s="41">
        <f>SUMIF('México'!$C:$C,'México Summary'!C178,'México'!$V:$V)</f>
        <v>0</v>
      </c>
      <c r="W178" s="41">
        <f>SUMIF('México'!$C:$C,'México Summary'!C178,'México'!$W:$W)</f>
        <v>0</v>
      </c>
      <c r="X178" s="41">
        <f>SUMIF('México'!$C:$C,'México Summary'!C178,'México'!$X:$X)</f>
        <v>0</v>
      </c>
      <c r="Y178" s="41">
        <f>SUMIF('México'!$C:$C,'México Summary'!C178,'México'!$Y:$Y)</f>
        <v>0</v>
      </c>
      <c r="Z178" s="41">
        <f>SUMIF('México'!$C:$C,'México Summary'!C178,'México'!$Z:$Z)</f>
        <v>0</v>
      </c>
      <c r="AA178" s="336">
        <f>SUMIF('México'!$C:$C,'México Summary'!C178,'México'!$AA:$AA)</f>
        <v>0</v>
      </c>
      <c r="AB178" s="41"/>
      <c r="AC178" s="338">
        <f t="shared" ref="AC178:AD178" si="318">D178+F178+H178+J178+L178+N178+P178+R178+T178+V178+X178+Z178</f>
        <v>0</v>
      </c>
      <c r="AD178" s="336">
        <f t="shared" si="318"/>
        <v>0</v>
      </c>
      <c r="AE178" s="40"/>
      <c r="AF178" s="338">
        <f t="shared" ref="AF178:AG178" si="319">D178+F178+H178+J178+L178+N178+P178+R178+T178+V178+X178+Z178</f>
        <v>0</v>
      </c>
      <c r="AG178" s="336">
        <f t="shared" si="319"/>
        <v>0</v>
      </c>
    </row>
    <row r="179" ht="14.25" customHeight="1">
      <c r="A179" s="40"/>
      <c r="B179" s="337" t="s">
        <v>739</v>
      </c>
      <c r="C179" s="40" t="s">
        <v>312</v>
      </c>
      <c r="D179" s="338">
        <f>SUMIF('México'!$C:$C,'México Summary'!C179,'México'!$D:$D)</f>
        <v>5950</v>
      </c>
      <c r="E179" s="41">
        <f>SUMIF('México'!$C:$C,'México Summary'!C179,'México'!$E:$E)</f>
        <v>0</v>
      </c>
      <c r="F179" s="144">
        <f>SUMIF('México'!$C:$C,'México Summary'!C179,'México'!$F:$F)</f>
        <v>5950</v>
      </c>
      <c r="G179" s="144">
        <f>SUMIF('México'!$C:$C,'México Summary'!C179,'México'!$G:$G)</f>
        <v>0</v>
      </c>
      <c r="H179" s="41">
        <f>SUMIF('México'!$C:$C,'México Summary'!C179,'México'!$H:$H)</f>
        <v>5950</v>
      </c>
      <c r="I179" s="41">
        <f>SUMIF('México'!$C:$C,'México Summary'!C179,'México'!$I:$I)</f>
        <v>0</v>
      </c>
      <c r="J179" s="41">
        <f>SUMIF('México'!$C:$C,'México Summary'!C179,'México'!$J:$J)</f>
        <v>5950</v>
      </c>
      <c r="K179" s="41">
        <f>SUMIF('México'!$C:$C,'México Summary'!C179,'México'!$K:$K)</f>
        <v>0</v>
      </c>
      <c r="L179" s="41">
        <f>SUMIF('México'!$C:$C,'México Summary'!C179,'México'!$L:$L)</f>
        <v>5950</v>
      </c>
      <c r="M179" s="41">
        <f>SUMIF('México'!$C:$C,'México Summary'!C179,'México'!$M:$M)</f>
        <v>0</v>
      </c>
      <c r="N179" s="41">
        <f>SUMIF('México'!$C:$C,'México Summary'!C179,'México'!$N:$N)</f>
        <v>5950</v>
      </c>
      <c r="O179" s="41">
        <f>SUMIF('México'!$C:$C,'México Summary'!C179,'México'!$O:$O)</f>
        <v>0</v>
      </c>
      <c r="P179" s="41">
        <f>SUMIF('México'!$C:$C,'México Summary'!C179,'México'!$P:$P)</f>
        <v>5950</v>
      </c>
      <c r="Q179" s="41">
        <f>SUMIF('México'!$C:$C,'México Summary'!C179,'México'!$Q:$Q)</f>
        <v>0</v>
      </c>
      <c r="R179" s="41">
        <f>SUMIF('México'!$C:$C,'México Summary'!C179,'México'!$R:$R)</f>
        <v>5950</v>
      </c>
      <c r="S179" s="41">
        <f>SUMIF('México'!$C:$C,'México Summary'!C179,'México'!$S:$S)</f>
        <v>0</v>
      </c>
      <c r="T179" s="41">
        <f>SUMIF('México'!$C:$C,'México Summary'!C179,'México'!$T:$T)</f>
        <v>5950</v>
      </c>
      <c r="U179" s="41">
        <f>SUMIF('México'!$C:$C,'México Summary'!C179,'México'!$U:$U)</f>
        <v>0</v>
      </c>
      <c r="V179" s="41">
        <f>SUMIF('México'!$C:$C,'México Summary'!C179,'México'!$V:$V)</f>
        <v>5950</v>
      </c>
      <c r="W179" s="41">
        <f>SUMIF('México'!$C:$C,'México Summary'!C179,'México'!$W:$W)</f>
        <v>0</v>
      </c>
      <c r="X179" s="41">
        <f>SUMIF('México'!$C:$C,'México Summary'!C179,'México'!$X:$X)</f>
        <v>5950</v>
      </c>
      <c r="Y179" s="41">
        <f>SUMIF('México'!$C:$C,'México Summary'!C179,'México'!$Y:$Y)</f>
        <v>0</v>
      </c>
      <c r="Z179" s="41">
        <f>SUMIF('México'!$C:$C,'México Summary'!C179,'México'!$Z:$Z)</f>
        <v>5950</v>
      </c>
      <c r="AA179" s="336">
        <f>SUMIF('México'!$C:$C,'México Summary'!C179,'México'!$AA:$AA)</f>
        <v>0</v>
      </c>
      <c r="AB179" s="41"/>
      <c r="AC179" s="338">
        <f t="shared" ref="AC179:AD179" si="320">D179+F179+H179+J179+L179+N179+P179+R179+T179+V179+X179+Z179</f>
        <v>71400</v>
      </c>
      <c r="AD179" s="336">
        <f t="shared" si="320"/>
        <v>0</v>
      </c>
      <c r="AE179" s="40"/>
      <c r="AF179" s="338">
        <f t="shared" ref="AF179:AG179" si="321">D179+F179+H179+J179+L179+N179+P179+R179+T179+V179+X179+Z179</f>
        <v>71400</v>
      </c>
      <c r="AG179" s="336">
        <f t="shared" si="321"/>
        <v>0</v>
      </c>
    </row>
    <row r="180" ht="14.25" customHeight="1">
      <c r="A180" s="40"/>
      <c r="B180" s="337" t="s">
        <v>739</v>
      </c>
      <c r="C180" s="40" t="s">
        <v>300</v>
      </c>
      <c r="D180" s="338">
        <f>SUMIF('México'!$C:$C,'México Summary'!C180,'México'!$D:$D)</f>
        <v>0</v>
      </c>
      <c r="E180" s="41">
        <f>SUMIF('México'!$C:$C,'México Summary'!C180,'México'!$E:$E)</f>
        <v>0</v>
      </c>
      <c r="F180" s="144">
        <f>SUMIF('México'!$C:$C,'México Summary'!C180,'México'!$F:$F)</f>
        <v>35000</v>
      </c>
      <c r="G180" s="144">
        <f>SUMIF('México'!$C:$C,'México Summary'!C180,'México'!$G:$G)</f>
        <v>0</v>
      </c>
      <c r="H180" s="41">
        <f>SUMIF('México'!$C:$C,'México Summary'!C180,'México'!$H:$H)</f>
        <v>0</v>
      </c>
      <c r="I180" s="41">
        <f>SUMIF('México'!$C:$C,'México Summary'!C180,'México'!$I:$I)</f>
        <v>0</v>
      </c>
      <c r="J180" s="41">
        <f>SUMIF('México'!$C:$C,'México Summary'!C180,'México'!$J:$J)</f>
        <v>15000</v>
      </c>
      <c r="K180" s="41">
        <f>SUMIF('México'!$C:$C,'México Summary'!C180,'México'!$K:$K)</f>
        <v>0</v>
      </c>
      <c r="L180" s="41">
        <f>SUMIF('México'!$C:$C,'México Summary'!C180,'México'!$L:$L)</f>
        <v>0</v>
      </c>
      <c r="M180" s="41">
        <f>SUMIF('México'!$C:$C,'México Summary'!C180,'México'!$M:$M)</f>
        <v>0</v>
      </c>
      <c r="N180" s="41">
        <f>SUMIF('México'!$C:$C,'México Summary'!C180,'México'!$N:$N)</f>
        <v>35000</v>
      </c>
      <c r="O180" s="41">
        <f>SUMIF('México'!$C:$C,'México Summary'!C180,'México'!$O:$O)</f>
        <v>0</v>
      </c>
      <c r="P180" s="41">
        <f>SUMIF('México'!$C:$C,'México Summary'!C180,'México'!$P:$P)</f>
        <v>0</v>
      </c>
      <c r="Q180" s="41">
        <f>SUMIF('México'!$C:$C,'México Summary'!C180,'México'!$Q:$Q)</f>
        <v>0</v>
      </c>
      <c r="R180" s="41">
        <f>SUMIF('México'!$C:$C,'México Summary'!C180,'México'!$R:$R)</f>
        <v>0</v>
      </c>
      <c r="S180" s="41">
        <f>SUMIF('México'!$C:$C,'México Summary'!C180,'México'!$S:$S)</f>
        <v>0</v>
      </c>
      <c r="T180" s="41">
        <f>SUMIF('México'!$C:$C,'México Summary'!C180,'México'!$T:$T)</f>
        <v>15000</v>
      </c>
      <c r="U180" s="41">
        <f>SUMIF('México'!$C:$C,'México Summary'!C180,'México'!$U:$U)</f>
        <v>0</v>
      </c>
      <c r="V180" s="41">
        <f>SUMIF('México'!$C:$C,'México Summary'!C180,'México'!$V:$V)</f>
        <v>35000</v>
      </c>
      <c r="W180" s="41">
        <f>SUMIF('México'!$C:$C,'México Summary'!C180,'México'!$W:$W)</f>
        <v>0</v>
      </c>
      <c r="X180" s="41">
        <f>SUMIF('México'!$C:$C,'México Summary'!C180,'México'!$X:$X)</f>
        <v>15000</v>
      </c>
      <c r="Y180" s="41">
        <f>SUMIF('México'!$C:$C,'México Summary'!C180,'México'!$Y:$Y)</f>
        <v>0</v>
      </c>
      <c r="Z180" s="41">
        <f>SUMIF('México'!$C:$C,'México Summary'!C180,'México'!$Z:$Z)</f>
        <v>0</v>
      </c>
      <c r="AA180" s="336">
        <f>SUMIF('México'!$C:$C,'México Summary'!C180,'México'!$AA:$AA)</f>
        <v>0</v>
      </c>
      <c r="AB180" s="41"/>
      <c r="AC180" s="338">
        <f t="shared" ref="AC180:AD180" si="322">D180+F180+H180+J180+L180+N180+P180+R180+T180+V180+X180+Z180</f>
        <v>150000</v>
      </c>
      <c r="AD180" s="336">
        <f t="shared" si="322"/>
        <v>0</v>
      </c>
      <c r="AE180" s="40"/>
      <c r="AF180" s="338">
        <f t="shared" ref="AF180:AG180" si="323">D180+F180+H180+J180+L180+N180+P180+R180+T180+V180+X180+Z180</f>
        <v>150000</v>
      </c>
      <c r="AG180" s="336">
        <f t="shared" si="323"/>
        <v>0</v>
      </c>
    </row>
    <row r="181" ht="14.25" customHeight="1">
      <c r="A181" s="40"/>
      <c r="B181" s="337"/>
      <c r="C181" s="359" t="s">
        <v>92</v>
      </c>
      <c r="D181" s="356">
        <f t="shared" ref="D181:AA181" si="324">SUM(D169:D180)</f>
        <v>40872.9546</v>
      </c>
      <c r="E181" s="357">
        <f t="shared" si="324"/>
        <v>9000</v>
      </c>
      <c r="F181" s="357">
        <f t="shared" si="324"/>
        <v>74450</v>
      </c>
      <c r="G181" s="357">
        <f t="shared" si="324"/>
        <v>9000</v>
      </c>
      <c r="H181" s="357">
        <f t="shared" si="324"/>
        <v>47633.9768</v>
      </c>
      <c r="I181" s="357">
        <f t="shared" si="324"/>
        <v>9000</v>
      </c>
      <c r="J181" s="357">
        <f t="shared" si="324"/>
        <v>54450</v>
      </c>
      <c r="K181" s="357">
        <f t="shared" si="324"/>
        <v>9000</v>
      </c>
      <c r="L181" s="357">
        <f t="shared" si="324"/>
        <v>45680.5422</v>
      </c>
      <c r="M181" s="357">
        <f t="shared" si="324"/>
        <v>9000</v>
      </c>
      <c r="N181" s="357">
        <f t="shared" si="324"/>
        <v>74671.9322</v>
      </c>
      <c r="O181" s="357">
        <f t="shared" si="324"/>
        <v>9000</v>
      </c>
      <c r="P181" s="357">
        <f t="shared" si="324"/>
        <v>40950</v>
      </c>
      <c r="Q181" s="357">
        <f t="shared" si="324"/>
        <v>9000</v>
      </c>
      <c r="R181" s="357">
        <f t="shared" si="324"/>
        <v>39450</v>
      </c>
      <c r="S181" s="357">
        <f t="shared" si="324"/>
        <v>9000</v>
      </c>
      <c r="T181" s="357">
        <f t="shared" si="324"/>
        <v>64342.744</v>
      </c>
      <c r="U181" s="357">
        <f t="shared" si="324"/>
        <v>9000</v>
      </c>
      <c r="V181" s="357">
        <f t="shared" si="324"/>
        <v>75912.959</v>
      </c>
      <c r="W181" s="357">
        <f t="shared" si="324"/>
        <v>9000</v>
      </c>
      <c r="X181" s="357">
        <f t="shared" si="324"/>
        <v>57040</v>
      </c>
      <c r="Y181" s="357">
        <f t="shared" si="324"/>
        <v>9000</v>
      </c>
      <c r="Z181" s="357">
        <f t="shared" si="324"/>
        <v>41040</v>
      </c>
      <c r="AA181" s="358">
        <f t="shared" si="324"/>
        <v>0</v>
      </c>
      <c r="AB181" s="41"/>
      <c r="AC181" s="356">
        <f t="shared" ref="AC181:AD181" si="325">D181+F181+H181+J181+L181+N181+P181+R181+T181+V181+X181+Z181</f>
        <v>656495.1088</v>
      </c>
      <c r="AD181" s="358">
        <f t="shared" si="325"/>
        <v>99000</v>
      </c>
      <c r="AE181" s="40"/>
      <c r="AF181" s="356">
        <f t="shared" ref="AF181:AG181" si="326">D181+F181+H181+J181+L181+N181+P181+R181+T181+V181+X181+Z181</f>
        <v>656495.1088</v>
      </c>
      <c r="AG181" s="358">
        <f t="shared" si="326"/>
        <v>99000</v>
      </c>
    </row>
    <row r="182" ht="14.25" customHeight="1">
      <c r="A182" s="40"/>
      <c r="B182" s="337"/>
      <c r="C182" s="40"/>
      <c r="D182" s="338"/>
      <c r="E182" s="41"/>
      <c r="F182" s="144"/>
      <c r="G182" s="144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336"/>
      <c r="AB182" s="41"/>
      <c r="AC182" s="338"/>
      <c r="AD182" s="336"/>
      <c r="AE182" s="40"/>
      <c r="AF182" s="338"/>
      <c r="AG182" s="336"/>
    </row>
    <row r="183" ht="14.25" customHeight="1">
      <c r="A183" s="40"/>
      <c r="B183" s="337"/>
      <c r="C183" s="40"/>
      <c r="D183" s="338"/>
      <c r="E183" s="41"/>
      <c r="F183" s="144"/>
      <c r="G183" s="144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336"/>
      <c r="AB183" s="41"/>
      <c r="AC183" s="338"/>
      <c r="AD183" s="336"/>
      <c r="AE183" s="40"/>
      <c r="AF183" s="338"/>
      <c r="AG183" s="336"/>
    </row>
    <row r="184" ht="14.25" customHeight="1">
      <c r="A184" s="40"/>
      <c r="B184" s="337" t="s">
        <v>609</v>
      </c>
      <c r="C184" s="40" t="s">
        <v>625</v>
      </c>
      <c r="D184" s="338">
        <f>SUMIF('México'!$C:$C,'México Summary'!C184,'México'!$D:$D)</f>
        <v>800</v>
      </c>
      <c r="E184" s="41">
        <f>SUMIF('México'!$C:$C,'México Summary'!C184,'México'!$E:$E)</f>
        <v>0</v>
      </c>
      <c r="F184" s="144">
        <f>SUMIF('México'!$C:$C,'México Summary'!C184,'México'!$F:$F)</f>
        <v>800</v>
      </c>
      <c r="G184" s="144">
        <f>SUMIF('México'!$C:$C,'México Summary'!C184,'México'!$G:$G)</f>
        <v>0</v>
      </c>
      <c r="H184" s="41">
        <f>SUMIF('México'!$C:$C,'México Summary'!C184,'México'!$H:$H)</f>
        <v>800</v>
      </c>
      <c r="I184" s="41">
        <f>SUMIF('México'!$C:$C,'México Summary'!C184,'México'!$I:$I)</f>
        <v>0</v>
      </c>
      <c r="J184" s="41">
        <f>SUMIF('México'!$C:$C,'México Summary'!C184,'México'!$J:$J)</f>
        <v>800</v>
      </c>
      <c r="K184" s="41">
        <f>SUMIF('México'!$C:$C,'México Summary'!C184,'México'!$K:$K)</f>
        <v>0</v>
      </c>
      <c r="L184" s="41">
        <f>SUMIF('México'!$C:$C,'México Summary'!C184,'México'!$L:$L)</f>
        <v>800</v>
      </c>
      <c r="M184" s="41">
        <f>SUMIF('México'!$C:$C,'México Summary'!C184,'México'!$M:$M)</f>
        <v>0</v>
      </c>
      <c r="N184" s="41">
        <f>SUMIF('México'!$C:$C,'México Summary'!C184,'México'!$N:$N)</f>
        <v>800</v>
      </c>
      <c r="O184" s="41">
        <f>SUMIF('México'!$C:$C,'México Summary'!C184,'México'!$O:$O)</f>
        <v>0</v>
      </c>
      <c r="P184" s="41">
        <f>SUMIF('México'!$C:$C,'México Summary'!C184,'México'!$P:$P)</f>
        <v>800</v>
      </c>
      <c r="Q184" s="41">
        <f>SUMIF('México'!$C:$C,'México Summary'!C184,'México'!$Q:$Q)</f>
        <v>0</v>
      </c>
      <c r="R184" s="41">
        <f>SUMIF('México'!$C:$C,'México Summary'!C184,'México'!$R:$R)</f>
        <v>800</v>
      </c>
      <c r="S184" s="41">
        <f>SUMIF('México'!$C:$C,'México Summary'!C184,'México'!$S:$S)</f>
        <v>0</v>
      </c>
      <c r="T184" s="41">
        <f>SUMIF('México'!$C:$C,'México Summary'!C184,'México'!$T:$T)</f>
        <v>800</v>
      </c>
      <c r="U184" s="41">
        <f>SUMIF('México'!$C:$C,'México Summary'!C184,'México'!$U:$U)</f>
        <v>0</v>
      </c>
      <c r="V184" s="41">
        <f>SUMIF('México'!$C:$C,'México Summary'!C184,'México'!$V:$V)</f>
        <v>800</v>
      </c>
      <c r="W184" s="41">
        <f>SUMIF('México'!$C:$C,'México Summary'!C184,'México'!$W:$W)</f>
        <v>0</v>
      </c>
      <c r="X184" s="41">
        <f>SUMIF('México'!$C:$C,'México Summary'!C184,'México'!$X:$X)</f>
        <v>800</v>
      </c>
      <c r="Y184" s="41">
        <f>SUMIF('México'!$C:$C,'México Summary'!C184,'México'!$Y:$Y)</f>
        <v>0</v>
      </c>
      <c r="Z184" s="41">
        <f>SUMIF('México'!$C:$C,'México Summary'!C184,'México'!$Z:$Z)</f>
        <v>800</v>
      </c>
      <c r="AA184" s="336">
        <f>SUMIF('México'!$C:$C,'México Summary'!C184,'México'!$AA:$AA)</f>
        <v>0</v>
      </c>
      <c r="AB184" s="41"/>
      <c r="AC184" s="338">
        <f t="shared" ref="AC184:AD184" si="327">D184+F184+H184+J184+L184+N184+P184+R184+T184+V184+X184+Z184</f>
        <v>9600</v>
      </c>
      <c r="AD184" s="336">
        <f t="shared" si="327"/>
        <v>0</v>
      </c>
      <c r="AE184" s="40"/>
      <c r="AF184" s="338">
        <f t="shared" ref="AF184:AG184" si="328">D184+F184+H184+J184+L184+N184+P184+R184+T184+V184+X184+Z184</f>
        <v>9600</v>
      </c>
      <c r="AG184" s="336">
        <f t="shared" si="328"/>
        <v>0</v>
      </c>
    </row>
    <row r="185" ht="14.25" customHeight="1">
      <c r="A185" s="40"/>
      <c r="B185" s="337" t="s">
        <v>609</v>
      </c>
      <c r="C185" s="40" t="s">
        <v>633</v>
      </c>
      <c r="D185" s="338">
        <f>SUMIF('México'!$C:$C,'México Summary'!C185,'México'!$D:$D)</f>
        <v>10203</v>
      </c>
      <c r="E185" s="41">
        <f>SUMIF('México'!$C:$C,'México Summary'!C185,'México'!$E:$E)</f>
        <v>0</v>
      </c>
      <c r="F185" s="144">
        <f>SUMIF('México'!$C:$C,'México Summary'!C185,'México'!$F:$F)</f>
        <v>1082</v>
      </c>
      <c r="G185" s="144">
        <f>SUMIF('México'!$C:$C,'México Summary'!C185,'México'!$G:$G)</f>
        <v>0</v>
      </c>
      <c r="H185" s="41">
        <f>SUMIF('México'!$C:$C,'México Summary'!C185,'México'!$H:$H)</f>
        <v>1082</v>
      </c>
      <c r="I185" s="41">
        <f>SUMIF('México'!$C:$C,'México Summary'!C185,'México'!$I:$I)</f>
        <v>1082</v>
      </c>
      <c r="J185" s="41">
        <f>SUMIF('México'!$C:$C,'México Summary'!C185,'México'!$J:$J)</f>
        <v>1082</v>
      </c>
      <c r="K185" s="41">
        <f>SUMIF('México'!$C:$C,'México Summary'!C185,'México'!$K:$K)</f>
        <v>0</v>
      </c>
      <c r="L185" s="41">
        <f>SUMIF('México'!$C:$C,'México Summary'!C185,'México'!$L:$L)</f>
        <v>13976</v>
      </c>
      <c r="M185" s="41">
        <f>SUMIF('México'!$C:$C,'México Summary'!C185,'México'!$M:$M)</f>
        <v>0</v>
      </c>
      <c r="N185" s="41">
        <f>SUMIF('México'!$C:$C,'México Summary'!C185,'México'!$N:$N)</f>
        <v>1082</v>
      </c>
      <c r="O185" s="41">
        <f>SUMIF('México'!$C:$C,'México Summary'!C185,'México'!$O:$O)</f>
        <v>1082</v>
      </c>
      <c r="P185" s="41">
        <f>SUMIF('México'!$C:$C,'México Summary'!C185,'México'!$P:$P)</f>
        <v>1082</v>
      </c>
      <c r="Q185" s="41">
        <f>SUMIF('México'!$C:$C,'México Summary'!C185,'México'!$Q:$Q)</f>
        <v>1082</v>
      </c>
      <c r="R185" s="41">
        <f>SUMIF('México'!$C:$C,'México Summary'!C185,'México'!$R:$R)</f>
        <v>1082</v>
      </c>
      <c r="S185" s="41">
        <f>SUMIF('México'!$C:$C,'México Summary'!C185,'México'!$S:$S)</f>
        <v>1082</v>
      </c>
      <c r="T185" s="41">
        <f>SUMIF('México'!$C:$C,'México Summary'!C185,'México'!$T:$T)</f>
        <v>1082</v>
      </c>
      <c r="U185" s="41">
        <f>SUMIF('México'!$C:$C,'México Summary'!C185,'México'!$U:$U)</f>
        <v>1082</v>
      </c>
      <c r="V185" s="41">
        <f>SUMIF('México'!$C:$C,'México Summary'!C185,'México'!$V:$V)</f>
        <v>1082</v>
      </c>
      <c r="W185" s="41">
        <f>SUMIF('México'!$C:$C,'México Summary'!C185,'México'!$W:$W)</f>
        <v>1082</v>
      </c>
      <c r="X185" s="41">
        <f>SUMIF('México'!$C:$C,'México Summary'!C185,'México'!$X:$X)</f>
        <v>1082</v>
      </c>
      <c r="Y185" s="41">
        <f>SUMIF('México'!$C:$C,'México Summary'!C185,'México'!$Y:$Y)</f>
        <v>1082</v>
      </c>
      <c r="Z185" s="41">
        <f>SUMIF('México'!$C:$C,'México Summary'!C185,'México'!$Z:$Z)</f>
        <v>1082</v>
      </c>
      <c r="AA185" s="336">
        <f>SUMIF('México'!$C:$C,'México Summary'!C185,'México'!$AA:$AA)</f>
        <v>0</v>
      </c>
      <c r="AB185" s="41"/>
      <c r="AC185" s="338">
        <f t="shared" ref="AC185:AD185" si="329">D185+F185+H185+J185+L185+N185+P185+R185+T185+V185+X185+Z185</f>
        <v>34999</v>
      </c>
      <c r="AD185" s="336">
        <f t="shared" si="329"/>
        <v>7574</v>
      </c>
      <c r="AE185" s="40"/>
      <c r="AF185" s="338">
        <f t="shared" ref="AF185:AG185" si="330">D185+F185+H185+J185+L185+N185+P185+R185+T185+V185+X185+Z185</f>
        <v>34999</v>
      </c>
      <c r="AG185" s="336">
        <f t="shared" si="330"/>
        <v>7574</v>
      </c>
    </row>
    <row r="186" ht="14.25" customHeight="1">
      <c r="A186" s="40"/>
      <c r="B186" s="337" t="s">
        <v>609</v>
      </c>
      <c r="C186" s="40" t="s">
        <v>626</v>
      </c>
      <c r="D186" s="338">
        <f>SUMIF('México'!$C:$C,'México Summary'!C186,'México'!$D:$D)</f>
        <v>2700</v>
      </c>
      <c r="E186" s="41">
        <f>SUMIF('México'!$C:$C,'México Summary'!C186,'México'!$E:$E)</f>
        <v>0</v>
      </c>
      <c r="F186" s="144">
        <f>SUMIF('México'!$C:$C,'México Summary'!C186,'México'!$F:$F)</f>
        <v>2700</v>
      </c>
      <c r="G186" s="144">
        <f>SUMIF('México'!$C:$C,'México Summary'!C186,'México'!$G:$G)</f>
        <v>0</v>
      </c>
      <c r="H186" s="41">
        <f>SUMIF('México'!$C:$C,'México Summary'!C186,'México'!$H:$H)</f>
        <v>2700</v>
      </c>
      <c r="I186" s="41">
        <f>SUMIF('México'!$C:$C,'México Summary'!C186,'México'!$I:$I)</f>
        <v>0</v>
      </c>
      <c r="J186" s="41">
        <f>SUMIF('México'!$C:$C,'México Summary'!C186,'México'!$J:$J)</f>
        <v>2700</v>
      </c>
      <c r="K186" s="41">
        <f>SUMIF('México'!$C:$C,'México Summary'!C186,'México'!$K:$K)</f>
        <v>0</v>
      </c>
      <c r="L186" s="41">
        <f>SUMIF('México'!$C:$C,'México Summary'!C186,'México'!$L:$L)</f>
        <v>2700</v>
      </c>
      <c r="M186" s="41">
        <f>SUMIF('México'!$C:$C,'México Summary'!C186,'México'!$M:$M)</f>
        <v>0</v>
      </c>
      <c r="N186" s="41">
        <f>SUMIF('México'!$C:$C,'México Summary'!C186,'México'!$N:$N)</f>
        <v>2700</v>
      </c>
      <c r="O186" s="41">
        <f>SUMIF('México'!$C:$C,'México Summary'!C186,'México'!$O:$O)</f>
        <v>0</v>
      </c>
      <c r="P186" s="41">
        <f>SUMIF('México'!$C:$C,'México Summary'!C186,'México'!$P:$P)</f>
        <v>2700</v>
      </c>
      <c r="Q186" s="41">
        <f>SUMIF('México'!$C:$C,'México Summary'!C186,'México'!$Q:$Q)</f>
        <v>0</v>
      </c>
      <c r="R186" s="41">
        <f>SUMIF('México'!$C:$C,'México Summary'!C186,'México'!$R:$R)</f>
        <v>2700</v>
      </c>
      <c r="S186" s="41">
        <f>SUMIF('México'!$C:$C,'México Summary'!C186,'México'!$S:$S)</f>
        <v>0</v>
      </c>
      <c r="T186" s="41">
        <f>SUMIF('México'!$C:$C,'México Summary'!C186,'México'!$T:$T)</f>
        <v>2700</v>
      </c>
      <c r="U186" s="41">
        <f>SUMIF('México'!$C:$C,'México Summary'!C186,'México'!$U:$U)</f>
        <v>0</v>
      </c>
      <c r="V186" s="41">
        <f>SUMIF('México'!$C:$C,'México Summary'!C186,'México'!$V:$V)</f>
        <v>2700</v>
      </c>
      <c r="W186" s="41">
        <f>SUMIF('México'!$C:$C,'México Summary'!C186,'México'!$W:$W)</f>
        <v>0</v>
      </c>
      <c r="X186" s="41">
        <f>SUMIF('México'!$C:$C,'México Summary'!C186,'México'!$X:$X)</f>
        <v>2700</v>
      </c>
      <c r="Y186" s="41">
        <f>SUMIF('México'!$C:$C,'México Summary'!C186,'México'!$Y:$Y)</f>
        <v>0</v>
      </c>
      <c r="Z186" s="41">
        <f>SUMIF('México'!$C:$C,'México Summary'!C186,'México'!$Z:$Z)</f>
        <v>2700</v>
      </c>
      <c r="AA186" s="336">
        <f>SUMIF('México'!$C:$C,'México Summary'!C186,'México'!$AA:$AA)</f>
        <v>0</v>
      </c>
      <c r="AB186" s="41"/>
      <c r="AC186" s="338">
        <f t="shared" ref="AC186:AD186" si="331">D186+F186+H186+J186+L186+N186+P186+R186+T186+V186+X186+Z186</f>
        <v>32400</v>
      </c>
      <c r="AD186" s="336">
        <f t="shared" si="331"/>
        <v>0</v>
      </c>
      <c r="AE186" s="40"/>
      <c r="AF186" s="338">
        <f t="shared" ref="AF186:AG186" si="332">D186+F186+H186+J186+L186+N186+P186+R186+T186+V186+X186+Z186</f>
        <v>32400</v>
      </c>
      <c r="AG186" s="336">
        <f t="shared" si="332"/>
        <v>0</v>
      </c>
    </row>
    <row r="187" ht="14.25" customHeight="1">
      <c r="A187" s="40"/>
      <c r="B187" s="337" t="s">
        <v>609</v>
      </c>
      <c r="C187" s="40" t="s">
        <v>635</v>
      </c>
      <c r="D187" s="338">
        <f>SUMIF('México'!$C:$C,'México Summary'!C187,'México'!$D:$D)</f>
        <v>0</v>
      </c>
      <c r="E187" s="41">
        <f>SUMIF('México'!$C:$C,'México Summary'!C187,'México'!$E:$E)</f>
        <v>0</v>
      </c>
      <c r="F187" s="144">
        <f>SUMIF('México'!$C:$C,'México Summary'!C187,'México'!$F:$F)</f>
        <v>0</v>
      </c>
      <c r="G187" s="144">
        <f>SUMIF('México'!$C:$C,'México Summary'!C187,'México'!$G:$G)</f>
        <v>0</v>
      </c>
      <c r="H187" s="41">
        <f>SUMIF('México'!$C:$C,'México Summary'!C187,'México'!$H:$H)</f>
        <v>0</v>
      </c>
      <c r="I187" s="41">
        <f>SUMIF('México'!$C:$C,'México Summary'!C187,'México'!$I:$I)</f>
        <v>0</v>
      </c>
      <c r="J187" s="41">
        <f>SUMIF('México'!$C:$C,'México Summary'!C187,'México'!$J:$J)</f>
        <v>0</v>
      </c>
      <c r="K187" s="41">
        <f>SUMIF('México'!$C:$C,'México Summary'!C187,'México'!$K:$K)</f>
        <v>0</v>
      </c>
      <c r="L187" s="41">
        <f>SUMIF('México'!$C:$C,'México Summary'!C187,'México'!$L:$L)</f>
        <v>0</v>
      </c>
      <c r="M187" s="41">
        <f>SUMIF('México'!$C:$C,'México Summary'!C187,'México'!$M:$M)</f>
        <v>0</v>
      </c>
      <c r="N187" s="41">
        <f>SUMIF('México'!$C:$C,'México Summary'!C187,'México'!$N:$N)</f>
        <v>0</v>
      </c>
      <c r="O187" s="41">
        <f>SUMIF('México'!$C:$C,'México Summary'!C187,'México'!$O:$O)</f>
        <v>0</v>
      </c>
      <c r="P187" s="41">
        <f>SUMIF('México'!$C:$C,'México Summary'!C187,'México'!$P:$P)</f>
        <v>0</v>
      </c>
      <c r="Q187" s="41">
        <f>SUMIF('México'!$C:$C,'México Summary'!C187,'México'!$Q:$Q)</f>
        <v>0</v>
      </c>
      <c r="R187" s="41">
        <f>SUMIF('México'!$C:$C,'México Summary'!C187,'México'!$R:$R)</f>
        <v>0</v>
      </c>
      <c r="S187" s="41">
        <f>SUMIF('México'!$C:$C,'México Summary'!C187,'México'!$S:$S)</f>
        <v>0</v>
      </c>
      <c r="T187" s="41">
        <f>SUMIF('México'!$C:$C,'México Summary'!C187,'México'!$T:$T)</f>
        <v>0</v>
      </c>
      <c r="U187" s="41">
        <f>SUMIF('México'!$C:$C,'México Summary'!C187,'México'!$U:$U)</f>
        <v>0</v>
      </c>
      <c r="V187" s="41">
        <f>SUMIF('México'!$C:$C,'México Summary'!C187,'México'!$V:$V)</f>
        <v>0</v>
      </c>
      <c r="W187" s="41">
        <f>SUMIF('México'!$C:$C,'México Summary'!C187,'México'!$W:$W)</f>
        <v>0</v>
      </c>
      <c r="X187" s="41">
        <f>SUMIF('México'!$C:$C,'México Summary'!C187,'México'!$X:$X)</f>
        <v>0</v>
      </c>
      <c r="Y187" s="41">
        <f>SUMIF('México'!$C:$C,'México Summary'!C187,'México'!$Y:$Y)</f>
        <v>0</v>
      </c>
      <c r="Z187" s="41">
        <f>SUMIF('México'!$C:$C,'México Summary'!C187,'México'!$Z:$Z)</f>
        <v>0</v>
      </c>
      <c r="AA187" s="336">
        <f>SUMIF('México'!$C:$C,'México Summary'!C187,'México'!$AA:$AA)</f>
        <v>0</v>
      </c>
      <c r="AB187" s="41"/>
      <c r="AC187" s="338">
        <f t="shared" ref="AC187:AD187" si="333">D187+F187+H187+J187+L187+N187+P187+R187+T187+V187+X187+Z187</f>
        <v>0</v>
      </c>
      <c r="AD187" s="336">
        <f t="shared" si="333"/>
        <v>0</v>
      </c>
      <c r="AE187" s="40"/>
      <c r="AF187" s="338">
        <f t="shared" ref="AF187:AG187" si="334">D187+F187+H187+J187+L187+N187+P187+R187+T187+V187+X187+Z187</f>
        <v>0</v>
      </c>
      <c r="AG187" s="336">
        <f t="shared" si="334"/>
        <v>0</v>
      </c>
    </row>
    <row r="188" ht="14.25" customHeight="1">
      <c r="A188" s="40"/>
      <c r="B188" s="337" t="s">
        <v>609</v>
      </c>
      <c r="C188" s="40" t="s">
        <v>627</v>
      </c>
      <c r="D188" s="338">
        <f>SUMIF('México'!$C:$C,'México Summary'!C188,'México'!$D:$D)</f>
        <v>0</v>
      </c>
      <c r="E188" s="41">
        <f>SUMIF('México'!$C:$C,'México Summary'!C188,'México'!$E:$E)</f>
        <v>0</v>
      </c>
      <c r="F188" s="144">
        <f>SUMIF('México'!$C:$C,'México Summary'!C188,'México'!$F:$F)</f>
        <v>0</v>
      </c>
      <c r="G188" s="144">
        <f>SUMIF('México'!$C:$C,'México Summary'!C188,'México'!$G:$G)</f>
        <v>0</v>
      </c>
      <c r="H188" s="41">
        <f>SUMIF('México'!$C:$C,'México Summary'!C188,'México'!$H:$H)</f>
        <v>2757.59</v>
      </c>
      <c r="I188" s="41">
        <f>SUMIF('México'!$C:$C,'México Summary'!C188,'México'!$I:$I)</f>
        <v>0</v>
      </c>
      <c r="J188" s="41">
        <f>SUMIF('México'!$C:$C,'México Summary'!C188,'México'!$J:$J)</f>
        <v>724.6584</v>
      </c>
      <c r="K188" s="41">
        <f>SUMIF('México'!$C:$C,'México Summary'!C188,'México'!$K:$K)</f>
        <v>0</v>
      </c>
      <c r="L188" s="41">
        <f>SUMIF('México'!$C:$C,'México Summary'!C188,'México'!$L:$L)</f>
        <v>497.1294</v>
      </c>
      <c r="M188" s="41">
        <f>SUMIF('México'!$C:$C,'México Summary'!C188,'México'!$M:$M)</f>
        <v>0</v>
      </c>
      <c r="N188" s="41">
        <f>SUMIF('México'!$C:$C,'México Summary'!C188,'México'!$N:$N)</f>
        <v>759.755</v>
      </c>
      <c r="O188" s="41">
        <f>SUMIF('México'!$C:$C,'México Summary'!C188,'México'!$O:$O)</f>
        <v>0</v>
      </c>
      <c r="P188" s="41">
        <f>SUMIF('México'!$C:$C,'México Summary'!C188,'México'!$P:$P)</f>
        <v>0</v>
      </c>
      <c r="Q188" s="41">
        <f>SUMIF('México'!$C:$C,'México Summary'!C188,'México'!$Q:$Q)</f>
        <v>0</v>
      </c>
      <c r="R188" s="41">
        <f>SUMIF('México'!$C:$C,'México Summary'!C188,'México'!$R:$R)</f>
        <v>744.5864</v>
      </c>
      <c r="S188" s="41">
        <f>SUMIF('México'!$C:$C,'México Summary'!C188,'México'!$S:$S)</f>
        <v>0</v>
      </c>
      <c r="T188" s="41">
        <f>SUMIF('México'!$C:$C,'México Summary'!C188,'México'!$T:$T)</f>
        <v>1743.1594</v>
      </c>
      <c r="U188" s="41">
        <f>SUMIF('México'!$C:$C,'México Summary'!C188,'México'!$U:$U)</f>
        <v>0</v>
      </c>
      <c r="V188" s="41">
        <f>SUMIF('México'!$C:$C,'México Summary'!C188,'México'!$V:$V)</f>
        <v>1678.3404</v>
      </c>
      <c r="W188" s="41">
        <f>SUMIF('México'!$C:$C,'México Summary'!C188,'México'!$W:$W)</f>
        <v>0</v>
      </c>
      <c r="X188" s="41">
        <f>SUMIF('México'!$C:$C,'México Summary'!C188,'México'!$X:$X)</f>
        <v>1678.3404</v>
      </c>
      <c r="Y188" s="41">
        <f>SUMIF('México'!$C:$C,'México Summary'!C188,'México'!$Y:$Y)</f>
        <v>0</v>
      </c>
      <c r="Z188" s="41">
        <f>SUMIF('México'!$C:$C,'México Summary'!C188,'México'!$Z:$Z)</f>
        <v>1678.2556</v>
      </c>
      <c r="AA188" s="336">
        <f>SUMIF('México'!$C:$C,'México Summary'!C188,'México'!$AA:$AA)</f>
        <v>0</v>
      </c>
      <c r="AB188" s="41"/>
      <c r="AC188" s="338">
        <f t="shared" ref="AC188:AD188" si="335">D188+F188+H188+J188+L188+N188+P188+R188+T188+V188+X188+Z188</f>
        <v>12261.815</v>
      </c>
      <c r="AD188" s="336">
        <f t="shared" si="335"/>
        <v>0</v>
      </c>
      <c r="AE188" s="40"/>
      <c r="AF188" s="338">
        <f t="shared" ref="AF188:AG188" si="336">D188+F188+H188+J188+L188+N188+P188+R188+T188+V188+X188+Z188</f>
        <v>12261.815</v>
      </c>
      <c r="AG188" s="336">
        <f t="shared" si="336"/>
        <v>0</v>
      </c>
    </row>
    <row r="189" ht="14.25" customHeight="1">
      <c r="A189" s="40"/>
      <c r="B189" s="337" t="s">
        <v>609</v>
      </c>
      <c r="C189" s="40" t="s">
        <v>628</v>
      </c>
      <c r="D189" s="338">
        <f>SUMIF('México'!$C:$C,'México Summary'!C189,'México'!$D:$D)</f>
        <v>0</v>
      </c>
      <c r="E189" s="41">
        <f>SUMIF('México'!$C:$C,'México Summary'!C189,'México'!$E:$E)</f>
        <v>0</v>
      </c>
      <c r="F189" s="144">
        <f>SUMIF('México'!$C:$C,'México Summary'!C189,'México'!$F:$F)</f>
        <v>0</v>
      </c>
      <c r="G189" s="144">
        <f>SUMIF('México'!$C:$C,'México Summary'!C189,'México'!$G:$G)</f>
        <v>0</v>
      </c>
      <c r="H189" s="41">
        <f>SUMIF('México'!$C:$C,'México Summary'!C189,'México'!$H:$H)</f>
        <v>311.64</v>
      </c>
      <c r="I189" s="41">
        <f>SUMIF('México'!$C:$C,'México Summary'!C189,'México'!$I:$I)</f>
        <v>0</v>
      </c>
      <c r="J189" s="41">
        <f>SUMIF('México'!$C:$C,'México Summary'!C189,'México'!$J:$J)</f>
        <v>0</v>
      </c>
      <c r="K189" s="41">
        <f>SUMIF('México'!$C:$C,'México Summary'!C189,'México'!$K:$K)</f>
        <v>0</v>
      </c>
      <c r="L189" s="41">
        <f>SUMIF('México'!$C:$C,'México Summary'!C189,'México'!$L:$L)</f>
        <v>0</v>
      </c>
      <c r="M189" s="41">
        <f>SUMIF('México'!$C:$C,'México Summary'!C189,'México'!$M:$M)</f>
        <v>0</v>
      </c>
      <c r="N189" s="41">
        <f>SUMIF('México'!$C:$C,'México Summary'!C189,'México'!$N:$N)</f>
        <v>312</v>
      </c>
      <c r="O189" s="41">
        <f>SUMIF('México'!$C:$C,'México Summary'!C189,'México'!$O:$O)</f>
        <v>0</v>
      </c>
      <c r="P189" s="41">
        <f>SUMIF('México'!$C:$C,'México Summary'!C189,'México'!$P:$P)</f>
        <v>456.0226</v>
      </c>
      <c r="Q189" s="41">
        <f>SUMIF('México'!$C:$C,'México Summary'!C189,'México'!$Q:$Q)</f>
        <v>0</v>
      </c>
      <c r="R189" s="41">
        <f>SUMIF('México'!$C:$C,'México Summary'!C189,'México'!$R:$R)</f>
        <v>0</v>
      </c>
      <c r="S189" s="41">
        <f>SUMIF('México'!$C:$C,'México Summary'!C189,'México'!$S:$S)</f>
        <v>0</v>
      </c>
      <c r="T189" s="41">
        <f>SUMIF('México'!$C:$C,'México Summary'!C189,'México'!$T:$T)</f>
        <v>228.4512</v>
      </c>
      <c r="U189" s="41">
        <f>SUMIF('México'!$C:$C,'México Summary'!C189,'México'!$U:$U)</f>
        <v>0</v>
      </c>
      <c r="V189" s="41">
        <f>SUMIF('México'!$C:$C,'México Summary'!C189,'México'!$V:$V)</f>
        <v>441.6702</v>
      </c>
      <c r="W189" s="41">
        <f>SUMIF('México'!$C:$C,'México Summary'!C189,'México'!$W:$W)</f>
        <v>0</v>
      </c>
      <c r="X189" s="41">
        <f>SUMIF('México'!$C:$C,'México Summary'!C189,'México'!$X:$X)</f>
        <v>441.6702</v>
      </c>
      <c r="Y189" s="41">
        <f>SUMIF('México'!$C:$C,'México Summary'!C189,'México'!$Y:$Y)</f>
        <v>0</v>
      </c>
      <c r="Z189" s="41">
        <f>SUMIF('México'!$C:$C,'México Summary'!C189,'México'!$Z:$Z)</f>
        <v>441.6278</v>
      </c>
      <c r="AA189" s="336">
        <f>SUMIF('México'!$C:$C,'México Summary'!C189,'México'!$AA:$AA)</f>
        <v>0</v>
      </c>
      <c r="AB189" s="41"/>
      <c r="AC189" s="338">
        <f t="shared" ref="AC189:AD189" si="337">D189+F189+H189+J189+L189+N189+P189+R189+T189+V189+X189+Z189</f>
        <v>2633.082</v>
      </c>
      <c r="AD189" s="336">
        <f t="shared" si="337"/>
        <v>0</v>
      </c>
      <c r="AE189" s="40"/>
      <c r="AF189" s="338">
        <f t="shared" ref="AF189:AG189" si="338">D189+F189+H189+J189+L189+N189+P189+R189+T189+V189+X189+Z189</f>
        <v>2633.082</v>
      </c>
      <c r="AG189" s="336">
        <f t="shared" si="338"/>
        <v>0</v>
      </c>
    </row>
    <row r="190" ht="14.25" customHeight="1">
      <c r="A190" s="40"/>
      <c r="B190" s="337" t="s">
        <v>609</v>
      </c>
      <c r="C190" s="40" t="s">
        <v>637</v>
      </c>
      <c r="D190" s="338">
        <f>SUMIF('México'!$C:$C,'México Summary'!C190,'México'!$D:$D)</f>
        <v>0</v>
      </c>
      <c r="E190" s="41">
        <f>SUMIF('México'!$C:$C,'México Summary'!C190,'México'!$E:$E)</f>
        <v>0</v>
      </c>
      <c r="F190" s="144">
        <f>SUMIF('México'!$C:$C,'México Summary'!C190,'México'!$F:$F)</f>
        <v>0</v>
      </c>
      <c r="G190" s="144">
        <f>SUMIF('México'!$C:$C,'México Summary'!C190,'México'!$G:$G)</f>
        <v>0</v>
      </c>
      <c r="H190" s="41">
        <f>SUMIF('México'!$C:$C,'México Summary'!C190,'México'!$H:$H)</f>
        <v>0</v>
      </c>
      <c r="I190" s="41">
        <f>SUMIF('México'!$C:$C,'México Summary'!C190,'México'!$I:$I)</f>
        <v>0</v>
      </c>
      <c r="J190" s="41">
        <f>SUMIF('México'!$C:$C,'México Summary'!C190,'México'!$J:$J)</f>
        <v>0</v>
      </c>
      <c r="K190" s="41">
        <f>SUMIF('México'!$C:$C,'México Summary'!C190,'México'!$K:$K)</f>
        <v>0</v>
      </c>
      <c r="L190" s="41">
        <f>SUMIF('México'!$C:$C,'México Summary'!C190,'México'!$L:$L)</f>
        <v>0</v>
      </c>
      <c r="M190" s="41">
        <f>SUMIF('México'!$C:$C,'México Summary'!C190,'México'!$M:$M)</f>
        <v>0</v>
      </c>
      <c r="N190" s="41">
        <f>SUMIF('México'!$C:$C,'México Summary'!C190,'México'!$N:$N)</f>
        <v>0</v>
      </c>
      <c r="O190" s="41">
        <f>SUMIF('México'!$C:$C,'México Summary'!C190,'México'!$O:$O)</f>
        <v>0</v>
      </c>
      <c r="P190" s="41">
        <f>SUMIF('México'!$C:$C,'México Summary'!C190,'México'!$P:$P)</f>
        <v>0</v>
      </c>
      <c r="Q190" s="41">
        <f>SUMIF('México'!$C:$C,'México Summary'!C190,'México'!$Q:$Q)</f>
        <v>0</v>
      </c>
      <c r="R190" s="41">
        <f>SUMIF('México'!$C:$C,'México Summary'!C190,'México'!$R:$R)</f>
        <v>0</v>
      </c>
      <c r="S190" s="41">
        <f>SUMIF('México'!$C:$C,'México Summary'!C190,'México'!$S:$S)</f>
        <v>0</v>
      </c>
      <c r="T190" s="41">
        <f>SUMIF('México'!$C:$C,'México Summary'!C190,'México'!$T:$T)</f>
        <v>0</v>
      </c>
      <c r="U190" s="41">
        <f>SUMIF('México'!$C:$C,'México Summary'!C190,'México'!$U:$U)</f>
        <v>0</v>
      </c>
      <c r="V190" s="41">
        <f>SUMIF('México'!$C:$C,'México Summary'!C190,'México'!$V:$V)</f>
        <v>0</v>
      </c>
      <c r="W190" s="41">
        <f>SUMIF('México'!$C:$C,'México Summary'!C190,'México'!$W:$W)</f>
        <v>0</v>
      </c>
      <c r="X190" s="41">
        <f>SUMIF('México'!$C:$C,'México Summary'!C190,'México'!$X:$X)</f>
        <v>0</v>
      </c>
      <c r="Y190" s="41">
        <f>SUMIF('México'!$C:$C,'México Summary'!C190,'México'!$Y:$Y)</f>
        <v>0</v>
      </c>
      <c r="Z190" s="41">
        <f>SUMIF('México'!$C:$C,'México Summary'!C190,'México'!$Z:$Z)</f>
        <v>0</v>
      </c>
      <c r="AA190" s="336">
        <f>SUMIF('México'!$C:$C,'México Summary'!C190,'México'!$AA:$AA)</f>
        <v>0</v>
      </c>
      <c r="AB190" s="41"/>
      <c r="AC190" s="338">
        <f t="shared" ref="AC190:AD190" si="339">D190+F190+H190+J190+L190+N190+P190+R190+T190+V190+X190+Z190</f>
        <v>0</v>
      </c>
      <c r="AD190" s="336">
        <f t="shared" si="339"/>
        <v>0</v>
      </c>
      <c r="AE190" s="40"/>
      <c r="AF190" s="338">
        <f t="shared" ref="AF190:AG190" si="340">D190+F190+H190+J190+L190+N190+P190+R190+T190+V190+X190+Z190</f>
        <v>0</v>
      </c>
      <c r="AG190" s="336">
        <f t="shared" si="340"/>
        <v>0</v>
      </c>
    </row>
    <row r="191" ht="14.25" customHeight="1">
      <c r="A191" s="40"/>
      <c r="B191" s="337" t="s">
        <v>609</v>
      </c>
      <c r="C191" s="40" t="s">
        <v>639</v>
      </c>
      <c r="D191" s="338">
        <f>SUMIF('México'!$C:$C,'México Summary'!C191,'México'!$D:$D)</f>
        <v>1201</v>
      </c>
      <c r="E191" s="41">
        <f>SUMIF('México'!$C:$C,'México Summary'!C191,'México'!$E:$E)</f>
        <v>0</v>
      </c>
      <c r="F191" s="144">
        <f>SUMIF('México'!$C:$C,'México Summary'!C191,'México'!$F:$F)</f>
        <v>1201</v>
      </c>
      <c r="G191" s="144">
        <f>SUMIF('México'!$C:$C,'México Summary'!C191,'México'!$G:$G)</f>
        <v>1201</v>
      </c>
      <c r="H191" s="41">
        <f>SUMIF('México'!$C:$C,'México Summary'!C191,'México'!$H:$H)</f>
        <v>1201</v>
      </c>
      <c r="I191" s="41">
        <f>SUMIF('México'!$C:$C,'México Summary'!C191,'México'!$I:$I)</f>
        <v>1201</v>
      </c>
      <c r="J191" s="41">
        <f>SUMIF('México'!$C:$C,'México Summary'!C191,'México'!$J:$J)</f>
        <v>1201</v>
      </c>
      <c r="K191" s="41">
        <f>SUMIF('México'!$C:$C,'México Summary'!C191,'México'!$K:$K)</f>
        <v>1201</v>
      </c>
      <c r="L191" s="41">
        <f>SUMIF('México'!$C:$C,'México Summary'!C191,'México'!$L:$L)</f>
        <v>1201</v>
      </c>
      <c r="M191" s="41">
        <f>SUMIF('México'!$C:$C,'México Summary'!C191,'México'!$M:$M)</f>
        <v>1201</v>
      </c>
      <c r="N191" s="41">
        <f>SUMIF('México'!$C:$C,'México Summary'!C191,'México'!$N:$N)</f>
        <v>1201</v>
      </c>
      <c r="O191" s="41">
        <f>SUMIF('México'!$C:$C,'México Summary'!C191,'México'!$O:$O)</f>
        <v>1201</v>
      </c>
      <c r="P191" s="41">
        <f>SUMIF('México'!$C:$C,'México Summary'!C191,'México'!$P:$P)</f>
        <v>1201</v>
      </c>
      <c r="Q191" s="41">
        <f>SUMIF('México'!$C:$C,'México Summary'!C191,'México'!$Q:$Q)</f>
        <v>1201</v>
      </c>
      <c r="R191" s="41">
        <f>SUMIF('México'!$C:$C,'México Summary'!C191,'México'!$R:$R)</f>
        <v>1201</v>
      </c>
      <c r="S191" s="41">
        <f>SUMIF('México'!$C:$C,'México Summary'!C191,'México'!$S:$S)</f>
        <v>1201</v>
      </c>
      <c r="T191" s="41">
        <f>SUMIF('México'!$C:$C,'México Summary'!C191,'México'!$T:$T)</f>
        <v>1201</v>
      </c>
      <c r="U191" s="41">
        <f>SUMIF('México'!$C:$C,'México Summary'!C191,'México'!$U:$U)</f>
        <v>1201</v>
      </c>
      <c r="V191" s="41">
        <f>SUMIF('México'!$C:$C,'México Summary'!C191,'México'!$V:$V)</f>
        <v>1201</v>
      </c>
      <c r="W191" s="41">
        <f>SUMIF('México'!$C:$C,'México Summary'!C191,'México'!$W:$W)</f>
        <v>1201</v>
      </c>
      <c r="X191" s="41">
        <f>SUMIF('México'!$C:$C,'México Summary'!C191,'México'!$X:$X)</f>
        <v>1201</v>
      </c>
      <c r="Y191" s="41">
        <f>SUMIF('México'!$C:$C,'México Summary'!C191,'México'!$Y:$Y)</f>
        <v>1201</v>
      </c>
      <c r="Z191" s="41">
        <f>SUMIF('México'!$C:$C,'México Summary'!C191,'México'!$Z:$Z)</f>
        <v>1201</v>
      </c>
      <c r="AA191" s="336">
        <f>SUMIF('México'!$C:$C,'México Summary'!C191,'México'!$AA:$AA)</f>
        <v>0</v>
      </c>
      <c r="AB191" s="41"/>
      <c r="AC191" s="338">
        <f t="shared" ref="AC191:AD191" si="341">D191+F191+H191+J191+L191+N191+P191+R191+T191+V191+X191+Z191</f>
        <v>14412</v>
      </c>
      <c r="AD191" s="336">
        <f t="shared" si="341"/>
        <v>12010</v>
      </c>
      <c r="AE191" s="40"/>
      <c r="AF191" s="338">
        <f t="shared" ref="AF191:AG191" si="342">D191+F191+H191+J191+L191+N191+P191+R191+T191+V191+X191+Z191</f>
        <v>14412</v>
      </c>
      <c r="AG191" s="336">
        <f t="shared" si="342"/>
        <v>12010</v>
      </c>
    </row>
    <row r="192" ht="14.25" customHeight="1">
      <c r="A192" s="40"/>
      <c r="B192" s="337" t="s">
        <v>609</v>
      </c>
      <c r="C192" s="40" t="s">
        <v>650</v>
      </c>
      <c r="D192" s="338">
        <f>SUMIF('México'!$C:$C,'México Summary'!C192,'México'!$D:$D)</f>
        <v>850</v>
      </c>
      <c r="E192" s="41">
        <f>SUMIF('México'!$C:$C,'México Summary'!C192,'México'!$E:$E)</f>
        <v>0</v>
      </c>
      <c r="F192" s="144">
        <f>SUMIF('México'!$C:$C,'México Summary'!C192,'México'!$F:$F)</f>
        <v>850</v>
      </c>
      <c r="G192" s="144">
        <f>SUMIF('México'!$C:$C,'México Summary'!C192,'México'!$G:$G)</f>
        <v>0</v>
      </c>
      <c r="H192" s="41">
        <f>SUMIF('México'!$C:$C,'México Summary'!C192,'México'!$H:$H)</f>
        <v>850</v>
      </c>
      <c r="I192" s="41">
        <f>SUMIF('México'!$C:$C,'México Summary'!C192,'México'!$I:$I)</f>
        <v>0</v>
      </c>
      <c r="J192" s="41">
        <f>SUMIF('México'!$C:$C,'México Summary'!C192,'México'!$J:$J)</f>
        <v>850</v>
      </c>
      <c r="K192" s="41">
        <f>SUMIF('México'!$C:$C,'México Summary'!C192,'México'!$K:$K)</f>
        <v>0</v>
      </c>
      <c r="L192" s="41">
        <f>SUMIF('México'!$C:$C,'México Summary'!C192,'México'!$L:$L)</f>
        <v>850</v>
      </c>
      <c r="M192" s="41">
        <f>SUMIF('México'!$C:$C,'México Summary'!C192,'México'!$M:$M)</f>
        <v>0</v>
      </c>
      <c r="N192" s="41">
        <f>SUMIF('México'!$C:$C,'México Summary'!C192,'México'!$N:$N)</f>
        <v>850</v>
      </c>
      <c r="O192" s="41">
        <f>SUMIF('México'!$C:$C,'México Summary'!C192,'México'!$O:$O)</f>
        <v>0</v>
      </c>
      <c r="P192" s="41">
        <f>SUMIF('México'!$C:$C,'México Summary'!C192,'México'!$P:$P)</f>
        <v>850</v>
      </c>
      <c r="Q192" s="41">
        <f>SUMIF('México'!$C:$C,'México Summary'!C192,'México'!$Q:$Q)</f>
        <v>0</v>
      </c>
      <c r="R192" s="41">
        <f>SUMIF('México'!$C:$C,'México Summary'!C192,'México'!$R:$R)</f>
        <v>850</v>
      </c>
      <c r="S192" s="41">
        <f>SUMIF('México'!$C:$C,'México Summary'!C192,'México'!$S:$S)</f>
        <v>0</v>
      </c>
      <c r="T192" s="41">
        <f>SUMIF('México'!$C:$C,'México Summary'!C192,'México'!$T:$T)</f>
        <v>850</v>
      </c>
      <c r="U192" s="41">
        <f>SUMIF('México'!$C:$C,'México Summary'!C192,'México'!$U:$U)</f>
        <v>0</v>
      </c>
      <c r="V192" s="41">
        <f>SUMIF('México'!$C:$C,'México Summary'!C192,'México'!$V:$V)</f>
        <v>850</v>
      </c>
      <c r="W192" s="41">
        <f>SUMIF('México'!$C:$C,'México Summary'!C192,'México'!$W:$W)</f>
        <v>0</v>
      </c>
      <c r="X192" s="41">
        <f>SUMIF('México'!$C:$C,'México Summary'!C192,'México'!$X:$X)</f>
        <v>850</v>
      </c>
      <c r="Y192" s="41">
        <f>SUMIF('México'!$C:$C,'México Summary'!C192,'México'!$Y:$Y)</f>
        <v>0</v>
      </c>
      <c r="Z192" s="41">
        <f>SUMIF('México'!$C:$C,'México Summary'!C192,'México'!$Z:$Z)</f>
        <v>850</v>
      </c>
      <c r="AA192" s="336">
        <f>SUMIF('México'!$C:$C,'México Summary'!C192,'México'!$AA:$AA)</f>
        <v>0</v>
      </c>
      <c r="AB192" s="41"/>
      <c r="AC192" s="338">
        <f t="shared" ref="AC192:AD192" si="343">D192+F192+H192+J192+L192+N192+P192+R192+T192+V192+X192+Z192</f>
        <v>10200</v>
      </c>
      <c r="AD192" s="336">
        <f t="shared" si="343"/>
        <v>0</v>
      </c>
      <c r="AE192" s="40"/>
      <c r="AF192" s="338">
        <f t="shared" ref="AF192:AG192" si="344">D192+F192+H192+J192+L192+N192+P192+R192+T192+V192+X192+Z192</f>
        <v>10200</v>
      </c>
      <c r="AG192" s="336">
        <f t="shared" si="344"/>
        <v>0</v>
      </c>
    </row>
    <row r="193" ht="14.25" customHeight="1">
      <c r="A193" s="40"/>
      <c r="B193" s="337" t="s">
        <v>609</v>
      </c>
      <c r="C193" s="40" t="s">
        <v>629</v>
      </c>
      <c r="D193" s="338">
        <f>SUMIF('México'!$C:$C,'México Summary'!C193,'México'!$D:$D)</f>
        <v>0</v>
      </c>
      <c r="E193" s="41">
        <f>SUMIF('México'!$C:$C,'México Summary'!C193,'México'!$E:$E)</f>
        <v>0</v>
      </c>
      <c r="F193" s="144">
        <f>SUMIF('México'!$C:$C,'México Summary'!C193,'México'!$F:$F)</f>
        <v>0</v>
      </c>
      <c r="G193" s="144">
        <f>SUMIF('México'!$C:$C,'México Summary'!C193,'México'!$G:$G)</f>
        <v>0</v>
      </c>
      <c r="H193" s="41">
        <f>SUMIF('México'!$C:$C,'México Summary'!C193,'México'!$H:$H)</f>
        <v>0</v>
      </c>
      <c r="I193" s="41">
        <f>SUMIF('México'!$C:$C,'México Summary'!C193,'México'!$I:$I)</f>
        <v>0</v>
      </c>
      <c r="J193" s="41">
        <f>SUMIF('México'!$C:$C,'México Summary'!C193,'México'!$J:$J)</f>
        <v>0</v>
      </c>
      <c r="K193" s="41">
        <f>SUMIF('México'!$C:$C,'México Summary'!C193,'México'!$K:$K)</f>
        <v>0</v>
      </c>
      <c r="L193" s="41">
        <f>SUMIF('México'!$C:$C,'México Summary'!C193,'México'!$L:$L)</f>
        <v>1406.4398</v>
      </c>
      <c r="M193" s="41">
        <f>SUMIF('México'!$C:$C,'México Summary'!C193,'México'!$M:$M)</f>
        <v>0</v>
      </c>
      <c r="N193" s="41">
        <f>SUMIF('México'!$C:$C,'México Summary'!C193,'México'!$N:$N)</f>
        <v>0</v>
      </c>
      <c r="O193" s="41">
        <f>SUMIF('México'!$C:$C,'México Summary'!C193,'México'!$O:$O)</f>
        <v>0</v>
      </c>
      <c r="P193" s="41">
        <f>SUMIF('México'!$C:$C,'México Summary'!C193,'México'!$P:$P)</f>
        <v>0</v>
      </c>
      <c r="Q193" s="41">
        <f>SUMIF('México'!$C:$C,'México Summary'!C193,'México'!$Q:$Q)</f>
        <v>0</v>
      </c>
      <c r="R193" s="41">
        <f>SUMIF('México'!$C:$C,'México Summary'!C193,'México'!$R:$R)</f>
        <v>0</v>
      </c>
      <c r="S193" s="41">
        <f>SUMIF('México'!$C:$C,'México Summary'!C193,'México'!$S:$S)</f>
        <v>0</v>
      </c>
      <c r="T193" s="41">
        <f>SUMIF('México'!$C:$C,'México Summary'!C193,'México'!$T:$T)</f>
        <v>0</v>
      </c>
      <c r="U193" s="41">
        <f>SUMIF('México'!$C:$C,'México Summary'!C193,'México'!$U:$U)</f>
        <v>0</v>
      </c>
      <c r="V193" s="41">
        <f>SUMIF('México'!$C:$C,'México Summary'!C193,'México'!$V:$V)</f>
        <v>0</v>
      </c>
      <c r="W193" s="41">
        <f>SUMIF('México'!$C:$C,'México Summary'!C193,'México'!$W:$W)</f>
        <v>0</v>
      </c>
      <c r="X193" s="41">
        <f>SUMIF('México'!$C:$C,'México Summary'!C193,'México'!$X:$X)</f>
        <v>0</v>
      </c>
      <c r="Y193" s="41">
        <f>SUMIF('México'!$C:$C,'México Summary'!C193,'México'!$Y:$Y)</f>
        <v>0</v>
      </c>
      <c r="Z193" s="41">
        <f>SUMIF('México'!$C:$C,'México Summary'!C193,'México'!$Z:$Z)</f>
        <v>0</v>
      </c>
      <c r="AA193" s="336">
        <f>SUMIF('México'!$C:$C,'México Summary'!C193,'México'!$AA:$AA)</f>
        <v>0</v>
      </c>
      <c r="AB193" s="41"/>
      <c r="AC193" s="338">
        <f t="shared" ref="AC193:AD193" si="345">D193+F193+H193+J193+L193+N193+P193+R193+T193+V193+X193+Z193</f>
        <v>1406.4398</v>
      </c>
      <c r="AD193" s="336">
        <f t="shared" si="345"/>
        <v>0</v>
      </c>
      <c r="AE193" s="40"/>
      <c r="AF193" s="338">
        <f t="shared" ref="AF193:AG193" si="346">D193+F193+H193+J193+L193+N193+P193+R193+T193+V193+X193+Z193</f>
        <v>1406.4398</v>
      </c>
      <c r="AG193" s="336">
        <f t="shared" si="346"/>
        <v>0</v>
      </c>
    </row>
    <row r="194" ht="14.25" customHeight="1">
      <c r="A194" s="40"/>
      <c r="B194" s="337" t="s">
        <v>609</v>
      </c>
      <c r="C194" s="40" t="s">
        <v>647</v>
      </c>
      <c r="D194" s="338">
        <f>SUMIF('México'!$C:$C,'México Summary'!C194,'México'!$D:$D)</f>
        <v>0</v>
      </c>
      <c r="E194" s="41">
        <f>SUMIF('México'!$C:$C,'México Summary'!C194,'México'!$E:$E)</f>
        <v>0</v>
      </c>
      <c r="F194" s="144">
        <f>SUMIF('México'!$C:$C,'México Summary'!C194,'México'!$F:$F)</f>
        <v>0</v>
      </c>
      <c r="G194" s="144">
        <f>SUMIF('México'!$C:$C,'México Summary'!C194,'México'!$G:$G)</f>
        <v>0</v>
      </c>
      <c r="H194" s="41">
        <f>SUMIF('México'!$C:$C,'México Summary'!C194,'México'!$H:$H)</f>
        <v>0</v>
      </c>
      <c r="I194" s="41">
        <f>SUMIF('México'!$C:$C,'México Summary'!C194,'México'!$I:$I)</f>
        <v>0</v>
      </c>
      <c r="J194" s="41">
        <f>SUMIF('México'!$C:$C,'México Summary'!C194,'México'!$J:$J)</f>
        <v>0</v>
      </c>
      <c r="K194" s="41">
        <f>SUMIF('México'!$C:$C,'México Summary'!C194,'México'!$K:$K)</f>
        <v>0</v>
      </c>
      <c r="L194" s="41">
        <f>SUMIF('México'!$C:$C,'México Summary'!C194,'México'!$L:$L)</f>
        <v>0</v>
      </c>
      <c r="M194" s="41">
        <f>SUMIF('México'!$C:$C,'México Summary'!C194,'México'!$M:$M)</f>
        <v>0</v>
      </c>
      <c r="N194" s="41">
        <f>SUMIF('México'!$C:$C,'México Summary'!C194,'México'!$N:$N)</f>
        <v>0</v>
      </c>
      <c r="O194" s="41">
        <f>SUMIF('México'!$C:$C,'México Summary'!C194,'México'!$O:$O)</f>
        <v>0</v>
      </c>
      <c r="P194" s="41">
        <f>SUMIF('México'!$C:$C,'México Summary'!C194,'México'!$P:$P)</f>
        <v>0</v>
      </c>
      <c r="Q194" s="41">
        <f>SUMIF('México'!$C:$C,'México Summary'!C194,'México'!$Q:$Q)</f>
        <v>0</v>
      </c>
      <c r="R194" s="41">
        <f>SUMIF('México'!$C:$C,'México Summary'!C194,'México'!$R:$R)</f>
        <v>0</v>
      </c>
      <c r="S194" s="41">
        <f>SUMIF('México'!$C:$C,'México Summary'!C194,'México'!$S:$S)</f>
        <v>0</v>
      </c>
      <c r="T194" s="41">
        <f>SUMIF('México'!$C:$C,'México Summary'!C194,'México'!$T:$T)</f>
        <v>0</v>
      </c>
      <c r="U194" s="41">
        <f>SUMIF('México'!$C:$C,'México Summary'!C194,'México'!$U:$U)</f>
        <v>0</v>
      </c>
      <c r="V194" s="41">
        <f>SUMIF('México'!$C:$C,'México Summary'!C194,'México'!$V:$V)</f>
        <v>0</v>
      </c>
      <c r="W194" s="41">
        <f>SUMIF('México'!$C:$C,'México Summary'!C194,'México'!$W:$W)</f>
        <v>0</v>
      </c>
      <c r="X194" s="41">
        <f>SUMIF('México'!$C:$C,'México Summary'!C194,'México'!$X:$X)</f>
        <v>0</v>
      </c>
      <c r="Y194" s="41">
        <f>SUMIF('México'!$C:$C,'México Summary'!C194,'México'!$Y:$Y)</f>
        <v>0</v>
      </c>
      <c r="Z194" s="41">
        <f>SUMIF('México'!$C:$C,'México Summary'!C194,'México'!$Z:$Z)</f>
        <v>0</v>
      </c>
      <c r="AA194" s="336">
        <f>SUMIF('México'!$C:$C,'México Summary'!C194,'México'!$AA:$AA)</f>
        <v>0</v>
      </c>
      <c r="AB194" s="41"/>
      <c r="AC194" s="338">
        <f t="shared" ref="AC194:AD194" si="347">D194+F194+H194+J194+L194+N194+P194+R194+T194+V194+X194+Z194</f>
        <v>0</v>
      </c>
      <c r="AD194" s="336">
        <f t="shared" si="347"/>
        <v>0</v>
      </c>
      <c r="AE194" s="40"/>
      <c r="AF194" s="338">
        <f t="shared" ref="AF194:AG194" si="348">D194+F194+H194+J194+L194+N194+P194+R194+T194+V194+X194+Z194</f>
        <v>0</v>
      </c>
      <c r="AG194" s="336">
        <f t="shared" si="348"/>
        <v>0</v>
      </c>
    </row>
    <row r="195" ht="14.25" customHeight="1">
      <c r="A195" s="40"/>
      <c r="B195" s="337" t="s">
        <v>609</v>
      </c>
      <c r="C195" s="40" t="s">
        <v>649</v>
      </c>
      <c r="D195" s="338">
        <f>SUMIF('México'!$C:$C,'México Summary'!C195,'México'!$D:$D)</f>
        <v>0</v>
      </c>
      <c r="E195" s="41">
        <f>SUMIF('México'!$C:$C,'México Summary'!C195,'México'!$E:$E)</f>
        <v>0</v>
      </c>
      <c r="F195" s="144">
        <f>SUMIF('México'!$C:$C,'México Summary'!C195,'México'!$F:$F)</f>
        <v>0</v>
      </c>
      <c r="G195" s="144">
        <f>SUMIF('México'!$C:$C,'México Summary'!C195,'México'!$G:$G)</f>
        <v>0</v>
      </c>
      <c r="H195" s="41">
        <f>SUMIF('México'!$C:$C,'México Summary'!C195,'México'!$H:$H)</f>
        <v>0</v>
      </c>
      <c r="I195" s="41">
        <f>SUMIF('México'!$C:$C,'México Summary'!C195,'México'!$I:$I)</f>
        <v>0</v>
      </c>
      <c r="J195" s="41">
        <f>SUMIF('México'!$C:$C,'México Summary'!C195,'México'!$J:$J)</f>
        <v>0</v>
      </c>
      <c r="K195" s="41">
        <f>SUMIF('México'!$C:$C,'México Summary'!C195,'México'!$K:$K)</f>
        <v>0</v>
      </c>
      <c r="L195" s="41">
        <f>SUMIF('México'!$C:$C,'México Summary'!C195,'México'!$L:$L)</f>
        <v>0</v>
      </c>
      <c r="M195" s="41">
        <f>SUMIF('México'!$C:$C,'México Summary'!C195,'México'!$M:$M)</f>
        <v>0</v>
      </c>
      <c r="N195" s="41">
        <f>SUMIF('México'!$C:$C,'México Summary'!C195,'México'!$N:$N)</f>
        <v>0</v>
      </c>
      <c r="O195" s="41">
        <f>SUMIF('México'!$C:$C,'México Summary'!C195,'México'!$O:$O)</f>
        <v>0</v>
      </c>
      <c r="P195" s="41">
        <f>SUMIF('México'!$C:$C,'México Summary'!C195,'México'!$P:$P)</f>
        <v>0</v>
      </c>
      <c r="Q195" s="41">
        <f>SUMIF('México'!$C:$C,'México Summary'!C195,'México'!$Q:$Q)</f>
        <v>0</v>
      </c>
      <c r="R195" s="41">
        <f>SUMIF('México'!$C:$C,'México Summary'!C195,'México'!$R:$R)</f>
        <v>0</v>
      </c>
      <c r="S195" s="41">
        <f>SUMIF('México'!$C:$C,'México Summary'!C195,'México'!$S:$S)</f>
        <v>0</v>
      </c>
      <c r="T195" s="41">
        <f>SUMIF('México'!$C:$C,'México Summary'!C195,'México'!$T:$T)</f>
        <v>0</v>
      </c>
      <c r="U195" s="41">
        <f>SUMIF('México'!$C:$C,'México Summary'!C195,'México'!$U:$U)</f>
        <v>0</v>
      </c>
      <c r="V195" s="41">
        <f>SUMIF('México'!$C:$C,'México Summary'!C195,'México'!$V:$V)</f>
        <v>0</v>
      </c>
      <c r="W195" s="41">
        <f>SUMIF('México'!$C:$C,'México Summary'!C195,'México'!$W:$W)</f>
        <v>0</v>
      </c>
      <c r="X195" s="41">
        <f>SUMIF('México'!$C:$C,'México Summary'!C195,'México'!$X:$X)</f>
        <v>0</v>
      </c>
      <c r="Y195" s="41">
        <f>SUMIF('México'!$C:$C,'México Summary'!C195,'México'!$Y:$Y)</f>
        <v>0</v>
      </c>
      <c r="Z195" s="41">
        <f>SUMIF('México'!$C:$C,'México Summary'!C195,'México'!$Z:$Z)</f>
        <v>0</v>
      </c>
      <c r="AA195" s="336">
        <f>SUMIF('México'!$C:$C,'México Summary'!C195,'México'!$AA:$AA)</f>
        <v>0</v>
      </c>
      <c r="AB195" s="41"/>
      <c r="AC195" s="338">
        <f t="shared" ref="AC195:AD195" si="349">D195+F195+H195+J195+L195+N195+P195+R195+T195+V195+X195+Z195</f>
        <v>0</v>
      </c>
      <c r="AD195" s="336">
        <f t="shared" si="349"/>
        <v>0</v>
      </c>
      <c r="AE195" s="40"/>
      <c r="AF195" s="338">
        <f t="shared" ref="AF195:AG195" si="350">D195+F195+H195+J195+L195+N195+P195+R195+T195+V195+X195+Z195</f>
        <v>0</v>
      </c>
      <c r="AG195" s="336">
        <f t="shared" si="350"/>
        <v>0</v>
      </c>
    </row>
    <row r="196" ht="14.25" customHeight="1">
      <c r="A196" s="40"/>
      <c r="B196" s="337" t="s">
        <v>609</v>
      </c>
      <c r="C196" s="40" t="s">
        <v>630</v>
      </c>
      <c r="D196" s="338">
        <f>SUMIF('México'!$C:$C,'México Summary'!C196,'México'!$D:$D)</f>
        <v>2803.7</v>
      </c>
      <c r="E196" s="41">
        <f>SUMIF('México'!$C:$C,'México Summary'!C196,'México'!$E:$E)</f>
        <v>0</v>
      </c>
      <c r="F196" s="144">
        <f>SUMIF('México'!$C:$C,'México Summary'!C196,'México'!$F:$F)</f>
        <v>24232.4374</v>
      </c>
      <c r="G196" s="144">
        <f>SUMIF('México'!$C:$C,'México Summary'!C196,'México'!$G:$G)</f>
        <v>0</v>
      </c>
      <c r="H196" s="41">
        <f>SUMIF('México'!$C:$C,'México Summary'!C196,'México'!$H:$H)</f>
        <v>5010.832</v>
      </c>
      <c r="I196" s="41">
        <f>SUMIF('México'!$C:$C,'México Summary'!C196,'México'!$I:$I)</f>
        <v>0</v>
      </c>
      <c r="J196" s="41">
        <f>SUMIF('México'!$C:$C,'México Summary'!C196,'México'!$J:$J)</f>
        <v>4580.7264</v>
      </c>
      <c r="K196" s="41">
        <f>SUMIF('México'!$C:$C,'México Summary'!C196,'México'!$K:$K)</f>
        <v>0</v>
      </c>
      <c r="L196" s="41">
        <f>SUMIF('México'!$C:$C,'México Summary'!C196,'México'!$L:$L)</f>
        <v>5251.2824</v>
      </c>
      <c r="M196" s="41">
        <f>SUMIF('México'!$C:$C,'México Summary'!C196,'México'!$M:$M)</f>
        <v>0</v>
      </c>
      <c r="N196" s="41">
        <f>SUMIF('México'!$C:$C,'México Summary'!C196,'México'!$N:$N)</f>
        <v>1176.1866</v>
      </c>
      <c r="O196" s="41">
        <f>SUMIF('México'!$C:$C,'México Summary'!C196,'México'!$O:$O)</f>
        <v>0</v>
      </c>
      <c r="P196" s="41">
        <f>SUMIF('México'!$C:$C,'México Summary'!C196,'México'!$P:$P)</f>
        <v>5608.1632</v>
      </c>
      <c r="Q196" s="41">
        <f>SUMIF('México'!$C:$C,'México Summary'!C196,'México'!$Q:$Q)</f>
        <v>0</v>
      </c>
      <c r="R196" s="41">
        <f>SUMIF('México'!$C:$C,'México Summary'!C196,'México'!$R:$R)</f>
        <v>11785.9068</v>
      </c>
      <c r="S196" s="41">
        <f>SUMIF('México'!$C:$C,'México Summary'!C196,'México'!$S:$S)</f>
        <v>0</v>
      </c>
      <c r="T196" s="41">
        <f>SUMIF('México'!$C:$C,'México Summary'!C196,'México'!$T:$T)</f>
        <v>6583.4374</v>
      </c>
      <c r="U196" s="41">
        <f>SUMIF('México'!$C:$C,'México Summary'!C196,'México'!$U:$U)</f>
        <v>0</v>
      </c>
      <c r="V196" s="41">
        <f>SUMIF('México'!$C:$C,'México Summary'!C196,'México'!$V:$V)</f>
        <v>5830</v>
      </c>
      <c r="W196" s="41">
        <f>SUMIF('México'!$C:$C,'México Summary'!C196,'México'!$W:$W)</f>
        <v>0</v>
      </c>
      <c r="X196" s="41">
        <f>SUMIF('México'!$C:$C,'México Summary'!C196,'México'!$X:$X)</f>
        <v>5830</v>
      </c>
      <c r="Y196" s="41">
        <f>SUMIF('México'!$C:$C,'México Summary'!C196,'México'!$Y:$Y)</f>
        <v>0</v>
      </c>
      <c r="Z196" s="41">
        <f>SUMIF('México'!$C:$C,'México Summary'!C196,'México'!$Z:$Z)</f>
        <v>5830</v>
      </c>
      <c r="AA196" s="336">
        <f>SUMIF('México'!$C:$C,'México Summary'!C196,'México'!$AA:$AA)</f>
        <v>0</v>
      </c>
      <c r="AB196" s="41"/>
      <c r="AC196" s="338">
        <f t="shared" ref="AC196:AD196" si="351">D196+F196+H196+J196+L196+N196+P196+R196+T196+V196+X196+Z196</f>
        <v>84522.6722</v>
      </c>
      <c r="AD196" s="336">
        <f t="shared" si="351"/>
        <v>0</v>
      </c>
      <c r="AE196" s="40"/>
      <c r="AF196" s="338">
        <f t="shared" ref="AF196:AG196" si="352">D196+F196+H196+J196+L196+N196+P196+R196+T196+V196+X196+Z196</f>
        <v>84522.6722</v>
      </c>
      <c r="AG196" s="336">
        <f t="shared" si="352"/>
        <v>0</v>
      </c>
    </row>
    <row r="197" ht="14.25" customHeight="1">
      <c r="A197" s="40"/>
      <c r="B197" s="337" t="s">
        <v>609</v>
      </c>
      <c r="C197" s="40" t="s">
        <v>645</v>
      </c>
      <c r="D197" s="338">
        <f>SUMIF('México'!$C:$C,'México Summary'!C197,'México'!$D:$D)</f>
        <v>0</v>
      </c>
      <c r="E197" s="41">
        <f>SUMIF('México'!$C:$C,'México Summary'!C197,'México'!$E:$E)</f>
        <v>0</v>
      </c>
      <c r="F197" s="144">
        <f>SUMIF('México'!$C:$C,'México Summary'!C197,'México'!$F:$F)</f>
        <v>0</v>
      </c>
      <c r="G197" s="144">
        <f>SUMIF('México'!$C:$C,'México Summary'!C197,'México'!$G:$G)</f>
        <v>0</v>
      </c>
      <c r="H197" s="41">
        <f>SUMIF('México'!$C:$C,'México Summary'!C197,'México'!$H:$H)</f>
        <v>25000</v>
      </c>
      <c r="I197" s="41">
        <f>SUMIF('México'!$C:$C,'México Summary'!C197,'México'!$I:$I)</f>
        <v>0</v>
      </c>
      <c r="J197" s="41">
        <f>SUMIF('México'!$C:$C,'México Summary'!C197,'México'!$J:$J)</f>
        <v>25000</v>
      </c>
      <c r="K197" s="41">
        <f>SUMIF('México'!$C:$C,'México Summary'!C197,'México'!$K:$K)</f>
        <v>0</v>
      </c>
      <c r="L197" s="41">
        <f>SUMIF('México'!$C:$C,'México Summary'!C197,'México'!$L:$L)</f>
        <v>25000</v>
      </c>
      <c r="M197" s="41">
        <f>SUMIF('México'!$C:$C,'México Summary'!C197,'México'!$M:$M)</f>
        <v>0</v>
      </c>
      <c r="N197" s="41">
        <f>SUMIF('México'!$C:$C,'México Summary'!C197,'México'!$N:$N)</f>
        <v>25000</v>
      </c>
      <c r="O197" s="41">
        <f>SUMIF('México'!$C:$C,'México Summary'!C197,'México'!$O:$O)</f>
        <v>0</v>
      </c>
      <c r="P197" s="41">
        <f>SUMIF('México'!$C:$C,'México Summary'!C197,'México'!$P:$P)</f>
        <v>25000</v>
      </c>
      <c r="Q197" s="41">
        <f>SUMIF('México'!$C:$C,'México Summary'!C197,'México'!$Q:$Q)</f>
        <v>0</v>
      </c>
      <c r="R197" s="41">
        <f>SUMIF('México'!$C:$C,'México Summary'!C197,'México'!$R:$R)</f>
        <v>25000</v>
      </c>
      <c r="S197" s="41">
        <f>SUMIF('México'!$C:$C,'México Summary'!C197,'México'!$S:$S)</f>
        <v>0</v>
      </c>
      <c r="T197" s="41">
        <f>SUMIF('México'!$C:$C,'México Summary'!C197,'México'!$T:$T)</f>
        <v>25000</v>
      </c>
      <c r="U197" s="41">
        <f>SUMIF('México'!$C:$C,'México Summary'!C197,'México'!$U:$U)</f>
        <v>0</v>
      </c>
      <c r="V197" s="41">
        <f>SUMIF('México'!$C:$C,'México Summary'!C197,'México'!$V:$V)</f>
        <v>25000</v>
      </c>
      <c r="W197" s="41">
        <f>SUMIF('México'!$C:$C,'México Summary'!C197,'México'!$W:$W)</f>
        <v>0</v>
      </c>
      <c r="X197" s="41">
        <f>SUMIF('México'!$C:$C,'México Summary'!C197,'México'!$X:$X)</f>
        <v>25000</v>
      </c>
      <c r="Y197" s="41">
        <f>SUMIF('México'!$C:$C,'México Summary'!C197,'México'!$Y:$Y)</f>
        <v>0</v>
      </c>
      <c r="Z197" s="41">
        <f>SUMIF('México'!$C:$C,'México Summary'!C197,'México'!$Z:$Z)</f>
        <v>25000</v>
      </c>
      <c r="AA197" s="336">
        <f>SUMIF('México'!$C:$C,'México Summary'!C197,'México'!$AA:$AA)</f>
        <v>0</v>
      </c>
      <c r="AB197" s="41"/>
      <c r="AC197" s="338">
        <f t="shared" ref="AC197:AD197" si="353">D197+F197+H197+J197+L197+N197+P197+R197+T197+V197+X197+Z197</f>
        <v>250000</v>
      </c>
      <c r="AD197" s="336">
        <f t="shared" si="353"/>
        <v>0</v>
      </c>
      <c r="AE197" s="40"/>
      <c r="AF197" s="338">
        <f t="shared" ref="AF197:AG197" si="354">D197+F197+H197+J197+L197+N197+P197+R197+T197+V197+X197+Z197</f>
        <v>250000</v>
      </c>
      <c r="AG197" s="336">
        <f t="shared" si="354"/>
        <v>0</v>
      </c>
    </row>
    <row r="198" ht="14.25" customHeight="1">
      <c r="A198" s="40"/>
      <c r="B198" s="337" t="s">
        <v>609</v>
      </c>
      <c r="C198" s="40" t="s">
        <v>632</v>
      </c>
      <c r="D198" s="338">
        <f>SUMIF('México'!$C:$C,'México Summary'!C198,'México'!$D:$D)</f>
        <v>4285</v>
      </c>
      <c r="E198" s="41">
        <f>SUMIF('México'!$C:$C,'México Summary'!C198,'México'!$E:$E)</f>
        <v>0</v>
      </c>
      <c r="F198" s="144">
        <f>SUMIF('México'!$C:$C,'México Summary'!C198,'México'!$F:$F)</f>
        <v>4285</v>
      </c>
      <c r="G198" s="144">
        <f>SUMIF('México'!$C:$C,'México Summary'!C198,'México'!$G:$G)</f>
        <v>0</v>
      </c>
      <c r="H198" s="41">
        <f>SUMIF('México'!$C:$C,'México Summary'!C198,'México'!$H:$H)</f>
        <v>4285.05</v>
      </c>
      <c r="I198" s="41">
        <f>SUMIF('México'!$C:$C,'México Summary'!C198,'México'!$I:$I)</f>
        <v>0</v>
      </c>
      <c r="J198" s="41">
        <f>SUMIF('México'!$C:$C,'México Summary'!C198,'México'!$J:$J)</f>
        <v>4285.05</v>
      </c>
      <c r="K198" s="41">
        <f>SUMIF('México'!$C:$C,'México Summary'!C198,'México'!$K:$K)</f>
        <v>0</v>
      </c>
      <c r="L198" s="41">
        <f>SUMIF('México'!$C:$C,'México Summary'!C198,'México'!$L:$L)</f>
        <v>4285.05</v>
      </c>
      <c r="M198" s="41">
        <f>SUMIF('México'!$C:$C,'México Summary'!C198,'México'!$M:$M)</f>
        <v>0</v>
      </c>
      <c r="N198" s="41">
        <f>SUMIF('México'!$C:$C,'México Summary'!C198,'México'!$N:$N)</f>
        <v>4285.05</v>
      </c>
      <c r="O198" s="41">
        <f>SUMIF('México'!$C:$C,'México Summary'!C198,'México'!$O:$O)</f>
        <v>0</v>
      </c>
      <c r="P198" s="41">
        <f>SUMIF('México'!$C:$C,'México Summary'!C198,'México'!$P:$P)</f>
        <v>4285.05</v>
      </c>
      <c r="Q198" s="41">
        <f>SUMIF('México'!$C:$C,'México Summary'!C198,'México'!$Q:$Q)</f>
        <v>0</v>
      </c>
      <c r="R198" s="41">
        <f>SUMIF('México'!$C:$C,'México Summary'!C198,'México'!$R:$R)</f>
        <v>4285.05</v>
      </c>
      <c r="S198" s="41">
        <f>SUMIF('México'!$C:$C,'México Summary'!C198,'México'!$S:$S)</f>
        <v>0</v>
      </c>
      <c r="T198" s="41">
        <f>SUMIF('México'!$C:$C,'México Summary'!C198,'México'!$T:$T)</f>
        <v>4285.05</v>
      </c>
      <c r="U198" s="41">
        <f>SUMIF('México'!$C:$C,'México Summary'!C198,'México'!$U:$U)</f>
        <v>4285.05</v>
      </c>
      <c r="V198" s="41">
        <f>SUMIF('México'!$C:$C,'México Summary'!C198,'México'!$V:$V)</f>
        <v>4285.05</v>
      </c>
      <c r="W198" s="41">
        <f>SUMIF('México'!$C:$C,'México Summary'!C198,'México'!$W:$W)</f>
        <v>4285.05</v>
      </c>
      <c r="X198" s="41">
        <f>SUMIF('México'!$C:$C,'México Summary'!C198,'México'!$X:$X)</f>
        <v>4285.05</v>
      </c>
      <c r="Y198" s="41">
        <f>SUMIF('México'!$C:$C,'México Summary'!C198,'México'!$Y:$Y)</f>
        <v>4285.05</v>
      </c>
      <c r="Z198" s="41">
        <f>SUMIF('México'!$C:$C,'México Summary'!C198,'México'!$Z:$Z)</f>
        <v>4285.05</v>
      </c>
      <c r="AA198" s="336">
        <f>SUMIF('México'!$C:$C,'México Summary'!C198,'México'!$AA:$AA)</f>
        <v>0</v>
      </c>
      <c r="AB198" s="41"/>
      <c r="AC198" s="338">
        <f t="shared" ref="AC198:AD198" si="355">D198+F198+H198+J198+L198+N198+P198+R198+T198+V198+X198+Z198</f>
        <v>51420.5</v>
      </c>
      <c r="AD198" s="336">
        <f t="shared" si="355"/>
        <v>12855.15</v>
      </c>
      <c r="AE198" s="40"/>
      <c r="AF198" s="338">
        <f t="shared" ref="AF198:AG198" si="356">D198+F198+H198+J198+L198+N198+P198+R198+T198+V198+X198+Z198</f>
        <v>51420.5</v>
      </c>
      <c r="AG198" s="336">
        <f t="shared" si="356"/>
        <v>12855.15</v>
      </c>
    </row>
    <row r="199" ht="14.25" customHeight="1">
      <c r="A199" s="40"/>
      <c r="B199" s="337" t="s">
        <v>609</v>
      </c>
      <c r="C199" s="40" t="s">
        <v>643</v>
      </c>
      <c r="D199" s="338">
        <f>SUMIF('México'!$C:$C,'México Summary'!C199,'México'!$D:$D)</f>
        <v>0</v>
      </c>
      <c r="E199" s="41">
        <f>SUMIF('México'!$C:$C,'México Summary'!C199,'México'!$E:$E)</f>
        <v>0</v>
      </c>
      <c r="F199" s="144">
        <f>SUMIF('México'!$C:$C,'México Summary'!C199,'México'!$F:$F)</f>
        <v>0</v>
      </c>
      <c r="G199" s="144">
        <f>SUMIF('México'!$C:$C,'México Summary'!C199,'México'!$G:$G)</f>
        <v>0</v>
      </c>
      <c r="H199" s="41">
        <f>SUMIF('México'!$C:$C,'México Summary'!C199,'México'!$H:$H)</f>
        <v>0</v>
      </c>
      <c r="I199" s="41">
        <f>SUMIF('México'!$C:$C,'México Summary'!C199,'México'!$I:$I)</f>
        <v>0</v>
      </c>
      <c r="J199" s="41">
        <f>SUMIF('México'!$C:$C,'México Summary'!C199,'México'!$J:$J)</f>
        <v>0</v>
      </c>
      <c r="K199" s="41">
        <f>SUMIF('México'!$C:$C,'México Summary'!C199,'México'!$K:$K)</f>
        <v>0</v>
      </c>
      <c r="L199" s="41">
        <f>SUMIF('México'!$C:$C,'México Summary'!C199,'México'!$L:$L)</f>
        <v>15900</v>
      </c>
      <c r="M199" s="41">
        <f>SUMIF('México'!$C:$C,'México Summary'!C199,'México'!$M:$M)</f>
        <v>0</v>
      </c>
      <c r="N199" s="41">
        <f>SUMIF('México'!$C:$C,'México Summary'!C199,'México'!$N:$N)</f>
        <v>0</v>
      </c>
      <c r="O199" s="41">
        <f>SUMIF('México'!$C:$C,'México Summary'!C199,'México'!$O:$O)</f>
        <v>0</v>
      </c>
      <c r="P199" s="41">
        <f>SUMIF('México'!$C:$C,'México Summary'!C199,'México'!$P:$P)</f>
        <v>0</v>
      </c>
      <c r="Q199" s="41">
        <f>SUMIF('México'!$C:$C,'México Summary'!C199,'México'!$Q:$Q)</f>
        <v>0</v>
      </c>
      <c r="R199" s="41">
        <f>SUMIF('México'!$C:$C,'México Summary'!C199,'México'!$R:$R)</f>
        <v>0</v>
      </c>
      <c r="S199" s="41">
        <f>SUMIF('México'!$C:$C,'México Summary'!C199,'México'!$S:$S)</f>
        <v>0</v>
      </c>
      <c r="T199" s="41">
        <f>SUMIF('México'!$C:$C,'México Summary'!C199,'México'!$T:$T)</f>
        <v>0</v>
      </c>
      <c r="U199" s="41">
        <f>SUMIF('México'!$C:$C,'México Summary'!C199,'México'!$U:$U)</f>
        <v>0</v>
      </c>
      <c r="V199" s="41">
        <f>SUMIF('México'!$C:$C,'México Summary'!C199,'México'!$V:$V)</f>
        <v>0</v>
      </c>
      <c r="W199" s="41">
        <f>SUMIF('México'!$C:$C,'México Summary'!C199,'México'!$W:$W)</f>
        <v>0</v>
      </c>
      <c r="X199" s="41">
        <f>SUMIF('México'!$C:$C,'México Summary'!C199,'México'!$X:$X)</f>
        <v>0</v>
      </c>
      <c r="Y199" s="41">
        <f>SUMIF('México'!$C:$C,'México Summary'!C199,'México'!$Y:$Y)</f>
        <v>0</v>
      </c>
      <c r="Z199" s="41">
        <f>SUMIF('México'!$C:$C,'México Summary'!C199,'México'!$Z:$Z)</f>
        <v>0</v>
      </c>
      <c r="AA199" s="336">
        <f>SUMIF('México'!$C:$C,'México Summary'!C199,'México'!$AA:$AA)</f>
        <v>0</v>
      </c>
      <c r="AB199" s="41"/>
      <c r="AC199" s="338">
        <f t="shared" ref="AC199:AD199" si="357">D199+F199+H199+J199+L199+N199+P199+R199+T199+V199+X199+Z199</f>
        <v>15900</v>
      </c>
      <c r="AD199" s="336">
        <f t="shared" si="357"/>
        <v>0</v>
      </c>
      <c r="AE199" s="40"/>
      <c r="AF199" s="338">
        <f t="shared" ref="AF199:AG199" si="358">D199+F199+H199+J199+L199+N199+P199+R199+T199+V199+X199+Z199</f>
        <v>15900</v>
      </c>
      <c r="AG199" s="336">
        <f t="shared" si="358"/>
        <v>0</v>
      </c>
    </row>
    <row r="200" ht="14.25" customHeight="1">
      <c r="A200" s="40"/>
      <c r="B200" s="337" t="s">
        <v>609</v>
      </c>
      <c r="C200" s="40" t="s">
        <v>641</v>
      </c>
      <c r="D200" s="338">
        <f>SUMIF('México'!$C:$C,'México Summary'!C200,'México'!$D:$D)</f>
        <v>0</v>
      </c>
      <c r="E200" s="41">
        <f>SUMIF('México'!$C:$C,'México Summary'!C200,'México'!$E:$E)</f>
        <v>0</v>
      </c>
      <c r="F200" s="144">
        <f>SUMIF('México'!$C:$C,'México Summary'!C200,'México'!$F:$F)</f>
        <v>0</v>
      </c>
      <c r="G200" s="144">
        <f>SUMIF('México'!$C:$C,'México Summary'!C200,'México'!$G:$G)</f>
        <v>0</v>
      </c>
      <c r="H200" s="41">
        <f>SUMIF('México'!$C:$C,'México Summary'!C200,'México'!$H:$H)</f>
        <v>62802.7634</v>
      </c>
      <c r="I200" s="41">
        <f>SUMIF('México'!$C:$C,'México Summary'!C200,'México'!$I:$I)</f>
        <v>0</v>
      </c>
      <c r="J200" s="41">
        <f>SUMIF('México'!$C:$C,'México Summary'!C200,'México'!$J:$J)</f>
        <v>128621.8098</v>
      </c>
      <c r="K200" s="41">
        <f>SUMIF('México'!$C:$C,'México Summary'!C200,'México'!$K:$K)</f>
        <v>0</v>
      </c>
      <c r="L200" s="41">
        <f>SUMIF('México'!$C:$C,'México Summary'!C200,'México'!$L:$L)</f>
        <v>68200.2092</v>
      </c>
      <c r="M200" s="41">
        <f>SUMIF('México'!$C:$C,'México Summary'!C200,'México'!$M:$M)</f>
        <v>0</v>
      </c>
      <c r="N200" s="41">
        <f>SUMIF('México'!$C:$C,'México Summary'!C200,'México'!$N:$N)</f>
        <v>39080.8962</v>
      </c>
      <c r="O200" s="41">
        <f>SUMIF('México'!$C:$C,'México Summary'!C200,'México'!$O:$O)</f>
        <v>0</v>
      </c>
      <c r="P200" s="41">
        <f>SUMIF('México'!$C:$C,'México Summary'!C200,'México'!$P:$P)</f>
        <v>0</v>
      </c>
      <c r="Q200" s="41">
        <f>SUMIF('México'!$C:$C,'México Summary'!C200,'México'!$Q:$Q)</f>
        <v>0</v>
      </c>
      <c r="R200" s="41">
        <f>SUMIF('México'!$C:$C,'México Summary'!C200,'México'!$R:$R)</f>
        <v>28324</v>
      </c>
      <c r="S200" s="41">
        <f>SUMIF('México'!$C:$C,'México Summary'!C200,'México'!$S:$S)</f>
        <v>0</v>
      </c>
      <c r="T200" s="41">
        <f>SUMIF('México'!$C:$C,'México Summary'!C200,'México'!$T:$T)</f>
        <v>0</v>
      </c>
      <c r="U200" s="41">
        <f>SUMIF('México'!$C:$C,'México Summary'!C200,'México'!$U:$U)</f>
        <v>0</v>
      </c>
      <c r="V200" s="41">
        <f>SUMIF('México'!$C:$C,'México Summary'!C200,'México'!$V:$V)</f>
        <v>54766.6702</v>
      </c>
      <c r="W200" s="41">
        <f>SUMIF('México'!$C:$C,'México Summary'!C200,'México'!$W:$W)</f>
        <v>0</v>
      </c>
      <c r="X200" s="41">
        <f>SUMIF('México'!$C:$C,'México Summary'!C200,'México'!$X:$X)</f>
        <v>22639</v>
      </c>
      <c r="Y200" s="41">
        <f>SUMIF('México'!$C:$C,'México Summary'!C200,'México'!$Y:$Y)</f>
        <v>0</v>
      </c>
      <c r="Z200" s="41">
        <f>SUMIF('México'!$C:$C,'México Summary'!C200,'México'!$Z:$Z)</f>
        <v>0</v>
      </c>
      <c r="AA200" s="336">
        <f>SUMIF('México'!$C:$C,'México Summary'!C200,'México'!$AA:$AA)</f>
        <v>0</v>
      </c>
      <c r="AB200" s="41"/>
      <c r="AC200" s="338">
        <f t="shared" ref="AC200:AD200" si="359">D200+F200+H200+J200+L200+N200+P200+R200+T200+V200+X200+Z200</f>
        <v>404435.3488</v>
      </c>
      <c r="AD200" s="336">
        <f t="shared" si="359"/>
        <v>0</v>
      </c>
      <c r="AE200" s="40"/>
      <c r="AF200" s="338">
        <f t="shared" ref="AF200:AG200" si="360">D200+F200+H200+J200+L200+N200+P200+R200+T200+V200+X200+Z200</f>
        <v>404435.3488</v>
      </c>
      <c r="AG200" s="336">
        <f t="shared" si="360"/>
        <v>0</v>
      </c>
    </row>
    <row r="201" ht="14.25" customHeight="1">
      <c r="A201" s="40"/>
      <c r="B201" s="337"/>
      <c r="C201" s="359" t="s">
        <v>98</v>
      </c>
      <c r="D201" s="356">
        <f t="shared" ref="D201:AA201" si="361">SUM(D184:D200)</f>
        <v>22842.7</v>
      </c>
      <c r="E201" s="357">
        <f t="shared" si="361"/>
        <v>0</v>
      </c>
      <c r="F201" s="357">
        <f t="shared" si="361"/>
        <v>35150.4374</v>
      </c>
      <c r="G201" s="357">
        <f t="shared" si="361"/>
        <v>1201</v>
      </c>
      <c r="H201" s="357">
        <f t="shared" si="361"/>
        <v>106800.8754</v>
      </c>
      <c r="I201" s="357">
        <f t="shared" si="361"/>
        <v>2283</v>
      </c>
      <c r="J201" s="357">
        <f t="shared" si="361"/>
        <v>169845.2446</v>
      </c>
      <c r="K201" s="357">
        <f t="shared" si="361"/>
        <v>1201</v>
      </c>
      <c r="L201" s="357">
        <f t="shared" si="361"/>
        <v>140067.1108</v>
      </c>
      <c r="M201" s="357">
        <f t="shared" si="361"/>
        <v>1201</v>
      </c>
      <c r="N201" s="357">
        <f t="shared" si="361"/>
        <v>77246.8878</v>
      </c>
      <c r="O201" s="357">
        <f t="shared" si="361"/>
        <v>2283</v>
      </c>
      <c r="P201" s="357">
        <f t="shared" si="361"/>
        <v>41982.2358</v>
      </c>
      <c r="Q201" s="357">
        <f t="shared" si="361"/>
        <v>2283</v>
      </c>
      <c r="R201" s="357">
        <f t="shared" si="361"/>
        <v>76772.5432</v>
      </c>
      <c r="S201" s="357">
        <f t="shared" si="361"/>
        <v>2283</v>
      </c>
      <c r="T201" s="357">
        <f t="shared" si="361"/>
        <v>44473.098</v>
      </c>
      <c r="U201" s="357">
        <f t="shared" si="361"/>
        <v>6568.05</v>
      </c>
      <c r="V201" s="357">
        <f t="shared" si="361"/>
        <v>98634.7308</v>
      </c>
      <c r="W201" s="357">
        <f t="shared" si="361"/>
        <v>6568.05</v>
      </c>
      <c r="X201" s="357">
        <f t="shared" si="361"/>
        <v>66507.0606</v>
      </c>
      <c r="Y201" s="357">
        <f t="shared" si="361"/>
        <v>6568.05</v>
      </c>
      <c r="Z201" s="357">
        <f t="shared" si="361"/>
        <v>43867.9334</v>
      </c>
      <c r="AA201" s="358">
        <f t="shared" si="361"/>
        <v>0</v>
      </c>
      <c r="AB201" s="41"/>
      <c r="AC201" s="356">
        <f t="shared" ref="AC201:AD201" si="362">D201+F201+H201+J201+L201+N201+P201+R201+T201+V201+X201+Z201</f>
        <v>924190.8578</v>
      </c>
      <c r="AD201" s="358">
        <f t="shared" si="362"/>
        <v>32439.15</v>
      </c>
      <c r="AE201" s="40"/>
      <c r="AF201" s="356">
        <f t="shared" ref="AF201:AG201" si="363">D201+F201+H201+J201+L201+N201+P201+R201+T201+V201+X201+Z201</f>
        <v>924190.8578</v>
      </c>
      <c r="AG201" s="358">
        <f t="shared" si="363"/>
        <v>32439.15</v>
      </c>
    </row>
    <row r="202" ht="14.25" customHeight="1">
      <c r="A202" s="40"/>
      <c r="B202" s="337"/>
      <c r="C202" s="40"/>
      <c r="D202" s="338"/>
      <c r="E202" s="41"/>
      <c r="F202" s="144"/>
      <c r="G202" s="144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336"/>
      <c r="AB202" s="41"/>
      <c r="AC202" s="338"/>
      <c r="AD202" s="336"/>
      <c r="AE202" s="40"/>
      <c r="AF202" s="338"/>
      <c r="AG202" s="336"/>
    </row>
    <row r="203" ht="14.25" customHeight="1">
      <c r="A203" s="40"/>
      <c r="B203" s="337" t="s">
        <v>101</v>
      </c>
      <c r="C203" s="40" t="s">
        <v>589</v>
      </c>
      <c r="D203" s="338">
        <f>SUMIF('México'!$C:$C,'México Summary'!C203,'México'!$D:$D)</f>
        <v>2050</v>
      </c>
      <c r="E203" s="41">
        <f>SUMIF('México'!$C:$C,'México Summary'!C203,'México'!$E:$E)</f>
        <v>0</v>
      </c>
      <c r="F203" s="144">
        <f>SUMIF('México'!$C:$C,'México Summary'!C203,'México'!$F:$F)</f>
        <v>2050</v>
      </c>
      <c r="G203" s="144">
        <f>SUMIF('México'!$C:$C,'México Summary'!C203,'México'!$G:$G)</f>
        <v>0</v>
      </c>
      <c r="H203" s="41">
        <f>SUMIF('México'!$C:$C,'México Summary'!C203,'México'!$H:$H)</f>
        <v>2050</v>
      </c>
      <c r="I203" s="41">
        <f>SUMIF('México'!$C:$C,'México Summary'!C203,'México'!$I:$I)</f>
        <v>0</v>
      </c>
      <c r="J203" s="41">
        <f>SUMIF('México'!$C:$C,'México Summary'!C203,'México'!$J:$J)</f>
        <v>2050</v>
      </c>
      <c r="K203" s="41">
        <f>SUMIF('México'!$C:$C,'México Summary'!C203,'México'!$K:$K)</f>
        <v>0</v>
      </c>
      <c r="L203" s="41">
        <f>SUMIF('México'!$C:$C,'México Summary'!C203,'México'!$L:$L)</f>
        <v>2050</v>
      </c>
      <c r="M203" s="41">
        <f>SUMIF('México'!$C:$C,'México Summary'!C203,'México'!$M:$M)</f>
        <v>0</v>
      </c>
      <c r="N203" s="41">
        <f>SUMIF('México'!$C:$C,'México Summary'!C203,'México'!$N:$N)</f>
        <v>2050</v>
      </c>
      <c r="O203" s="41">
        <f>SUMIF('México'!$C:$C,'México Summary'!C203,'México'!$O:$O)</f>
        <v>0</v>
      </c>
      <c r="P203" s="41">
        <f>SUMIF('México'!$C:$C,'México Summary'!C203,'México'!$P:$P)</f>
        <v>2050</v>
      </c>
      <c r="Q203" s="41">
        <f>SUMIF('México'!$C:$C,'México Summary'!C203,'México'!$Q:$Q)</f>
        <v>0</v>
      </c>
      <c r="R203" s="41">
        <f>SUMIF('México'!$C:$C,'México Summary'!C203,'México'!$R:$R)</f>
        <v>2050</v>
      </c>
      <c r="S203" s="41">
        <f>SUMIF('México'!$C:$C,'México Summary'!C203,'México'!$S:$S)</f>
        <v>0</v>
      </c>
      <c r="T203" s="41">
        <f>SUMIF('México'!$C:$C,'México Summary'!C203,'México'!$T:$T)</f>
        <v>2050</v>
      </c>
      <c r="U203" s="41">
        <f>SUMIF('México'!$C:$C,'México Summary'!C203,'México'!$U:$U)</f>
        <v>0</v>
      </c>
      <c r="V203" s="41">
        <f>SUMIF('México'!$C:$C,'México Summary'!C203,'México'!$V:$V)</f>
        <v>2050</v>
      </c>
      <c r="W203" s="41">
        <f>SUMIF('México'!$C:$C,'México Summary'!C203,'México'!$W:$W)</f>
        <v>0</v>
      </c>
      <c r="X203" s="41">
        <f>SUMIF('México'!$C:$C,'México Summary'!C203,'México'!$X:$X)</f>
        <v>2050</v>
      </c>
      <c r="Y203" s="41">
        <f>SUMIF('México'!$C:$C,'México Summary'!C203,'México'!$Y:$Y)</f>
        <v>0</v>
      </c>
      <c r="Z203" s="41">
        <f>SUMIF('México'!$C:$C,'México Summary'!C203,'México'!$Z:$Z)</f>
        <v>2050</v>
      </c>
      <c r="AA203" s="336">
        <f>SUMIF('México'!$C:$C,'México Summary'!C203,'México'!$AA:$AA)</f>
        <v>0</v>
      </c>
      <c r="AB203" s="41"/>
      <c r="AC203" s="338">
        <f t="shared" ref="AC203:AD203" si="364">D203+F203+H203+J203+L203+N203+P203+R203+T203+V203+X203+Z203</f>
        <v>24600</v>
      </c>
      <c r="AD203" s="336">
        <f t="shared" si="364"/>
        <v>0</v>
      </c>
      <c r="AE203" s="40"/>
      <c r="AF203" s="338">
        <f t="shared" ref="AF203:AG203" si="365">D203+F203+H203+J203+L203+N203+P203+R203+T203+V203+X203+Z203</f>
        <v>24600</v>
      </c>
      <c r="AG203" s="336">
        <f t="shared" si="365"/>
        <v>0</v>
      </c>
    </row>
    <row r="204" ht="14.25" customHeight="1">
      <c r="A204" s="40"/>
      <c r="B204" s="337" t="s">
        <v>101</v>
      </c>
      <c r="C204" s="40" t="s">
        <v>591</v>
      </c>
      <c r="D204" s="338">
        <f>SUMIF('México'!$C:$C,'México Summary'!C204,'México'!$D:$D)</f>
        <v>5400</v>
      </c>
      <c r="E204" s="41">
        <f>SUMIF('México'!$C:$C,'México Summary'!C204,'México'!$E:$E)</f>
        <v>0</v>
      </c>
      <c r="F204" s="144">
        <f>SUMIF('México'!$C:$C,'México Summary'!C204,'México'!$F:$F)</f>
        <v>5400</v>
      </c>
      <c r="G204" s="144">
        <f>SUMIF('México'!$C:$C,'México Summary'!C204,'México'!$G:$G)</f>
        <v>0</v>
      </c>
      <c r="H204" s="41">
        <f>SUMIF('México'!$C:$C,'México Summary'!C204,'México'!$H:$H)</f>
        <v>5400</v>
      </c>
      <c r="I204" s="41">
        <f>SUMIF('México'!$C:$C,'México Summary'!C204,'México'!$I:$I)</f>
        <v>0</v>
      </c>
      <c r="J204" s="41">
        <f>SUMIF('México'!$C:$C,'México Summary'!C204,'México'!$J:$J)</f>
        <v>5400</v>
      </c>
      <c r="K204" s="41">
        <f>SUMIF('México'!$C:$C,'México Summary'!C204,'México'!$K:$K)</f>
        <v>0</v>
      </c>
      <c r="L204" s="41">
        <f>SUMIF('México'!$C:$C,'México Summary'!C204,'México'!$L:$L)</f>
        <v>5400</v>
      </c>
      <c r="M204" s="41">
        <f>SUMIF('México'!$C:$C,'México Summary'!C204,'México'!$M:$M)</f>
        <v>0</v>
      </c>
      <c r="N204" s="41">
        <f>SUMIF('México'!$C:$C,'México Summary'!C204,'México'!$N:$N)</f>
        <v>5400</v>
      </c>
      <c r="O204" s="41">
        <f>SUMIF('México'!$C:$C,'México Summary'!C204,'México'!$O:$O)</f>
        <v>0</v>
      </c>
      <c r="P204" s="41">
        <f>SUMIF('México'!$C:$C,'México Summary'!C204,'México'!$P:$P)</f>
        <v>5400</v>
      </c>
      <c r="Q204" s="41">
        <f>SUMIF('México'!$C:$C,'México Summary'!C204,'México'!$Q:$Q)</f>
        <v>0</v>
      </c>
      <c r="R204" s="41">
        <f>SUMIF('México'!$C:$C,'México Summary'!C204,'México'!$R:$R)</f>
        <v>5400</v>
      </c>
      <c r="S204" s="41">
        <f>SUMIF('México'!$C:$C,'México Summary'!C204,'México'!$S:$S)</f>
        <v>0</v>
      </c>
      <c r="T204" s="41">
        <f>SUMIF('México'!$C:$C,'México Summary'!C204,'México'!$T:$T)</f>
        <v>5400</v>
      </c>
      <c r="U204" s="41">
        <f>SUMIF('México'!$C:$C,'México Summary'!C204,'México'!$U:$U)</f>
        <v>0</v>
      </c>
      <c r="V204" s="41">
        <f>SUMIF('México'!$C:$C,'México Summary'!C204,'México'!$V:$V)</f>
        <v>5400</v>
      </c>
      <c r="W204" s="41">
        <f>SUMIF('México'!$C:$C,'México Summary'!C204,'México'!$W:$W)</f>
        <v>0</v>
      </c>
      <c r="X204" s="41">
        <f>SUMIF('México'!$C:$C,'México Summary'!C204,'México'!$X:$X)</f>
        <v>5400</v>
      </c>
      <c r="Y204" s="41">
        <f>SUMIF('México'!$C:$C,'México Summary'!C204,'México'!$Y:$Y)</f>
        <v>0</v>
      </c>
      <c r="Z204" s="41">
        <f>SUMIF('México'!$C:$C,'México Summary'!C204,'México'!$Z:$Z)</f>
        <v>5400</v>
      </c>
      <c r="AA204" s="336">
        <f>SUMIF('México'!$C:$C,'México Summary'!C204,'México'!$AA:$AA)</f>
        <v>0</v>
      </c>
      <c r="AB204" s="41"/>
      <c r="AC204" s="338">
        <f t="shared" ref="AC204:AD204" si="366">D204+F204+H204+J204+L204+N204+P204+R204+T204+V204+X204+Z204</f>
        <v>64800</v>
      </c>
      <c r="AD204" s="336">
        <f t="shared" si="366"/>
        <v>0</v>
      </c>
      <c r="AE204" s="40"/>
      <c r="AF204" s="338">
        <f t="shared" ref="AF204:AG204" si="367">D204+F204+H204+J204+L204+N204+P204+R204+T204+V204+X204+Z204</f>
        <v>64800</v>
      </c>
      <c r="AG204" s="336">
        <f t="shared" si="367"/>
        <v>0</v>
      </c>
    </row>
    <row r="205" ht="14.25" customHeight="1">
      <c r="A205" s="40"/>
      <c r="B205" s="337" t="s">
        <v>101</v>
      </c>
      <c r="C205" s="40" t="s">
        <v>590</v>
      </c>
      <c r="D205" s="338">
        <f>SUMIF('México'!$C:$C,'México Summary'!C205,'México'!$D:$D)</f>
        <v>0</v>
      </c>
      <c r="E205" s="41">
        <f>SUMIF('México'!$C:$C,'México Summary'!C205,'México'!$E:$E)</f>
        <v>0</v>
      </c>
      <c r="F205" s="144">
        <f>SUMIF('México'!$C:$C,'México Summary'!C205,'México'!$F:$F)</f>
        <v>0</v>
      </c>
      <c r="G205" s="144">
        <f>SUMIF('México'!$C:$C,'México Summary'!C205,'México'!$G:$G)</f>
        <v>0</v>
      </c>
      <c r="H205" s="41">
        <f>SUMIF('México'!$C:$C,'México Summary'!C205,'México'!$H:$H)</f>
        <v>7200</v>
      </c>
      <c r="I205" s="41">
        <f>SUMIF('México'!$C:$C,'México Summary'!C205,'México'!$I:$I)</f>
        <v>0</v>
      </c>
      <c r="J205" s="41">
        <f>SUMIF('México'!$C:$C,'México Summary'!C205,'México'!$J:$J)</f>
        <v>0</v>
      </c>
      <c r="K205" s="41">
        <f>SUMIF('México'!$C:$C,'México Summary'!C205,'México'!$K:$K)</f>
        <v>0</v>
      </c>
      <c r="L205" s="41">
        <f>SUMIF('México'!$C:$C,'México Summary'!C205,'México'!$L:$L)</f>
        <v>0</v>
      </c>
      <c r="M205" s="41">
        <f>SUMIF('México'!$C:$C,'México Summary'!C205,'México'!$M:$M)</f>
        <v>0</v>
      </c>
      <c r="N205" s="41">
        <f>SUMIF('México'!$C:$C,'México Summary'!C205,'México'!$N:$N)</f>
        <v>0</v>
      </c>
      <c r="O205" s="41">
        <f>SUMIF('México'!$C:$C,'México Summary'!C205,'México'!$O:$O)</f>
        <v>0</v>
      </c>
      <c r="P205" s="41">
        <f>SUMIF('México'!$C:$C,'México Summary'!C205,'México'!$P:$P)</f>
        <v>0</v>
      </c>
      <c r="Q205" s="41">
        <f>SUMIF('México'!$C:$C,'México Summary'!C205,'México'!$Q:$Q)</f>
        <v>0</v>
      </c>
      <c r="R205" s="41">
        <f>SUMIF('México'!$C:$C,'México Summary'!C205,'México'!$R:$R)</f>
        <v>0</v>
      </c>
      <c r="S205" s="41">
        <f>SUMIF('México'!$C:$C,'México Summary'!C205,'México'!$S:$S)</f>
        <v>0</v>
      </c>
      <c r="T205" s="41">
        <f>SUMIF('México'!$C:$C,'México Summary'!C205,'México'!$T:$T)</f>
        <v>7200</v>
      </c>
      <c r="U205" s="41">
        <f>SUMIF('México'!$C:$C,'México Summary'!C205,'México'!$U:$U)</f>
        <v>0</v>
      </c>
      <c r="V205" s="41">
        <f>SUMIF('México'!$C:$C,'México Summary'!C205,'México'!$V:$V)</f>
        <v>0</v>
      </c>
      <c r="W205" s="41">
        <f>SUMIF('México'!$C:$C,'México Summary'!C205,'México'!$W:$W)</f>
        <v>0</v>
      </c>
      <c r="X205" s="41">
        <f>SUMIF('México'!$C:$C,'México Summary'!C205,'México'!$X:$X)</f>
        <v>0</v>
      </c>
      <c r="Y205" s="41">
        <f>SUMIF('México'!$C:$C,'México Summary'!C205,'México'!$Y:$Y)</f>
        <v>0</v>
      </c>
      <c r="Z205" s="41">
        <f>SUMIF('México'!$C:$C,'México Summary'!C205,'México'!$Z:$Z)</f>
        <v>0</v>
      </c>
      <c r="AA205" s="336">
        <f>SUMIF('México'!$C:$C,'México Summary'!C205,'México'!$AA:$AA)</f>
        <v>0</v>
      </c>
      <c r="AB205" s="41"/>
      <c r="AC205" s="338">
        <f t="shared" ref="AC205:AD205" si="368">D205+F205+H205+J205+L205+N205+P205+R205+T205+V205+X205+Z205</f>
        <v>14400</v>
      </c>
      <c r="AD205" s="336">
        <f t="shared" si="368"/>
        <v>0</v>
      </c>
      <c r="AE205" s="40"/>
      <c r="AF205" s="338">
        <f t="shared" ref="AF205:AG205" si="369">D205+F205+H205+J205+L205+N205+P205+R205+T205+V205+X205+Z205</f>
        <v>14400</v>
      </c>
      <c r="AG205" s="336">
        <f t="shared" si="369"/>
        <v>0</v>
      </c>
    </row>
    <row r="206" ht="14.25" customHeight="1">
      <c r="A206" s="40"/>
      <c r="B206" s="337" t="s">
        <v>101</v>
      </c>
      <c r="C206" s="40" t="s">
        <v>593</v>
      </c>
      <c r="D206" s="338">
        <f>SUMIF('México'!$C:$C,'México Summary'!C206,'México'!$D:$D)</f>
        <v>1301.203</v>
      </c>
      <c r="E206" s="41">
        <f>SUMIF('México'!$C:$C,'México Summary'!C206,'México'!$E:$E)</f>
        <v>0</v>
      </c>
      <c r="F206" s="144">
        <f>SUMIF('México'!$C:$C,'México Summary'!C206,'México'!$F:$F)</f>
        <v>563.6126</v>
      </c>
      <c r="G206" s="144">
        <f>SUMIF('México'!$C:$C,'México Summary'!C206,'México'!$G:$G)</f>
        <v>0</v>
      </c>
      <c r="H206" s="41">
        <f>SUMIF('México'!$C:$C,'México Summary'!C206,'México'!$H:$H)</f>
        <v>1601.66</v>
      </c>
      <c r="I206" s="41">
        <f>SUMIF('México'!$C:$C,'México Summary'!C206,'México'!$I:$I)</f>
        <v>0</v>
      </c>
      <c r="J206" s="41">
        <f>SUMIF('México'!$C:$C,'México Summary'!C206,'México'!$J:$J)</f>
        <v>3773.1442</v>
      </c>
      <c r="K206" s="41">
        <f>SUMIF('México'!$C:$C,'México Summary'!C206,'México'!$K:$K)</f>
        <v>0</v>
      </c>
      <c r="L206" s="41">
        <f>SUMIF('México'!$C:$C,'México Summary'!C206,'México'!$L:$L)</f>
        <v>1673.9414</v>
      </c>
      <c r="M206" s="41">
        <f>SUMIF('México'!$C:$C,'México Summary'!C206,'México'!$M:$M)</f>
        <v>0</v>
      </c>
      <c r="N206" s="41">
        <f>SUMIF('México'!$C:$C,'México Summary'!C206,'México'!$N:$N)</f>
        <v>1357.3088</v>
      </c>
      <c r="O206" s="41">
        <f>SUMIF('México'!$C:$C,'México Summary'!C206,'México'!$O:$O)</f>
        <v>0</v>
      </c>
      <c r="P206" s="41">
        <f>SUMIF('México'!$C:$C,'México Summary'!C206,'México'!$P:$P)</f>
        <v>1463.8494</v>
      </c>
      <c r="Q206" s="41">
        <f>SUMIF('México'!$C:$C,'México Summary'!C206,'México'!$Q:$Q)</f>
        <v>0</v>
      </c>
      <c r="R206" s="41">
        <f>SUMIF('México'!$C:$C,'México Summary'!C206,'México'!$R:$R)</f>
        <v>515.3614</v>
      </c>
      <c r="S206" s="41">
        <f>SUMIF('México'!$C:$C,'México Summary'!C206,'México'!$S:$S)</f>
        <v>0</v>
      </c>
      <c r="T206" s="41">
        <f>SUMIF('México'!$C:$C,'México Summary'!C206,'México'!$T:$T)</f>
        <v>702.6952</v>
      </c>
      <c r="U206" s="41">
        <f>SUMIF('México'!$C:$C,'México Summary'!C206,'México'!$U:$U)</f>
        <v>0</v>
      </c>
      <c r="V206" s="41">
        <f>SUMIF('México'!$C:$C,'México Summary'!C206,'México'!$V:$V)</f>
        <v>2473.3298</v>
      </c>
      <c r="W206" s="41">
        <f>SUMIF('México'!$C:$C,'México Summary'!C206,'México'!$W:$W)</f>
        <v>0</v>
      </c>
      <c r="X206" s="41">
        <f>SUMIF('México'!$C:$C,'México Summary'!C206,'México'!$X:$X)</f>
        <v>2473.3298</v>
      </c>
      <c r="Y206" s="41">
        <f>SUMIF('México'!$C:$C,'México Summary'!C206,'México'!$Y:$Y)</f>
        <v>0</v>
      </c>
      <c r="Z206" s="41">
        <f>SUMIF('México'!$C:$C,'México Summary'!C206,'México'!$Z:$Z)</f>
        <v>2473.3722</v>
      </c>
      <c r="AA206" s="336">
        <f>SUMIF('México'!$C:$C,'México Summary'!C206,'México'!$AA:$AA)</f>
        <v>0</v>
      </c>
      <c r="AB206" s="41"/>
      <c r="AC206" s="338">
        <f t="shared" ref="AC206:AD206" si="370">D206+F206+H206+J206+L206+N206+P206+R206+T206+V206+X206+Z206</f>
        <v>20372.8078</v>
      </c>
      <c r="AD206" s="336">
        <f t="shared" si="370"/>
        <v>0</v>
      </c>
      <c r="AE206" s="40"/>
      <c r="AF206" s="338">
        <f t="shared" ref="AF206:AG206" si="371">D206+F206+H206+J206+L206+N206+P206+R206+T206+V206+X206+Z206</f>
        <v>20372.8078</v>
      </c>
      <c r="AG206" s="336">
        <f t="shared" si="371"/>
        <v>0</v>
      </c>
    </row>
    <row r="207" ht="14.25" customHeight="1">
      <c r="A207" s="40"/>
      <c r="B207" s="337" t="s">
        <v>101</v>
      </c>
      <c r="C207" s="40" t="s">
        <v>594</v>
      </c>
      <c r="D207" s="338">
        <f>SUMIF('México'!$C:$C,'México Summary'!C207,'México'!$D:$D)</f>
        <v>0</v>
      </c>
      <c r="E207" s="41">
        <f>SUMIF('México'!$C:$C,'México Summary'!C207,'México'!$E:$E)</f>
        <v>0</v>
      </c>
      <c r="F207" s="144">
        <f>SUMIF('México'!$C:$C,'México Summary'!C207,'México'!$F:$F)</f>
        <v>0</v>
      </c>
      <c r="G207" s="144">
        <f>SUMIF('México'!$C:$C,'México Summary'!C207,'México'!$G:$G)</f>
        <v>0</v>
      </c>
      <c r="H207" s="41">
        <f>SUMIF('México'!$C:$C,'México Summary'!C207,'México'!$H:$H)</f>
        <v>0</v>
      </c>
      <c r="I207" s="41">
        <f>SUMIF('México'!$C:$C,'México Summary'!C207,'México'!$I:$I)</f>
        <v>0</v>
      </c>
      <c r="J207" s="41">
        <f>SUMIF('México'!$C:$C,'México Summary'!C207,'México'!$J:$J)</f>
        <v>0</v>
      </c>
      <c r="K207" s="41">
        <f>SUMIF('México'!$C:$C,'México Summary'!C207,'México'!$K:$K)</f>
        <v>0</v>
      </c>
      <c r="L207" s="41">
        <f>SUMIF('México'!$C:$C,'México Summary'!C207,'México'!$L:$L)</f>
        <v>0</v>
      </c>
      <c r="M207" s="41">
        <f>SUMIF('México'!$C:$C,'México Summary'!C207,'México'!$M:$M)</f>
        <v>0</v>
      </c>
      <c r="N207" s="41">
        <f>SUMIF('México'!$C:$C,'México Summary'!C207,'México'!$N:$N)</f>
        <v>0</v>
      </c>
      <c r="O207" s="41">
        <f>SUMIF('México'!$C:$C,'México Summary'!C207,'México'!$O:$O)</f>
        <v>0</v>
      </c>
      <c r="P207" s="41">
        <f>SUMIF('México'!$C:$C,'México Summary'!C207,'México'!$P:$P)</f>
        <v>0</v>
      </c>
      <c r="Q207" s="41">
        <f>SUMIF('México'!$C:$C,'México Summary'!C207,'México'!$Q:$Q)</f>
        <v>0</v>
      </c>
      <c r="R207" s="41">
        <f>SUMIF('México'!$C:$C,'México Summary'!C207,'México'!$R:$R)</f>
        <v>0</v>
      </c>
      <c r="S207" s="41">
        <f>SUMIF('México'!$C:$C,'México Summary'!C207,'México'!$S:$S)</f>
        <v>0</v>
      </c>
      <c r="T207" s="41">
        <f>SUMIF('México'!$C:$C,'México Summary'!C207,'México'!$T:$T)</f>
        <v>0</v>
      </c>
      <c r="U207" s="41">
        <f>SUMIF('México'!$C:$C,'México Summary'!C207,'México'!$U:$U)</f>
        <v>0</v>
      </c>
      <c r="V207" s="41">
        <f>SUMIF('México'!$C:$C,'México Summary'!C207,'México'!$V:$V)</f>
        <v>0</v>
      </c>
      <c r="W207" s="41">
        <f>SUMIF('México'!$C:$C,'México Summary'!C207,'México'!$W:$W)</f>
        <v>0</v>
      </c>
      <c r="X207" s="41">
        <f>SUMIF('México'!$C:$C,'México Summary'!C207,'México'!$X:$X)</f>
        <v>0</v>
      </c>
      <c r="Y207" s="41">
        <f>SUMIF('México'!$C:$C,'México Summary'!C207,'México'!$Y:$Y)</f>
        <v>0</v>
      </c>
      <c r="Z207" s="41">
        <f>SUMIF('México'!$C:$C,'México Summary'!C207,'México'!$Z:$Z)</f>
        <v>0</v>
      </c>
      <c r="AA207" s="336">
        <f>SUMIF('México'!$C:$C,'México Summary'!C207,'México'!$AA:$AA)</f>
        <v>0</v>
      </c>
      <c r="AB207" s="41"/>
      <c r="AC207" s="338">
        <f t="shared" ref="AC207:AD207" si="372">D207+F207+H207+J207+L207+N207+P207+R207+T207+V207+X207+Z207</f>
        <v>0</v>
      </c>
      <c r="AD207" s="336">
        <f t="shared" si="372"/>
        <v>0</v>
      </c>
      <c r="AE207" s="40"/>
      <c r="AF207" s="338">
        <f t="shared" ref="AF207:AG207" si="373">D207+F207+H207+J207+L207+N207+P207+R207+T207+V207+X207+Z207</f>
        <v>0</v>
      </c>
      <c r="AG207" s="336">
        <f t="shared" si="373"/>
        <v>0</v>
      </c>
    </row>
    <row r="208" ht="14.25" customHeight="1">
      <c r="A208" s="40"/>
      <c r="B208" s="337" t="s">
        <v>101</v>
      </c>
      <c r="C208" s="40" t="s">
        <v>606</v>
      </c>
      <c r="D208" s="338">
        <f>SUMIF('México'!$C:$C,'México Summary'!C208,'México'!$D:$D)</f>
        <v>8500</v>
      </c>
      <c r="E208" s="41">
        <f>SUMIF('México'!$C:$C,'México Summary'!C208,'México'!$E:$E)</f>
        <v>0</v>
      </c>
      <c r="F208" s="144">
        <f>SUMIF('México'!$C:$C,'México Summary'!C208,'México'!$F:$F)</f>
        <v>8500</v>
      </c>
      <c r="G208" s="144">
        <f>SUMIF('México'!$C:$C,'México Summary'!C208,'México'!$G:$G)</f>
        <v>0</v>
      </c>
      <c r="H208" s="41">
        <f>SUMIF('México'!$C:$C,'México Summary'!C208,'México'!$H:$H)</f>
        <v>8500</v>
      </c>
      <c r="I208" s="41">
        <f>SUMIF('México'!$C:$C,'México Summary'!C208,'México'!$I:$I)</f>
        <v>0</v>
      </c>
      <c r="J208" s="41">
        <f>SUMIF('México'!$C:$C,'México Summary'!C208,'México'!$J:$J)</f>
        <v>8500</v>
      </c>
      <c r="K208" s="41">
        <f>SUMIF('México'!$C:$C,'México Summary'!C208,'México'!$K:$K)</f>
        <v>0</v>
      </c>
      <c r="L208" s="41">
        <f>SUMIF('México'!$C:$C,'México Summary'!C208,'México'!$L:$L)</f>
        <v>8500</v>
      </c>
      <c r="M208" s="41">
        <f>SUMIF('México'!$C:$C,'México Summary'!C208,'México'!$M:$M)</f>
        <v>0</v>
      </c>
      <c r="N208" s="41">
        <f>SUMIF('México'!$C:$C,'México Summary'!C208,'México'!$N:$N)</f>
        <v>8500</v>
      </c>
      <c r="O208" s="41">
        <f>SUMIF('México'!$C:$C,'México Summary'!C208,'México'!$O:$O)</f>
        <v>0</v>
      </c>
      <c r="P208" s="41">
        <f>SUMIF('México'!$C:$C,'México Summary'!C208,'México'!$P:$P)</f>
        <v>8500</v>
      </c>
      <c r="Q208" s="41">
        <f>SUMIF('México'!$C:$C,'México Summary'!C208,'México'!$Q:$Q)</f>
        <v>0</v>
      </c>
      <c r="R208" s="41">
        <f>SUMIF('México'!$C:$C,'México Summary'!C208,'México'!$R:$R)</f>
        <v>8500</v>
      </c>
      <c r="S208" s="41">
        <f>SUMIF('México'!$C:$C,'México Summary'!C208,'México'!$S:$S)</f>
        <v>0</v>
      </c>
      <c r="T208" s="41">
        <f>SUMIF('México'!$C:$C,'México Summary'!C208,'México'!$T:$T)</f>
        <v>8500</v>
      </c>
      <c r="U208" s="41">
        <f>SUMIF('México'!$C:$C,'México Summary'!C208,'México'!$U:$U)</f>
        <v>0</v>
      </c>
      <c r="V208" s="41">
        <f>SUMIF('México'!$C:$C,'México Summary'!C208,'México'!$V:$V)</f>
        <v>8500</v>
      </c>
      <c r="W208" s="41">
        <f>SUMIF('México'!$C:$C,'México Summary'!C208,'México'!$W:$W)</f>
        <v>0</v>
      </c>
      <c r="X208" s="41">
        <f>SUMIF('México'!$C:$C,'México Summary'!C208,'México'!$X:$X)</f>
        <v>8500</v>
      </c>
      <c r="Y208" s="41">
        <f>SUMIF('México'!$C:$C,'México Summary'!C208,'México'!$Y:$Y)</f>
        <v>0</v>
      </c>
      <c r="Z208" s="41">
        <f>SUMIF('México'!$C:$C,'México Summary'!C208,'México'!$Z:$Z)</f>
        <v>8500</v>
      </c>
      <c r="AA208" s="336">
        <f>SUMIF('México'!$C:$C,'México Summary'!C208,'México'!$AA:$AA)</f>
        <v>0</v>
      </c>
      <c r="AB208" s="41"/>
      <c r="AC208" s="338">
        <f t="shared" ref="AC208:AD208" si="374">D208+F208+H208+J208+L208+N208+P208+R208+T208+V208+X208+Z208</f>
        <v>102000</v>
      </c>
      <c r="AD208" s="336">
        <f t="shared" si="374"/>
        <v>0</v>
      </c>
      <c r="AE208" s="40"/>
      <c r="AF208" s="338">
        <f t="shared" ref="AF208:AG208" si="375">D208+F208+H208+J208+L208+N208+P208+R208+T208+V208+X208+Z208</f>
        <v>102000</v>
      </c>
      <c r="AG208" s="336">
        <f t="shared" si="375"/>
        <v>0</v>
      </c>
    </row>
    <row r="209" ht="14.25" customHeight="1">
      <c r="A209" s="40"/>
      <c r="B209" s="337" t="s">
        <v>101</v>
      </c>
      <c r="C209" s="40" t="s">
        <v>596</v>
      </c>
      <c r="D209" s="338">
        <f>SUMIF('México'!$C:$C,'México Summary'!C209,'México'!$D:$D)</f>
        <v>0</v>
      </c>
      <c r="E209" s="41">
        <f>SUMIF('México'!$C:$C,'México Summary'!C209,'México'!$E:$E)</f>
        <v>0</v>
      </c>
      <c r="F209" s="144">
        <f>SUMIF('México'!$C:$C,'México Summary'!C209,'México'!$F:$F)</f>
        <v>0</v>
      </c>
      <c r="G209" s="144">
        <f>SUMIF('México'!$C:$C,'México Summary'!C209,'México'!$G:$G)</f>
        <v>0</v>
      </c>
      <c r="H209" s="41">
        <f>SUMIF('México'!$C:$C,'México Summary'!C209,'México'!$H:$H)</f>
        <v>0</v>
      </c>
      <c r="I209" s="41">
        <f>SUMIF('México'!$C:$C,'México Summary'!C209,'México'!$I:$I)</f>
        <v>0</v>
      </c>
      <c r="J209" s="41">
        <f>SUMIF('México'!$C:$C,'México Summary'!C209,'México'!$J:$J)</f>
        <v>0</v>
      </c>
      <c r="K209" s="41">
        <f>SUMIF('México'!$C:$C,'México Summary'!C209,'México'!$K:$K)</f>
        <v>0</v>
      </c>
      <c r="L209" s="41">
        <f>SUMIF('México'!$C:$C,'México Summary'!C209,'México'!$L:$L)</f>
        <v>0</v>
      </c>
      <c r="M209" s="41">
        <f>SUMIF('México'!$C:$C,'México Summary'!C209,'México'!$M:$M)</f>
        <v>0</v>
      </c>
      <c r="N209" s="41">
        <f>SUMIF('México'!$C:$C,'México Summary'!C209,'México'!$N:$N)</f>
        <v>0</v>
      </c>
      <c r="O209" s="41">
        <f>SUMIF('México'!$C:$C,'México Summary'!C209,'México'!$O:$O)</f>
        <v>0</v>
      </c>
      <c r="P209" s="41">
        <f>SUMIF('México'!$C:$C,'México Summary'!C209,'México'!$P:$P)</f>
        <v>0</v>
      </c>
      <c r="Q209" s="41">
        <f>SUMIF('México'!$C:$C,'México Summary'!C209,'México'!$Q:$Q)</f>
        <v>0</v>
      </c>
      <c r="R209" s="41">
        <f>SUMIF('México'!$C:$C,'México Summary'!C209,'México'!$R:$R)</f>
        <v>0</v>
      </c>
      <c r="S209" s="41">
        <f>SUMIF('México'!$C:$C,'México Summary'!C209,'México'!$S:$S)</f>
        <v>0</v>
      </c>
      <c r="T209" s="41">
        <f>SUMIF('México'!$C:$C,'México Summary'!C209,'México'!$T:$T)</f>
        <v>2097.157</v>
      </c>
      <c r="U209" s="41">
        <f>SUMIF('México'!$C:$C,'México Summary'!C209,'México'!$U:$U)</f>
        <v>0</v>
      </c>
      <c r="V209" s="41">
        <f>SUMIF('México'!$C:$C,'México Summary'!C209,'México'!$V:$V)</f>
        <v>0</v>
      </c>
      <c r="W209" s="41">
        <f>SUMIF('México'!$C:$C,'México Summary'!C209,'México'!$W:$W)</f>
        <v>0</v>
      </c>
      <c r="X209" s="41">
        <f>SUMIF('México'!$C:$C,'México Summary'!C209,'México'!$X:$X)</f>
        <v>0</v>
      </c>
      <c r="Y209" s="41">
        <f>SUMIF('México'!$C:$C,'México Summary'!C209,'México'!$Y:$Y)</f>
        <v>0</v>
      </c>
      <c r="Z209" s="41">
        <f>SUMIF('México'!$C:$C,'México Summary'!C209,'México'!$Z:$Z)</f>
        <v>0</v>
      </c>
      <c r="AA209" s="336">
        <f>SUMIF('México'!$C:$C,'México Summary'!C209,'México'!$AA:$AA)</f>
        <v>0</v>
      </c>
      <c r="AB209" s="41"/>
      <c r="AC209" s="338">
        <f t="shared" ref="AC209:AD209" si="376">D209+F209+H209+J209+L209+N209+P209+R209+T209+V209+X209+Z209</f>
        <v>2097.157</v>
      </c>
      <c r="AD209" s="336">
        <f t="shared" si="376"/>
        <v>0</v>
      </c>
      <c r="AE209" s="40"/>
      <c r="AF209" s="338">
        <f t="shared" ref="AF209:AG209" si="377">D209+F209+H209+J209+L209+N209+P209+R209+T209+V209+X209+Z209</f>
        <v>2097.157</v>
      </c>
      <c r="AG209" s="336">
        <f t="shared" si="377"/>
        <v>0</v>
      </c>
    </row>
    <row r="210" ht="14.25" customHeight="1">
      <c r="A210" s="40"/>
      <c r="B210" s="337" t="s">
        <v>101</v>
      </c>
      <c r="C210" s="40" t="s">
        <v>604</v>
      </c>
      <c r="D210" s="338">
        <f>SUMIF('México'!$C:$C,'México Summary'!C210,'México'!$D:$D)</f>
        <v>0</v>
      </c>
      <c r="E210" s="41">
        <f>SUMIF('México'!$C:$C,'México Summary'!C210,'México'!$E:$E)</f>
        <v>0</v>
      </c>
      <c r="F210" s="144">
        <f>SUMIF('México'!$C:$C,'México Summary'!C210,'México'!$F:$F)</f>
        <v>0</v>
      </c>
      <c r="G210" s="144">
        <f>SUMIF('México'!$C:$C,'México Summary'!C210,'México'!$G:$G)</f>
        <v>0</v>
      </c>
      <c r="H210" s="41">
        <f>SUMIF('México'!$C:$C,'México Summary'!C210,'México'!$H:$H)</f>
        <v>0</v>
      </c>
      <c r="I210" s="41">
        <f>SUMIF('México'!$C:$C,'México Summary'!C210,'México'!$I:$I)</f>
        <v>0</v>
      </c>
      <c r="J210" s="41">
        <f>SUMIF('México'!$C:$C,'México Summary'!C210,'México'!$J:$J)</f>
        <v>0</v>
      </c>
      <c r="K210" s="41">
        <f>SUMIF('México'!$C:$C,'México Summary'!C210,'México'!$K:$K)</f>
        <v>0</v>
      </c>
      <c r="L210" s="41">
        <f>SUMIF('México'!$C:$C,'México Summary'!C210,'México'!$L:$L)</f>
        <v>0</v>
      </c>
      <c r="M210" s="41">
        <f>SUMIF('México'!$C:$C,'México Summary'!C210,'México'!$M:$M)</f>
        <v>0</v>
      </c>
      <c r="N210" s="41">
        <f>SUMIF('México'!$C:$C,'México Summary'!C210,'México'!$N:$N)</f>
        <v>0</v>
      </c>
      <c r="O210" s="41">
        <f>SUMIF('México'!$C:$C,'México Summary'!C210,'México'!$O:$O)</f>
        <v>0</v>
      </c>
      <c r="P210" s="41">
        <f>SUMIF('México'!$C:$C,'México Summary'!C210,'México'!$P:$P)</f>
        <v>0</v>
      </c>
      <c r="Q210" s="41">
        <f>SUMIF('México'!$C:$C,'México Summary'!C210,'México'!$Q:$Q)</f>
        <v>0</v>
      </c>
      <c r="R210" s="41">
        <f>SUMIF('México'!$C:$C,'México Summary'!C210,'México'!$R:$R)</f>
        <v>0</v>
      </c>
      <c r="S210" s="41">
        <f>SUMIF('México'!$C:$C,'México Summary'!C210,'México'!$S:$S)</f>
        <v>0</v>
      </c>
      <c r="T210" s="41">
        <f>SUMIF('México'!$C:$C,'México Summary'!C210,'México'!$T:$T)</f>
        <v>0</v>
      </c>
      <c r="U210" s="41">
        <f>SUMIF('México'!$C:$C,'México Summary'!C210,'México'!$U:$U)</f>
        <v>0</v>
      </c>
      <c r="V210" s="41">
        <f>SUMIF('México'!$C:$C,'México Summary'!C210,'México'!$V:$V)</f>
        <v>0</v>
      </c>
      <c r="W210" s="41">
        <f>SUMIF('México'!$C:$C,'México Summary'!C210,'México'!$W:$W)</f>
        <v>0</v>
      </c>
      <c r="X210" s="41">
        <f>SUMIF('México'!$C:$C,'México Summary'!C210,'México'!$X:$X)</f>
        <v>0</v>
      </c>
      <c r="Y210" s="41">
        <f>SUMIF('México'!$C:$C,'México Summary'!C210,'México'!$Y:$Y)</f>
        <v>0</v>
      </c>
      <c r="Z210" s="41">
        <f>SUMIF('México'!$C:$C,'México Summary'!C210,'México'!$Z:$Z)</f>
        <v>0</v>
      </c>
      <c r="AA210" s="336">
        <f>SUMIF('México'!$C:$C,'México Summary'!C210,'México'!$AA:$AA)</f>
        <v>0</v>
      </c>
      <c r="AB210" s="41"/>
      <c r="AC210" s="338">
        <f t="shared" ref="AC210:AD210" si="378">D210+F210+H210+J210+L210+N210+P210+R210+T210+V210+X210+Z210</f>
        <v>0</v>
      </c>
      <c r="AD210" s="336">
        <f t="shared" si="378"/>
        <v>0</v>
      </c>
      <c r="AE210" s="40"/>
      <c r="AF210" s="338">
        <f t="shared" ref="AF210:AG210" si="379">D210+F210+H210+J210+L210+N210+P210+R210+T210+V210+X210+Z210</f>
        <v>0</v>
      </c>
      <c r="AG210" s="336">
        <f t="shared" si="379"/>
        <v>0</v>
      </c>
    </row>
    <row r="211" ht="14.25" customHeight="1">
      <c r="A211" s="40"/>
      <c r="B211" s="337" t="s">
        <v>101</v>
      </c>
      <c r="C211" s="40" t="s">
        <v>592</v>
      </c>
      <c r="D211" s="338">
        <f>SUMIF('México'!$C:$C,'México Summary'!C211,'México'!$D:$D)</f>
        <v>7500</v>
      </c>
      <c r="E211" s="41">
        <f>SUMIF('México'!$C:$C,'México Summary'!C211,'México'!$E:$E)</f>
        <v>7500</v>
      </c>
      <c r="F211" s="144">
        <f>SUMIF('México'!$C:$C,'México Summary'!C211,'México'!$F:$F)</f>
        <v>7500</v>
      </c>
      <c r="G211" s="144">
        <f>SUMIF('México'!$C:$C,'México Summary'!C211,'México'!$G:$G)</f>
        <v>7500</v>
      </c>
      <c r="H211" s="41">
        <f>SUMIF('México'!$C:$C,'México Summary'!C211,'México'!$H:$H)</f>
        <v>7500</v>
      </c>
      <c r="I211" s="41">
        <f>SUMIF('México'!$C:$C,'México Summary'!C211,'México'!$I:$I)</f>
        <v>7500</v>
      </c>
      <c r="J211" s="41">
        <f>SUMIF('México'!$C:$C,'México Summary'!C211,'México'!$J:$J)</f>
        <v>7500</v>
      </c>
      <c r="K211" s="41">
        <f>SUMIF('México'!$C:$C,'México Summary'!C211,'México'!$K:$K)</f>
        <v>7500</v>
      </c>
      <c r="L211" s="41">
        <f>SUMIF('México'!$C:$C,'México Summary'!C211,'México'!$L:$L)</f>
        <v>7500</v>
      </c>
      <c r="M211" s="41">
        <f>SUMIF('México'!$C:$C,'México Summary'!C211,'México'!$M:$M)</f>
        <v>7500</v>
      </c>
      <c r="N211" s="41">
        <f>SUMIF('México'!$C:$C,'México Summary'!C211,'México'!$N:$N)</f>
        <v>7500</v>
      </c>
      <c r="O211" s="41">
        <f>SUMIF('México'!$C:$C,'México Summary'!C211,'México'!$O:$O)</f>
        <v>7500</v>
      </c>
      <c r="P211" s="41">
        <f>SUMIF('México'!$C:$C,'México Summary'!C211,'México'!$P:$P)</f>
        <v>7500</v>
      </c>
      <c r="Q211" s="41">
        <f>SUMIF('México'!$C:$C,'México Summary'!C211,'México'!$Q:$Q)</f>
        <v>7500</v>
      </c>
      <c r="R211" s="41">
        <f>SUMIF('México'!$C:$C,'México Summary'!C211,'México'!$R:$R)</f>
        <v>7500</v>
      </c>
      <c r="S211" s="41">
        <f>SUMIF('México'!$C:$C,'México Summary'!C211,'México'!$S:$S)</f>
        <v>7500</v>
      </c>
      <c r="T211" s="41">
        <f>SUMIF('México'!$C:$C,'México Summary'!C211,'México'!$T:$T)</f>
        <v>7500</v>
      </c>
      <c r="U211" s="41">
        <f>SUMIF('México'!$C:$C,'México Summary'!C211,'México'!$U:$U)</f>
        <v>7500</v>
      </c>
      <c r="V211" s="41">
        <f>SUMIF('México'!$C:$C,'México Summary'!C211,'México'!$V:$V)</f>
        <v>7500</v>
      </c>
      <c r="W211" s="41">
        <f>SUMIF('México'!$C:$C,'México Summary'!C211,'México'!$W:$W)</f>
        <v>7500</v>
      </c>
      <c r="X211" s="41">
        <f>SUMIF('México'!$C:$C,'México Summary'!C211,'México'!$X:$X)</f>
        <v>7500</v>
      </c>
      <c r="Y211" s="41">
        <f>SUMIF('México'!$C:$C,'México Summary'!C211,'México'!$Y:$Y)</f>
        <v>7500</v>
      </c>
      <c r="Z211" s="41">
        <f>SUMIF('México'!$C:$C,'México Summary'!C211,'México'!$Z:$Z)</f>
        <v>7500</v>
      </c>
      <c r="AA211" s="336">
        <f>SUMIF('México'!$C:$C,'México Summary'!C211,'México'!$AA:$AA)</f>
        <v>0</v>
      </c>
      <c r="AB211" s="41"/>
      <c r="AC211" s="338">
        <f t="shared" ref="AC211:AD211" si="380">D211+F211+H211+J211+L211+N211+P211+R211+T211+V211+X211+Z211</f>
        <v>90000</v>
      </c>
      <c r="AD211" s="336">
        <f t="shared" si="380"/>
        <v>82500</v>
      </c>
      <c r="AE211" s="40"/>
      <c r="AF211" s="338">
        <f t="shared" ref="AF211:AG211" si="381">D211+F211+H211+J211+L211+N211+P211+R211+T211+V211+X211+Z211</f>
        <v>90000</v>
      </c>
      <c r="AG211" s="336">
        <f t="shared" si="381"/>
        <v>82500</v>
      </c>
    </row>
    <row r="212" ht="14.25" customHeight="1">
      <c r="A212" s="40"/>
      <c r="B212" s="337" t="s">
        <v>101</v>
      </c>
      <c r="C212" s="40" t="s">
        <v>595</v>
      </c>
      <c r="D212" s="338">
        <f>SUMIF('México'!$C:$C,'México Summary'!C212,'México'!$D:$D)</f>
        <v>0</v>
      </c>
      <c r="E212" s="41">
        <f>SUMIF('México'!$C:$C,'México Summary'!C212,'México'!$E:$E)</f>
        <v>0</v>
      </c>
      <c r="F212" s="144">
        <f>SUMIF('México'!$C:$C,'México Summary'!C212,'México'!$F:$F)</f>
        <v>0</v>
      </c>
      <c r="G212" s="144">
        <f>SUMIF('México'!$C:$C,'México Summary'!C212,'México'!$G:$G)</f>
        <v>0</v>
      </c>
      <c r="H212" s="41">
        <f>SUMIF('México'!$C:$C,'México Summary'!C212,'México'!$H:$H)</f>
        <v>0</v>
      </c>
      <c r="I212" s="41">
        <f>SUMIF('México'!$C:$C,'México Summary'!C212,'México'!$I:$I)</f>
        <v>0</v>
      </c>
      <c r="J212" s="41">
        <f>SUMIF('México'!$C:$C,'México Summary'!C212,'México'!$J:$J)</f>
        <v>0</v>
      </c>
      <c r="K212" s="41">
        <f>SUMIF('México'!$C:$C,'México Summary'!C212,'México'!$K:$K)</f>
        <v>0</v>
      </c>
      <c r="L212" s="41">
        <f>SUMIF('México'!$C:$C,'México Summary'!C212,'México'!$L:$L)</f>
        <v>2703</v>
      </c>
      <c r="M212" s="41">
        <f>SUMIF('México'!$C:$C,'México Summary'!C212,'México'!$M:$M)</f>
        <v>0</v>
      </c>
      <c r="N212" s="41">
        <f>SUMIF('México'!$C:$C,'México Summary'!C212,'México'!$N:$N)</f>
        <v>0</v>
      </c>
      <c r="O212" s="41">
        <f>SUMIF('México'!$C:$C,'México Summary'!C212,'México'!$O:$O)</f>
        <v>0</v>
      </c>
      <c r="P212" s="41">
        <f>SUMIF('México'!$C:$C,'México Summary'!C212,'México'!$P:$P)</f>
        <v>0</v>
      </c>
      <c r="Q212" s="41">
        <f>SUMIF('México'!$C:$C,'México Summary'!C212,'México'!$Q:$Q)</f>
        <v>0</v>
      </c>
      <c r="R212" s="41">
        <f>SUMIF('México'!$C:$C,'México Summary'!C212,'México'!$R:$R)</f>
        <v>0</v>
      </c>
      <c r="S212" s="41">
        <f>SUMIF('México'!$C:$C,'México Summary'!C212,'México'!$S:$S)</f>
        <v>0</v>
      </c>
      <c r="T212" s="41">
        <f>SUMIF('México'!$C:$C,'México Summary'!C212,'México'!$T:$T)</f>
        <v>0</v>
      </c>
      <c r="U212" s="41">
        <f>SUMIF('México'!$C:$C,'México Summary'!C212,'México'!$U:$U)</f>
        <v>0</v>
      </c>
      <c r="V212" s="41">
        <f>SUMIF('México'!$C:$C,'México Summary'!C212,'México'!$V:$V)</f>
        <v>0</v>
      </c>
      <c r="W212" s="41">
        <f>SUMIF('México'!$C:$C,'México Summary'!C212,'México'!$W:$W)</f>
        <v>0</v>
      </c>
      <c r="X212" s="41">
        <f>SUMIF('México'!$C:$C,'México Summary'!C212,'México'!$X:$X)</f>
        <v>0</v>
      </c>
      <c r="Y212" s="41">
        <f>SUMIF('México'!$C:$C,'México Summary'!C212,'México'!$Y:$Y)</f>
        <v>0</v>
      </c>
      <c r="Z212" s="41">
        <f>SUMIF('México'!$C:$C,'México Summary'!C212,'México'!$Z:$Z)</f>
        <v>0</v>
      </c>
      <c r="AA212" s="336">
        <f>SUMIF('México'!$C:$C,'México Summary'!C212,'México'!$AA:$AA)</f>
        <v>0</v>
      </c>
      <c r="AB212" s="41"/>
      <c r="AC212" s="338">
        <f t="shared" ref="AC212:AD212" si="382">D212+F212+H212+J212+L212+N212+P212+R212+T212+V212+X212+Z212</f>
        <v>2703</v>
      </c>
      <c r="AD212" s="336">
        <f t="shared" si="382"/>
        <v>0</v>
      </c>
      <c r="AE212" s="40"/>
      <c r="AF212" s="338">
        <f t="shared" ref="AF212:AG212" si="383">D212+F212+H212+J212+L212+N212+P212+R212+T212+V212+X212+Z212</f>
        <v>2703</v>
      </c>
      <c r="AG212" s="336">
        <f t="shared" si="383"/>
        <v>0</v>
      </c>
    </row>
    <row r="213" ht="14.25" customHeight="1">
      <c r="A213" s="40"/>
      <c r="B213" s="337" t="s">
        <v>101</v>
      </c>
      <c r="C213" s="40" t="s">
        <v>599</v>
      </c>
      <c r="D213" s="338">
        <f>SUMIF('México'!$C:$C,'México Summary'!C213,'México'!$D:$D)</f>
        <v>2711.2892</v>
      </c>
      <c r="E213" s="41">
        <f>SUMIF('México'!$C:$C,'México Summary'!C213,'México'!$E:$E)</f>
        <v>0</v>
      </c>
      <c r="F213" s="144">
        <f>SUMIF('México'!$C:$C,'México Summary'!C213,'México'!$F:$F)</f>
        <v>3115</v>
      </c>
      <c r="G213" s="144">
        <f>SUMIF('México'!$C:$C,'México Summary'!C213,'México'!$G:$G)</f>
        <v>0</v>
      </c>
      <c r="H213" s="41">
        <f>SUMIF('México'!$C:$C,'México Summary'!C213,'México'!$H:$H)</f>
        <v>2689</v>
      </c>
      <c r="I213" s="41">
        <f>SUMIF('México'!$C:$C,'México Summary'!C213,'México'!$I:$I)</f>
        <v>0</v>
      </c>
      <c r="J213" s="41">
        <f>SUMIF('México'!$C:$C,'México Summary'!C213,'México'!$J:$J)</f>
        <v>2097</v>
      </c>
      <c r="K213" s="41">
        <f>SUMIF('México'!$C:$C,'México Summary'!C213,'México'!$K:$K)</f>
        <v>0</v>
      </c>
      <c r="L213" s="41">
        <f>SUMIF('México'!$C:$C,'México Summary'!C213,'México'!$L:$L)</f>
        <v>3639.0648</v>
      </c>
      <c r="M213" s="41">
        <f>SUMIF('México'!$C:$C,'México Summary'!C213,'México'!$M:$M)</f>
        <v>0</v>
      </c>
      <c r="N213" s="41">
        <f>SUMIF('México'!$C:$C,'México Summary'!C213,'México'!$N:$N)</f>
        <v>1750</v>
      </c>
      <c r="O213" s="41">
        <f>SUMIF('México'!$C:$C,'México Summary'!C213,'México'!$O:$O)</f>
        <v>0</v>
      </c>
      <c r="P213" s="41">
        <f>SUMIF('México'!$C:$C,'México Summary'!C213,'México'!$P:$P)</f>
        <v>1355.2842</v>
      </c>
      <c r="Q213" s="41">
        <f>SUMIF('México'!$C:$C,'México Summary'!C213,'México'!$Q:$Q)</f>
        <v>0</v>
      </c>
      <c r="R213" s="41">
        <f>SUMIF('México'!$C:$C,'México Summary'!C213,'México'!$R:$R)</f>
        <v>2097</v>
      </c>
      <c r="S213" s="41">
        <f>SUMIF('México'!$C:$C,'México Summary'!C213,'México'!$S:$S)</f>
        <v>0</v>
      </c>
      <c r="T213" s="41">
        <f>SUMIF('México'!$C:$C,'México Summary'!C213,'México'!$T:$T)</f>
        <v>1230.9886</v>
      </c>
      <c r="U213" s="41">
        <f>SUMIF('México'!$C:$C,'México Summary'!C213,'México'!$U:$U)</f>
        <v>0</v>
      </c>
      <c r="V213" s="41">
        <f>SUMIF('México'!$C:$C,'México Summary'!C213,'México'!$V:$V)</f>
        <v>3060</v>
      </c>
      <c r="W213" s="41">
        <f>SUMIF('México'!$C:$C,'México Summary'!C213,'México'!$W:$W)</f>
        <v>0</v>
      </c>
      <c r="X213" s="41">
        <f>SUMIF('México'!$C:$C,'México Summary'!C213,'México'!$X:$X)</f>
        <v>3060</v>
      </c>
      <c r="Y213" s="41">
        <f>SUMIF('México'!$C:$C,'México Summary'!C213,'México'!$Y:$Y)</f>
        <v>0</v>
      </c>
      <c r="Z213" s="41">
        <f>SUMIF('México'!$C:$C,'México Summary'!C213,'México'!$Z:$Z)</f>
        <v>1060</v>
      </c>
      <c r="AA213" s="336">
        <f>SUMIF('México'!$C:$C,'México Summary'!C213,'México'!$AA:$AA)</f>
        <v>0</v>
      </c>
      <c r="AB213" s="41"/>
      <c r="AC213" s="338">
        <f t="shared" ref="AC213:AD213" si="384">D213+F213+H213+J213+L213+N213+P213+R213+T213+V213+X213+Z213</f>
        <v>27864.6268</v>
      </c>
      <c r="AD213" s="336">
        <f t="shared" si="384"/>
        <v>0</v>
      </c>
      <c r="AE213" s="40"/>
      <c r="AF213" s="338">
        <f t="shared" ref="AF213:AG213" si="385">D213+F213+H213+J213+L213+N213+P213+R213+T213+V213+X213+Z213</f>
        <v>27864.6268</v>
      </c>
      <c r="AG213" s="336">
        <f t="shared" si="385"/>
        <v>0</v>
      </c>
    </row>
    <row r="214" ht="14.25" customHeight="1">
      <c r="A214" s="40"/>
      <c r="B214" s="337" t="s">
        <v>101</v>
      </c>
      <c r="C214" s="40" t="s">
        <v>601</v>
      </c>
      <c r="D214" s="338">
        <f>SUMIF('México'!$C:$C,'México Summary'!C214,'México'!$D:$D)</f>
        <v>0</v>
      </c>
      <c r="E214" s="41">
        <f>SUMIF('México'!$C:$C,'México Summary'!C214,'México'!$E:$E)</f>
        <v>0</v>
      </c>
      <c r="F214" s="144">
        <f>SUMIF('México'!$C:$C,'México Summary'!C214,'México'!$F:$F)</f>
        <v>0</v>
      </c>
      <c r="G214" s="144">
        <f>SUMIF('México'!$C:$C,'México Summary'!C214,'México'!$G:$G)</f>
        <v>0</v>
      </c>
      <c r="H214" s="41">
        <f>SUMIF('México'!$C:$C,'México Summary'!C214,'México'!$H:$H)</f>
        <v>0</v>
      </c>
      <c r="I214" s="41">
        <f>SUMIF('México'!$C:$C,'México Summary'!C214,'México'!$I:$I)</f>
        <v>0</v>
      </c>
      <c r="J214" s="41">
        <f>SUMIF('México'!$C:$C,'México Summary'!C214,'México'!$J:$J)</f>
        <v>0</v>
      </c>
      <c r="K214" s="41">
        <f>SUMIF('México'!$C:$C,'México Summary'!C214,'México'!$K:$K)</f>
        <v>0</v>
      </c>
      <c r="L214" s="41">
        <f>SUMIF('México'!$C:$C,'México Summary'!C214,'México'!$L:$L)</f>
        <v>0</v>
      </c>
      <c r="M214" s="41">
        <f>SUMIF('México'!$C:$C,'México Summary'!C214,'México'!$M:$M)</f>
        <v>0</v>
      </c>
      <c r="N214" s="41">
        <f>SUMIF('México'!$C:$C,'México Summary'!C214,'México'!$N:$N)</f>
        <v>0</v>
      </c>
      <c r="O214" s="41">
        <f>SUMIF('México'!$C:$C,'México Summary'!C214,'México'!$O:$O)</f>
        <v>0</v>
      </c>
      <c r="P214" s="41">
        <f>SUMIF('México'!$C:$C,'México Summary'!C214,'México'!$P:$P)</f>
        <v>0</v>
      </c>
      <c r="Q214" s="41">
        <f>SUMIF('México'!$C:$C,'México Summary'!C214,'México'!$Q:$Q)</f>
        <v>0</v>
      </c>
      <c r="R214" s="41">
        <f>SUMIF('México'!$C:$C,'México Summary'!C214,'México'!$R:$R)</f>
        <v>0</v>
      </c>
      <c r="S214" s="41">
        <f>SUMIF('México'!$C:$C,'México Summary'!C214,'México'!$S:$S)</f>
        <v>0</v>
      </c>
      <c r="T214" s="41">
        <f>SUMIF('México'!$C:$C,'México Summary'!C214,'México'!$T:$T)</f>
        <v>0</v>
      </c>
      <c r="U214" s="41">
        <f>SUMIF('México'!$C:$C,'México Summary'!C214,'México'!$U:$U)</f>
        <v>0</v>
      </c>
      <c r="V214" s="41">
        <f>SUMIF('México'!$C:$C,'México Summary'!C214,'México'!$V:$V)</f>
        <v>0</v>
      </c>
      <c r="W214" s="41">
        <f>SUMIF('México'!$C:$C,'México Summary'!C214,'México'!$W:$W)</f>
        <v>0</v>
      </c>
      <c r="X214" s="41">
        <f>SUMIF('México'!$C:$C,'México Summary'!C214,'México'!$X:$X)</f>
        <v>0</v>
      </c>
      <c r="Y214" s="41">
        <f>SUMIF('México'!$C:$C,'México Summary'!C214,'México'!$Y:$Y)</f>
        <v>0</v>
      </c>
      <c r="Z214" s="41">
        <f>SUMIF('México'!$C:$C,'México Summary'!C214,'México'!$Z:$Z)</f>
        <v>0</v>
      </c>
      <c r="AA214" s="336">
        <f>SUMIF('México'!$C:$C,'México Summary'!C214,'México'!$AA:$AA)</f>
        <v>0</v>
      </c>
      <c r="AB214" s="41"/>
      <c r="AC214" s="338">
        <f t="shared" ref="AC214:AD214" si="386">D214+F214+H214+J214+L214+N214+P214+R214+T214+V214+X214+Z214</f>
        <v>0</v>
      </c>
      <c r="AD214" s="336">
        <f t="shared" si="386"/>
        <v>0</v>
      </c>
      <c r="AE214" s="40"/>
      <c r="AF214" s="338">
        <f t="shared" ref="AF214:AG214" si="387">D214+F214+H214+J214+L214+N214+P214+R214+T214+V214+X214+Z214</f>
        <v>0</v>
      </c>
      <c r="AG214" s="336">
        <f t="shared" si="387"/>
        <v>0</v>
      </c>
    </row>
    <row r="215" ht="14.25" customHeight="1">
      <c r="A215" s="40"/>
      <c r="B215" s="337" t="s">
        <v>101</v>
      </c>
      <c r="C215" s="40" t="s">
        <v>602</v>
      </c>
      <c r="D215" s="338">
        <f>SUMIF('México'!$C:$C,'México Summary'!C215,'México'!$D:$D)</f>
        <v>0</v>
      </c>
      <c r="E215" s="41">
        <f>SUMIF('México'!$C:$C,'México Summary'!C215,'México'!$E:$E)</f>
        <v>0</v>
      </c>
      <c r="F215" s="144">
        <f>SUMIF('México'!$C:$C,'México Summary'!C215,'México'!$F:$F)</f>
        <v>0</v>
      </c>
      <c r="G215" s="144">
        <f>SUMIF('México'!$C:$C,'México Summary'!C215,'México'!$G:$G)</f>
        <v>0</v>
      </c>
      <c r="H215" s="41">
        <f>SUMIF('México'!$C:$C,'México Summary'!C215,'México'!$H:$H)</f>
        <v>0</v>
      </c>
      <c r="I215" s="41">
        <f>SUMIF('México'!$C:$C,'México Summary'!C215,'México'!$I:$I)</f>
        <v>0</v>
      </c>
      <c r="J215" s="41">
        <f>SUMIF('México'!$C:$C,'México Summary'!C215,'México'!$J:$J)</f>
        <v>0</v>
      </c>
      <c r="K215" s="41">
        <f>SUMIF('México'!$C:$C,'México Summary'!C215,'México'!$K:$K)</f>
        <v>0</v>
      </c>
      <c r="L215" s="41">
        <f>SUMIF('México'!$C:$C,'México Summary'!C215,'México'!$L:$L)</f>
        <v>0</v>
      </c>
      <c r="M215" s="41">
        <f>SUMIF('México'!$C:$C,'México Summary'!C215,'México'!$M:$M)</f>
        <v>0</v>
      </c>
      <c r="N215" s="41">
        <f>SUMIF('México'!$C:$C,'México Summary'!C215,'México'!$N:$N)</f>
        <v>0</v>
      </c>
      <c r="O215" s="41">
        <f>SUMIF('México'!$C:$C,'México Summary'!C215,'México'!$O:$O)</f>
        <v>0</v>
      </c>
      <c r="P215" s="41">
        <f>SUMIF('México'!$C:$C,'México Summary'!C215,'México'!$P:$P)</f>
        <v>0</v>
      </c>
      <c r="Q215" s="41">
        <f>SUMIF('México'!$C:$C,'México Summary'!C215,'México'!$Q:$Q)</f>
        <v>0</v>
      </c>
      <c r="R215" s="41">
        <f>SUMIF('México'!$C:$C,'México Summary'!C215,'México'!$R:$R)</f>
        <v>0</v>
      </c>
      <c r="S215" s="41">
        <f>SUMIF('México'!$C:$C,'México Summary'!C215,'México'!$S:$S)</f>
        <v>0</v>
      </c>
      <c r="T215" s="41">
        <f>SUMIF('México'!$C:$C,'México Summary'!C215,'México'!$T:$T)</f>
        <v>0</v>
      </c>
      <c r="U215" s="41">
        <f>SUMIF('México'!$C:$C,'México Summary'!C215,'México'!$U:$U)</f>
        <v>0</v>
      </c>
      <c r="V215" s="41">
        <f>SUMIF('México'!$C:$C,'México Summary'!C215,'México'!$V:$V)</f>
        <v>1060</v>
      </c>
      <c r="W215" s="41">
        <f>SUMIF('México'!$C:$C,'México Summary'!C215,'México'!$W:$W)</f>
        <v>0</v>
      </c>
      <c r="X215" s="41">
        <f>SUMIF('México'!$C:$C,'México Summary'!C215,'México'!$X:$X)</f>
        <v>1060</v>
      </c>
      <c r="Y215" s="41">
        <f>SUMIF('México'!$C:$C,'México Summary'!C215,'México'!$Y:$Y)</f>
        <v>0</v>
      </c>
      <c r="Z215" s="41">
        <f>SUMIF('México'!$C:$C,'México Summary'!C215,'México'!$Z:$Z)</f>
        <v>1060</v>
      </c>
      <c r="AA215" s="336">
        <f>SUMIF('México'!$C:$C,'México Summary'!C215,'México'!$AA:$AA)</f>
        <v>0</v>
      </c>
      <c r="AB215" s="41"/>
      <c r="AC215" s="338">
        <f t="shared" ref="AC215:AD215" si="388">D215+F215+H215+J215+L215+N215+P215+R215+T215+V215+X215+Z215</f>
        <v>3180</v>
      </c>
      <c r="AD215" s="336">
        <f t="shared" si="388"/>
        <v>0</v>
      </c>
      <c r="AE215" s="40"/>
      <c r="AF215" s="338">
        <f t="shared" ref="AF215:AG215" si="389">D215+F215+H215+J215+L215+N215+P215+R215+T215+V215+X215+Z215</f>
        <v>3180</v>
      </c>
      <c r="AG215" s="336">
        <f t="shared" si="389"/>
        <v>0</v>
      </c>
    </row>
    <row r="216" ht="14.25" customHeight="1">
      <c r="A216" s="40"/>
      <c r="B216" s="337" t="s">
        <v>101</v>
      </c>
      <c r="C216" s="40" t="s">
        <v>598</v>
      </c>
      <c r="D216" s="338">
        <f>SUMIF('México'!$C:$C,'México Summary'!C216,'México'!$D:$D)</f>
        <v>0</v>
      </c>
      <c r="E216" s="41">
        <f>SUMIF('México'!$C:$C,'México Summary'!C216,'México'!$E:$E)</f>
        <v>0</v>
      </c>
      <c r="F216" s="144">
        <f>SUMIF('México'!$C:$C,'México Summary'!C216,'México'!$F:$F)</f>
        <v>0</v>
      </c>
      <c r="G216" s="144">
        <f>SUMIF('México'!$C:$C,'México Summary'!C216,'México'!$G:$G)</f>
        <v>0</v>
      </c>
      <c r="H216" s="41">
        <f>SUMIF('México'!$C:$C,'México Summary'!C216,'México'!$H:$H)</f>
        <v>15000</v>
      </c>
      <c r="I216" s="41">
        <f>SUMIF('México'!$C:$C,'México Summary'!C216,'México'!$I:$I)</f>
        <v>0</v>
      </c>
      <c r="J216" s="41">
        <f>SUMIF('México'!$C:$C,'México Summary'!C216,'México'!$J:$J)</f>
        <v>35000</v>
      </c>
      <c r="K216" s="41">
        <f>SUMIF('México'!$C:$C,'México Summary'!C216,'México'!$K:$K)</f>
        <v>0</v>
      </c>
      <c r="L216" s="41">
        <f>SUMIF('México'!$C:$C,'México Summary'!C216,'México'!$L:$L)</f>
        <v>15000</v>
      </c>
      <c r="M216" s="41">
        <f>SUMIF('México'!$C:$C,'México Summary'!C216,'México'!$M:$M)</f>
        <v>0</v>
      </c>
      <c r="N216" s="41">
        <f>SUMIF('México'!$C:$C,'México Summary'!C216,'México'!$N:$N)</f>
        <v>0</v>
      </c>
      <c r="O216" s="41">
        <f>SUMIF('México'!$C:$C,'México Summary'!C216,'México'!$O:$O)</f>
        <v>0</v>
      </c>
      <c r="P216" s="41">
        <f>SUMIF('México'!$C:$C,'México Summary'!C216,'México'!$P:$P)</f>
        <v>35000</v>
      </c>
      <c r="Q216" s="41">
        <f>SUMIF('México'!$C:$C,'México Summary'!C216,'México'!$Q:$Q)</f>
        <v>0</v>
      </c>
      <c r="R216" s="41">
        <f>SUMIF('México'!$C:$C,'México Summary'!C216,'México'!$R:$R)</f>
        <v>0</v>
      </c>
      <c r="S216" s="41">
        <f>SUMIF('México'!$C:$C,'México Summary'!C216,'México'!$S:$S)</f>
        <v>0</v>
      </c>
      <c r="T216" s="41">
        <f>SUMIF('México'!$C:$C,'México Summary'!C216,'México'!$T:$T)</f>
        <v>15000</v>
      </c>
      <c r="U216" s="41">
        <f>SUMIF('México'!$C:$C,'México Summary'!C216,'México'!$U:$U)</f>
        <v>0</v>
      </c>
      <c r="V216" s="41">
        <f>SUMIF('México'!$C:$C,'México Summary'!C216,'México'!$V:$V)</f>
        <v>0</v>
      </c>
      <c r="W216" s="41">
        <f>SUMIF('México'!$C:$C,'México Summary'!C216,'México'!$W:$W)</f>
        <v>0</v>
      </c>
      <c r="X216" s="41">
        <f>SUMIF('México'!$C:$C,'México Summary'!C216,'México'!$X:$X)</f>
        <v>0</v>
      </c>
      <c r="Y216" s="41">
        <f>SUMIF('México'!$C:$C,'México Summary'!C216,'México'!$Y:$Y)</f>
        <v>0</v>
      </c>
      <c r="Z216" s="41">
        <f>SUMIF('México'!$C:$C,'México Summary'!C216,'México'!$Z:$Z)</f>
        <v>0</v>
      </c>
      <c r="AA216" s="336">
        <f>SUMIF('México'!$C:$C,'México Summary'!C216,'México'!$AA:$AA)</f>
        <v>0</v>
      </c>
      <c r="AB216" s="41"/>
      <c r="AC216" s="338">
        <f t="shared" ref="AC216:AD216" si="390">D216+F216+H216+J216+L216+N216+P216+R216+T216+V216+X216+Z216</f>
        <v>115000</v>
      </c>
      <c r="AD216" s="336">
        <f t="shared" si="390"/>
        <v>0</v>
      </c>
      <c r="AE216" s="40"/>
      <c r="AF216" s="338">
        <f t="shared" ref="AF216:AG216" si="391">D216+F216+H216+J216+L216+N216+P216+R216+T216+V216+X216+Z216</f>
        <v>115000</v>
      </c>
      <c r="AG216" s="336">
        <f t="shared" si="391"/>
        <v>0</v>
      </c>
    </row>
    <row r="217" ht="14.25" customHeight="1">
      <c r="A217" s="40"/>
      <c r="B217" s="337"/>
      <c r="C217" s="359" t="s">
        <v>100</v>
      </c>
      <c r="D217" s="356">
        <f t="shared" ref="D217:AA217" si="392">SUM(D203:D216)</f>
        <v>27462.4922</v>
      </c>
      <c r="E217" s="357">
        <f t="shared" si="392"/>
        <v>7500</v>
      </c>
      <c r="F217" s="357">
        <f t="shared" si="392"/>
        <v>27128.6126</v>
      </c>
      <c r="G217" s="357">
        <f t="shared" si="392"/>
        <v>7500</v>
      </c>
      <c r="H217" s="357">
        <f t="shared" si="392"/>
        <v>49940.66</v>
      </c>
      <c r="I217" s="357">
        <f t="shared" si="392"/>
        <v>7500</v>
      </c>
      <c r="J217" s="357">
        <f t="shared" si="392"/>
        <v>64320.1442</v>
      </c>
      <c r="K217" s="357">
        <f t="shared" si="392"/>
        <v>7500</v>
      </c>
      <c r="L217" s="357">
        <f t="shared" si="392"/>
        <v>46466.0062</v>
      </c>
      <c r="M217" s="357">
        <f t="shared" si="392"/>
        <v>7500</v>
      </c>
      <c r="N217" s="357">
        <f t="shared" si="392"/>
        <v>26557.3088</v>
      </c>
      <c r="O217" s="357">
        <f t="shared" si="392"/>
        <v>7500</v>
      </c>
      <c r="P217" s="357">
        <f t="shared" si="392"/>
        <v>61269.1336</v>
      </c>
      <c r="Q217" s="357">
        <f t="shared" si="392"/>
        <v>7500</v>
      </c>
      <c r="R217" s="357">
        <f t="shared" si="392"/>
        <v>26062.3614</v>
      </c>
      <c r="S217" s="357">
        <f t="shared" si="392"/>
        <v>7500</v>
      </c>
      <c r="T217" s="357">
        <f t="shared" si="392"/>
        <v>49680.8408</v>
      </c>
      <c r="U217" s="357">
        <f t="shared" si="392"/>
        <v>7500</v>
      </c>
      <c r="V217" s="357">
        <f t="shared" si="392"/>
        <v>30043.3298</v>
      </c>
      <c r="W217" s="357">
        <f t="shared" si="392"/>
        <v>7500</v>
      </c>
      <c r="X217" s="357">
        <f t="shared" si="392"/>
        <v>30043.3298</v>
      </c>
      <c r="Y217" s="357">
        <f t="shared" si="392"/>
        <v>7500</v>
      </c>
      <c r="Z217" s="357">
        <f t="shared" si="392"/>
        <v>28043.3722</v>
      </c>
      <c r="AA217" s="358">
        <f t="shared" si="392"/>
        <v>0</v>
      </c>
      <c r="AB217" s="41"/>
      <c r="AC217" s="356">
        <f t="shared" ref="AC217:AD217" si="393">D217+F217+H217+J217+L217+N217+P217+R217+T217+V217+X217+Z217</f>
        <v>467017.5916</v>
      </c>
      <c r="AD217" s="358">
        <f t="shared" si="393"/>
        <v>82500</v>
      </c>
      <c r="AE217" s="40"/>
      <c r="AF217" s="356">
        <f t="shared" ref="AF217:AG217" si="394">D217+F217+H217+J217+L217+N217+P217+R217+T217+V217+X217+Z217</f>
        <v>467017.5916</v>
      </c>
      <c r="AG217" s="358">
        <f t="shared" si="394"/>
        <v>82500</v>
      </c>
    </row>
    <row r="218" ht="14.25" customHeight="1">
      <c r="A218" s="40"/>
      <c r="B218" s="337"/>
      <c r="C218" s="40"/>
      <c r="D218" s="338"/>
      <c r="E218" s="41"/>
      <c r="F218" s="144"/>
      <c r="G218" s="144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336"/>
      <c r="AB218" s="41"/>
      <c r="AC218" s="338"/>
      <c r="AD218" s="336"/>
      <c r="AE218" s="40"/>
      <c r="AF218" s="338"/>
      <c r="AG218" s="336"/>
    </row>
    <row r="219" ht="14.25" customHeight="1">
      <c r="A219" s="40"/>
      <c r="B219" s="337" t="s">
        <v>742</v>
      </c>
      <c r="C219" s="40" t="s">
        <v>568</v>
      </c>
      <c r="D219" s="338">
        <f>SUMIF('México'!$C:$C,'México Summary'!C219,'México'!$D:$D)</f>
        <v>800</v>
      </c>
      <c r="E219" s="41">
        <f>SUMIF('México'!$C:$C,'México Summary'!C219,'México'!$E:$E)</f>
        <v>0</v>
      </c>
      <c r="F219" s="144">
        <f>SUMIF('México'!$C:$C,'México Summary'!C219,'México'!$F:$F)</f>
        <v>800</v>
      </c>
      <c r="G219" s="144">
        <f>SUMIF('México'!$C:$C,'México Summary'!C219,'México'!$G:$G)</f>
        <v>0</v>
      </c>
      <c r="H219" s="41">
        <f>SUMIF('México'!$C:$C,'México Summary'!C219,'México'!$H:$H)</f>
        <v>800</v>
      </c>
      <c r="I219" s="41">
        <f>SUMIF('México'!$C:$C,'México Summary'!C219,'México'!$I:$I)</f>
        <v>0</v>
      </c>
      <c r="J219" s="41">
        <f>SUMIF('México'!$C:$C,'México Summary'!C219,'México'!$J:$J)</f>
        <v>800</v>
      </c>
      <c r="K219" s="41">
        <f>SUMIF('México'!$C:$C,'México Summary'!C219,'México'!$K:$K)</f>
        <v>0</v>
      </c>
      <c r="L219" s="41">
        <f>SUMIF('México'!$C:$C,'México Summary'!C219,'México'!$L:$L)</f>
        <v>800</v>
      </c>
      <c r="M219" s="41">
        <f>SUMIF('México'!$C:$C,'México Summary'!C219,'México'!$M:$M)</f>
        <v>0</v>
      </c>
      <c r="N219" s="41">
        <f>SUMIF('México'!$C:$C,'México Summary'!C219,'México'!$N:$N)</f>
        <v>800</v>
      </c>
      <c r="O219" s="41">
        <f>SUMIF('México'!$C:$C,'México Summary'!C219,'México'!$O:$O)</f>
        <v>0</v>
      </c>
      <c r="P219" s="41">
        <f>SUMIF('México'!$C:$C,'México Summary'!C219,'México'!$P:$P)</f>
        <v>800</v>
      </c>
      <c r="Q219" s="41">
        <f>SUMIF('México'!$C:$C,'México Summary'!C219,'México'!$Q:$Q)</f>
        <v>0</v>
      </c>
      <c r="R219" s="41">
        <f>SUMIF('México'!$C:$C,'México Summary'!C219,'México'!$R:$R)</f>
        <v>800</v>
      </c>
      <c r="S219" s="41">
        <f>SUMIF('México'!$C:$C,'México Summary'!C219,'México'!$S:$S)</f>
        <v>0</v>
      </c>
      <c r="T219" s="41">
        <f>SUMIF('México'!$C:$C,'México Summary'!C219,'México'!$T:$T)</f>
        <v>800</v>
      </c>
      <c r="U219" s="41">
        <f>SUMIF('México'!$C:$C,'México Summary'!C219,'México'!$U:$U)</f>
        <v>0</v>
      </c>
      <c r="V219" s="41">
        <f>SUMIF('México'!$C:$C,'México Summary'!C219,'México'!$V:$V)</f>
        <v>800</v>
      </c>
      <c r="W219" s="41">
        <f>SUMIF('México'!$C:$C,'México Summary'!C219,'México'!$W:$W)</f>
        <v>0</v>
      </c>
      <c r="X219" s="41">
        <f>SUMIF('México'!$C:$C,'México Summary'!C219,'México'!$X:$X)</f>
        <v>800</v>
      </c>
      <c r="Y219" s="41">
        <f>SUMIF('México'!$C:$C,'México Summary'!C219,'México'!$Y:$Y)</f>
        <v>0</v>
      </c>
      <c r="Z219" s="41">
        <f>SUMIF('México'!$C:$C,'México Summary'!C219,'México'!$Z:$Z)</f>
        <v>800</v>
      </c>
      <c r="AA219" s="336">
        <f>SUMIF('México'!$C:$C,'México Summary'!C219,'México'!$AA:$AA)</f>
        <v>0</v>
      </c>
      <c r="AB219" s="41"/>
      <c r="AC219" s="356">
        <f t="shared" ref="AC219:AD219" si="395">D219+F219+H219+J219+L219+N219+P219+R219+T219+V219+X219+Z219</f>
        <v>9600</v>
      </c>
      <c r="AD219" s="336">
        <f t="shared" si="395"/>
        <v>0</v>
      </c>
      <c r="AE219" s="40"/>
      <c r="AF219" s="338">
        <f t="shared" ref="AF219:AG219" si="396">D219+F219+H219+J219+L219+N219+P219+R219+T219+V219+X219+Z219</f>
        <v>9600</v>
      </c>
      <c r="AG219" s="336">
        <f t="shared" si="396"/>
        <v>0</v>
      </c>
    </row>
    <row r="220" ht="14.25" customHeight="1">
      <c r="A220" s="40"/>
      <c r="B220" s="337" t="s">
        <v>742</v>
      </c>
      <c r="C220" s="40" t="s">
        <v>570</v>
      </c>
      <c r="D220" s="338">
        <f>SUMIF('México'!$C:$C,'México Summary'!C220,'México'!$D:$D)</f>
        <v>2700</v>
      </c>
      <c r="E220" s="41">
        <f>SUMIF('México'!$C:$C,'México Summary'!C220,'México'!$E:$E)</f>
        <v>0</v>
      </c>
      <c r="F220" s="144">
        <f>SUMIF('México'!$C:$C,'México Summary'!C220,'México'!$F:$F)</f>
        <v>2700</v>
      </c>
      <c r="G220" s="144">
        <f>SUMIF('México'!$C:$C,'México Summary'!C220,'México'!$G:$G)</f>
        <v>0</v>
      </c>
      <c r="H220" s="41">
        <f>SUMIF('México'!$C:$C,'México Summary'!C220,'México'!$H:$H)</f>
        <v>2700</v>
      </c>
      <c r="I220" s="41">
        <f>SUMIF('México'!$C:$C,'México Summary'!C220,'México'!$I:$I)</f>
        <v>0</v>
      </c>
      <c r="J220" s="41">
        <f>SUMIF('México'!$C:$C,'México Summary'!C220,'México'!$J:$J)</f>
        <v>2700</v>
      </c>
      <c r="K220" s="41">
        <f>SUMIF('México'!$C:$C,'México Summary'!C220,'México'!$K:$K)</f>
        <v>0</v>
      </c>
      <c r="L220" s="41">
        <f>SUMIF('México'!$C:$C,'México Summary'!C220,'México'!$L:$L)</f>
        <v>2700</v>
      </c>
      <c r="M220" s="41">
        <f>SUMIF('México'!$C:$C,'México Summary'!C220,'México'!$M:$M)</f>
        <v>0</v>
      </c>
      <c r="N220" s="41">
        <f>SUMIF('México'!$C:$C,'México Summary'!C220,'México'!$N:$N)</f>
        <v>2700</v>
      </c>
      <c r="O220" s="41">
        <f>SUMIF('México'!$C:$C,'México Summary'!C220,'México'!$O:$O)</f>
        <v>0</v>
      </c>
      <c r="P220" s="41">
        <f>SUMIF('México'!$C:$C,'México Summary'!C220,'México'!$P:$P)</f>
        <v>2700</v>
      </c>
      <c r="Q220" s="41">
        <f>SUMIF('México'!$C:$C,'México Summary'!C220,'México'!$Q:$Q)</f>
        <v>0</v>
      </c>
      <c r="R220" s="41">
        <f>SUMIF('México'!$C:$C,'México Summary'!C220,'México'!$R:$R)</f>
        <v>2700</v>
      </c>
      <c r="S220" s="41">
        <f>SUMIF('México'!$C:$C,'México Summary'!C220,'México'!$S:$S)</f>
        <v>0</v>
      </c>
      <c r="T220" s="41">
        <f>SUMIF('México'!$C:$C,'México Summary'!C220,'México'!$T:$T)</f>
        <v>2700</v>
      </c>
      <c r="U220" s="41">
        <f>SUMIF('México'!$C:$C,'México Summary'!C220,'México'!$U:$U)</f>
        <v>0</v>
      </c>
      <c r="V220" s="41">
        <f>SUMIF('México'!$C:$C,'México Summary'!C220,'México'!$V:$V)</f>
        <v>2700</v>
      </c>
      <c r="W220" s="41">
        <f>SUMIF('México'!$C:$C,'México Summary'!C220,'México'!$W:$W)</f>
        <v>0</v>
      </c>
      <c r="X220" s="41">
        <f>SUMIF('México'!$C:$C,'México Summary'!C220,'México'!$X:$X)</f>
        <v>2700</v>
      </c>
      <c r="Y220" s="41">
        <f>SUMIF('México'!$C:$C,'México Summary'!C220,'México'!$Y:$Y)</f>
        <v>0</v>
      </c>
      <c r="Z220" s="41">
        <f>SUMIF('México'!$C:$C,'México Summary'!C220,'México'!$Z:$Z)</f>
        <v>2700</v>
      </c>
      <c r="AA220" s="336">
        <f>SUMIF('México'!$C:$C,'México Summary'!C220,'México'!$AA:$AA)</f>
        <v>0</v>
      </c>
      <c r="AB220" s="41"/>
      <c r="AC220" s="356">
        <f t="shared" ref="AC220:AD220" si="397">D220+F220+H220+J220+L220+N220+P220+R220+T220+V220+X220+Z220</f>
        <v>32400</v>
      </c>
      <c r="AD220" s="336">
        <f t="shared" si="397"/>
        <v>0</v>
      </c>
      <c r="AE220" s="40"/>
      <c r="AF220" s="338">
        <f t="shared" ref="AF220:AG220" si="398">D220+F220+H220+J220+L220+N220+P220+R220+T220+V220+X220+Z220</f>
        <v>32400</v>
      </c>
      <c r="AG220" s="336">
        <f t="shared" si="398"/>
        <v>0</v>
      </c>
    </row>
    <row r="221" ht="14.25" customHeight="1">
      <c r="A221" s="40"/>
      <c r="B221" s="337" t="s">
        <v>742</v>
      </c>
      <c r="C221" s="40" t="s">
        <v>569</v>
      </c>
      <c r="D221" s="338">
        <f>SUMIF('México'!$C:$C,'México Summary'!C221,'México'!$D:$D)</f>
        <v>0</v>
      </c>
      <c r="E221" s="41">
        <f>SUMIF('México'!$C:$C,'México Summary'!C221,'México'!$E:$E)</f>
        <v>0</v>
      </c>
      <c r="F221" s="144">
        <f>SUMIF('México'!$C:$C,'México Summary'!C221,'México'!$F:$F)</f>
        <v>0</v>
      </c>
      <c r="G221" s="144">
        <f>SUMIF('México'!$C:$C,'México Summary'!C221,'México'!$G:$G)</f>
        <v>0</v>
      </c>
      <c r="H221" s="41">
        <f>SUMIF('México'!$C:$C,'México Summary'!C221,'México'!$H:$H)</f>
        <v>7200</v>
      </c>
      <c r="I221" s="41">
        <f>SUMIF('México'!$C:$C,'México Summary'!C221,'México'!$I:$I)</f>
        <v>0</v>
      </c>
      <c r="J221" s="41">
        <f>SUMIF('México'!$C:$C,'México Summary'!C221,'México'!$J:$J)</f>
        <v>0</v>
      </c>
      <c r="K221" s="41">
        <f>SUMIF('México'!$C:$C,'México Summary'!C221,'México'!$K:$K)</f>
        <v>0</v>
      </c>
      <c r="L221" s="41">
        <f>SUMIF('México'!$C:$C,'México Summary'!C221,'México'!$L:$L)</f>
        <v>0</v>
      </c>
      <c r="M221" s="41">
        <f>SUMIF('México'!$C:$C,'México Summary'!C221,'México'!$M:$M)</f>
        <v>0</v>
      </c>
      <c r="N221" s="41">
        <f>SUMIF('México'!$C:$C,'México Summary'!C221,'México'!$N:$N)</f>
        <v>0</v>
      </c>
      <c r="O221" s="41">
        <f>SUMIF('México'!$C:$C,'México Summary'!C221,'México'!$O:$O)</f>
        <v>0</v>
      </c>
      <c r="P221" s="41">
        <f>SUMIF('México'!$C:$C,'México Summary'!C221,'México'!$P:$P)</f>
        <v>0</v>
      </c>
      <c r="Q221" s="41">
        <f>SUMIF('México'!$C:$C,'México Summary'!C221,'México'!$Q:$Q)</f>
        <v>0</v>
      </c>
      <c r="R221" s="41">
        <f>SUMIF('México'!$C:$C,'México Summary'!C221,'México'!$R:$R)</f>
        <v>0</v>
      </c>
      <c r="S221" s="41">
        <f>SUMIF('México'!$C:$C,'México Summary'!C221,'México'!$S:$S)</f>
        <v>0</v>
      </c>
      <c r="T221" s="41">
        <f>SUMIF('México'!$C:$C,'México Summary'!C221,'México'!$T:$T)</f>
        <v>7200</v>
      </c>
      <c r="U221" s="41">
        <f>SUMIF('México'!$C:$C,'México Summary'!C221,'México'!$U:$U)</f>
        <v>0</v>
      </c>
      <c r="V221" s="41">
        <f>SUMIF('México'!$C:$C,'México Summary'!C221,'México'!$V:$V)</f>
        <v>0</v>
      </c>
      <c r="W221" s="41">
        <f>SUMIF('México'!$C:$C,'México Summary'!C221,'México'!$W:$W)</f>
        <v>0</v>
      </c>
      <c r="X221" s="41">
        <f>SUMIF('México'!$C:$C,'México Summary'!C221,'México'!$X:$X)</f>
        <v>0</v>
      </c>
      <c r="Y221" s="41">
        <f>SUMIF('México'!$C:$C,'México Summary'!C221,'México'!$Y:$Y)</f>
        <v>0</v>
      </c>
      <c r="Z221" s="41">
        <f>SUMIF('México'!$C:$C,'México Summary'!C221,'México'!$Z:$Z)</f>
        <v>0</v>
      </c>
      <c r="AA221" s="336">
        <f>SUMIF('México'!$C:$C,'México Summary'!C221,'México'!$AA:$AA)</f>
        <v>0</v>
      </c>
      <c r="AB221" s="41"/>
      <c r="AC221" s="356">
        <f t="shared" ref="AC221:AD221" si="399">D221+F221+H221+J221+L221+N221+P221+R221+T221+V221+X221+Z221</f>
        <v>14400</v>
      </c>
      <c r="AD221" s="336">
        <f t="shared" si="399"/>
        <v>0</v>
      </c>
      <c r="AE221" s="40"/>
      <c r="AF221" s="338">
        <f t="shared" ref="AF221:AG221" si="400">D221+F221+H221+J221+L221+N221+P221+R221+T221+V221+X221+Z221</f>
        <v>14400</v>
      </c>
      <c r="AG221" s="336">
        <f t="shared" si="400"/>
        <v>0</v>
      </c>
    </row>
    <row r="222" ht="14.25" customHeight="1">
      <c r="A222" s="40"/>
      <c r="B222" s="337" t="s">
        <v>742</v>
      </c>
      <c r="C222" s="40" t="s">
        <v>572</v>
      </c>
      <c r="D222" s="338">
        <f>SUMIF('México'!$C:$C,'México Summary'!C222,'México'!$D:$D)</f>
        <v>169.9604</v>
      </c>
      <c r="E222" s="41">
        <f>SUMIF('México'!$C:$C,'México Summary'!C222,'México'!$E:$E)</f>
        <v>0</v>
      </c>
      <c r="F222" s="144">
        <f>SUMIF('México'!$C:$C,'México Summary'!C222,'México'!$F:$F)</f>
        <v>0</v>
      </c>
      <c r="G222" s="144">
        <f>SUMIF('México'!$C:$C,'México Summary'!C222,'México'!$G:$G)</f>
        <v>0</v>
      </c>
      <c r="H222" s="41">
        <f>SUMIF('México'!$C:$C,'México Summary'!C222,'México'!$H:$H)</f>
        <v>0</v>
      </c>
      <c r="I222" s="41">
        <f>SUMIF('México'!$C:$C,'México Summary'!C222,'México'!$I:$I)</f>
        <v>0</v>
      </c>
      <c r="J222" s="41">
        <f>SUMIF('México'!$C:$C,'México Summary'!C222,'México'!$J:$J)</f>
        <v>0</v>
      </c>
      <c r="K222" s="41">
        <f>SUMIF('México'!$C:$C,'México Summary'!C222,'México'!$K:$K)</f>
        <v>0</v>
      </c>
      <c r="L222" s="41">
        <f>SUMIF('México'!$C:$C,'México Summary'!C222,'México'!$L:$L)</f>
        <v>0</v>
      </c>
      <c r="M222" s="41">
        <f>SUMIF('México'!$C:$C,'México Summary'!C222,'México'!$M:$M)</f>
        <v>0</v>
      </c>
      <c r="N222" s="41">
        <f>SUMIF('México'!$C:$C,'México Summary'!C222,'México'!$N:$N)</f>
        <v>109.6464</v>
      </c>
      <c r="O222" s="41">
        <f>SUMIF('México'!$C:$C,'México Summary'!C222,'México'!$O:$O)</f>
        <v>0</v>
      </c>
      <c r="P222" s="41">
        <f>SUMIF('México'!$C:$C,'México Summary'!C222,'México'!$P:$P)</f>
        <v>100</v>
      </c>
      <c r="Q222" s="41">
        <f>SUMIF('México'!$C:$C,'México Summary'!C222,'México'!$Q:$Q)</f>
        <v>0</v>
      </c>
      <c r="R222" s="41">
        <f>SUMIF('México'!$C:$C,'México Summary'!C222,'México'!$R:$R)</f>
        <v>100</v>
      </c>
      <c r="S222" s="41">
        <f>SUMIF('México'!$C:$C,'México Summary'!C222,'México'!$S:$S)</f>
        <v>0</v>
      </c>
      <c r="T222" s="41">
        <f>SUMIF('México'!$C:$C,'México Summary'!C222,'México'!$T:$T)</f>
        <v>118</v>
      </c>
      <c r="U222" s="41">
        <f>SUMIF('México'!$C:$C,'México Summary'!C222,'México'!$U:$U)</f>
        <v>0</v>
      </c>
      <c r="V222" s="41">
        <f>SUMIF('México'!$C:$C,'México Summary'!C222,'México'!$V:$V)</f>
        <v>0</v>
      </c>
      <c r="W222" s="41">
        <f>SUMIF('México'!$C:$C,'México Summary'!C222,'México'!$W:$W)</f>
        <v>0</v>
      </c>
      <c r="X222" s="41">
        <f>SUMIF('México'!$C:$C,'México Summary'!C222,'México'!$X:$X)</f>
        <v>0</v>
      </c>
      <c r="Y222" s="41">
        <f>SUMIF('México'!$C:$C,'México Summary'!C222,'México'!$Y:$Y)</f>
        <v>0</v>
      </c>
      <c r="Z222" s="41">
        <f>SUMIF('México'!$C:$C,'México Summary'!C222,'México'!$Z:$Z)</f>
        <v>0</v>
      </c>
      <c r="AA222" s="336">
        <f>SUMIF('México'!$C:$C,'México Summary'!C222,'México'!$AA:$AA)</f>
        <v>0</v>
      </c>
      <c r="AB222" s="41"/>
      <c r="AC222" s="338">
        <f t="shared" ref="AC222:AD222" si="401">D222+F222+H222+J222+L222+N222+P222+R222+T222+V222+X222+Z222</f>
        <v>597.6068</v>
      </c>
      <c r="AD222" s="336">
        <f t="shared" si="401"/>
        <v>0</v>
      </c>
      <c r="AE222" s="40"/>
      <c r="AF222" s="338">
        <f t="shared" ref="AF222:AG222" si="402">D222+F222+H222+J222+L222+N222+P222+R222+T222+V222+X222+Z222</f>
        <v>597.6068</v>
      </c>
      <c r="AG222" s="336">
        <f t="shared" si="402"/>
        <v>0</v>
      </c>
    </row>
    <row r="223" ht="14.25" customHeight="1">
      <c r="A223" s="40"/>
      <c r="B223" s="337" t="s">
        <v>742</v>
      </c>
      <c r="C223" s="40" t="s">
        <v>574</v>
      </c>
      <c r="D223" s="338">
        <f>SUMIF('México'!$C:$C,'México Summary'!C223,'México'!$D:$D)</f>
        <v>0</v>
      </c>
      <c r="E223" s="41">
        <f>SUMIF('México'!$C:$C,'México Summary'!C223,'México'!$E:$E)</f>
        <v>0</v>
      </c>
      <c r="F223" s="144">
        <f>SUMIF('México'!$C:$C,'México Summary'!C223,'México'!$F:$F)</f>
        <v>0</v>
      </c>
      <c r="G223" s="144">
        <f>SUMIF('México'!$C:$C,'México Summary'!C223,'México'!$G:$G)</f>
        <v>0</v>
      </c>
      <c r="H223" s="41">
        <f>SUMIF('México'!$C:$C,'México Summary'!C223,'México'!$H:$H)</f>
        <v>0</v>
      </c>
      <c r="I223" s="41">
        <f>SUMIF('México'!$C:$C,'México Summary'!C223,'México'!$I:$I)</f>
        <v>0</v>
      </c>
      <c r="J223" s="41">
        <f>SUMIF('México'!$C:$C,'México Summary'!C223,'México'!$J:$J)</f>
        <v>0</v>
      </c>
      <c r="K223" s="41">
        <f>SUMIF('México'!$C:$C,'México Summary'!C223,'México'!$K:$K)</f>
        <v>0</v>
      </c>
      <c r="L223" s="41">
        <f>SUMIF('México'!$C:$C,'México Summary'!C223,'México'!$L:$L)</f>
        <v>0</v>
      </c>
      <c r="M223" s="41">
        <f>SUMIF('México'!$C:$C,'México Summary'!C223,'México'!$M:$M)</f>
        <v>0</v>
      </c>
      <c r="N223" s="41">
        <f>SUMIF('México'!$C:$C,'México Summary'!C223,'México'!$N:$N)</f>
        <v>0</v>
      </c>
      <c r="O223" s="41">
        <f>SUMIF('México'!$C:$C,'México Summary'!C223,'México'!$O:$O)</f>
        <v>0</v>
      </c>
      <c r="P223" s="41">
        <f>SUMIF('México'!$C:$C,'México Summary'!C223,'México'!$P:$P)</f>
        <v>0</v>
      </c>
      <c r="Q223" s="41">
        <f>SUMIF('México'!$C:$C,'México Summary'!C223,'México'!$Q:$Q)</f>
        <v>0</v>
      </c>
      <c r="R223" s="41">
        <f>SUMIF('México'!$C:$C,'México Summary'!C223,'México'!$R:$R)</f>
        <v>0</v>
      </c>
      <c r="S223" s="41">
        <f>SUMIF('México'!$C:$C,'México Summary'!C223,'México'!$S:$S)</f>
        <v>0</v>
      </c>
      <c r="T223" s="41">
        <f>SUMIF('México'!$C:$C,'México Summary'!C223,'México'!$T:$T)</f>
        <v>0</v>
      </c>
      <c r="U223" s="41">
        <f>SUMIF('México'!$C:$C,'México Summary'!C223,'México'!$U:$U)</f>
        <v>0</v>
      </c>
      <c r="V223" s="41">
        <f>SUMIF('México'!$C:$C,'México Summary'!C223,'México'!$V:$V)</f>
        <v>0</v>
      </c>
      <c r="W223" s="41">
        <f>SUMIF('México'!$C:$C,'México Summary'!C223,'México'!$W:$W)</f>
        <v>0</v>
      </c>
      <c r="X223" s="41">
        <f>SUMIF('México'!$C:$C,'México Summary'!C223,'México'!$X:$X)</f>
        <v>0</v>
      </c>
      <c r="Y223" s="41">
        <f>SUMIF('México'!$C:$C,'México Summary'!C223,'México'!$Y:$Y)</f>
        <v>0</v>
      </c>
      <c r="Z223" s="41">
        <f>SUMIF('México'!$C:$C,'México Summary'!C223,'México'!$Z:$Z)</f>
        <v>0</v>
      </c>
      <c r="AA223" s="336">
        <f>SUMIF('México'!$C:$C,'México Summary'!C223,'México'!$AA:$AA)</f>
        <v>0</v>
      </c>
      <c r="AB223" s="41"/>
      <c r="AC223" s="338">
        <f t="shared" ref="AC223:AD223" si="403">D223+F223+H223+J223+L223+N223+P223+R223+T223+V223+X223+Z223</f>
        <v>0</v>
      </c>
      <c r="AD223" s="336">
        <f t="shared" si="403"/>
        <v>0</v>
      </c>
      <c r="AE223" s="40"/>
      <c r="AF223" s="338">
        <f t="shared" ref="AF223:AG223" si="404">D223+F223+H223+J223+L223+N223+P223+R223+T223+V223+X223+Z223</f>
        <v>0</v>
      </c>
      <c r="AG223" s="336">
        <f t="shared" si="404"/>
        <v>0</v>
      </c>
    </row>
    <row r="224" ht="14.25" customHeight="1">
      <c r="A224" s="40"/>
      <c r="B224" s="337" t="s">
        <v>742</v>
      </c>
      <c r="C224" s="40" t="s">
        <v>578</v>
      </c>
      <c r="D224" s="338">
        <f>SUMIF('México'!$C:$C,'México Summary'!C224,'México'!$D:$D)</f>
        <v>0</v>
      </c>
      <c r="E224" s="41">
        <f>SUMIF('México'!$C:$C,'México Summary'!C224,'México'!$E:$E)</f>
        <v>0</v>
      </c>
      <c r="F224" s="144">
        <f>SUMIF('México'!$C:$C,'México Summary'!C224,'México'!$F:$F)</f>
        <v>0</v>
      </c>
      <c r="G224" s="144">
        <f>SUMIF('México'!$C:$C,'México Summary'!C224,'México'!$G:$G)</f>
        <v>0</v>
      </c>
      <c r="H224" s="41">
        <f>SUMIF('México'!$C:$C,'México Summary'!C224,'México'!$H:$H)</f>
        <v>0</v>
      </c>
      <c r="I224" s="41">
        <f>SUMIF('México'!$C:$C,'México Summary'!C224,'México'!$I:$I)</f>
        <v>0</v>
      </c>
      <c r="J224" s="41">
        <f>SUMIF('México'!$C:$C,'México Summary'!C224,'México'!$J:$J)</f>
        <v>1407.9026</v>
      </c>
      <c r="K224" s="41">
        <f>SUMIF('México'!$C:$C,'México Summary'!C224,'México'!$K:$K)</f>
        <v>0</v>
      </c>
      <c r="L224" s="41">
        <f>SUMIF('México'!$C:$C,'México Summary'!C224,'México'!$L:$L)</f>
        <v>0</v>
      </c>
      <c r="M224" s="41">
        <f>SUMIF('México'!$C:$C,'México Summary'!C224,'México'!$M:$M)</f>
        <v>0</v>
      </c>
      <c r="N224" s="41">
        <f>SUMIF('México'!$C:$C,'México Summary'!C224,'México'!$N:$N)</f>
        <v>0</v>
      </c>
      <c r="O224" s="41">
        <f>SUMIF('México'!$C:$C,'México Summary'!C224,'México'!$O:$O)</f>
        <v>0</v>
      </c>
      <c r="P224" s="41">
        <f>SUMIF('México'!$C:$C,'México Summary'!C224,'México'!$P:$P)</f>
        <v>0</v>
      </c>
      <c r="Q224" s="41">
        <f>SUMIF('México'!$C:$C,'México Summary'!C224,'México'!$Q:$Q)</f>
        <v>0</v>
      </c>
      <c r="R224" s="41">
        <f>SUMIF('México'!$C:$C,'México Summary'!C224,'México'!$R:$R)</f>
        <v>117.8826</v>
      </c>
      <c r="S224" s="41">
        <f>SUMIF('México'!$C:$C,'México Summary'!C224,'México'!$S:$S)</f>
        <v>0</v>
      </c>
      <c r="T224" s="41">
        <f>SUMIF('México'!$C:$C,'México Summary'!C224,'México'!$T:$T)</f>
        <v>431.3034</v>
      </c>
      <c r="U224" s="41">
        <f>SUMIF('México'!$C:$C,'México Summary'!C224,'México'!$U:$U)</f>
        <v>0</v>
      </c>
      <c r="V224" s="41">
        <f>SUMIF('México'!$C:$C,'México Summary'!C224,'México'!$V:$V)</f>
        <v>0</v>
      </c>
      <c r="W224" s="41">
        <f>SUMIF('México'!$C:$C,'México Summary'!C224,'México'!$W:$W)</f>
        <v>0</v>
      </c>
      <c r="X224" s="41">
        <f>SUMIF('México'!$C:$C,'México Summary'!C224,'México'!$X:$X)</f>
        <v>0</v>
      </c>
      <c r="Y224" s="41">
        <f>SUMIF('México'!$C:$C,'México Summary'!C224,'México'!$Y:$Y)</f>
        <v>0</v>
      </c>
      <c r="Z224" s="41">
        <f>SUMIF('México'!$C:$C,'México Summary'!C224,'México'!$Z:$Z)</f>
        <v>0</v>
      </c>
      <c r="AA224" s="336">
        <f>SUMIF('México'!$C:$C,'México Summary'!C224,'México'!$AA:$AA)</f>
        <v>0</v>
      </c>
      <c r="AB224" s="41"/>
      <c r="AC224" s="338">
        <f t="shared" ref="AC224:AD224" si="405">D224+F224+H224+J224+L224+N224+P224+R224+T224+V224+X224+Z224</f>
        <v>1957.0886</v>
      </c>
      <c r="AD224" s="336">
        <f t="shared" si="405"/>
        <v>0</v>
      </c>
      <c r="AE224" s="40"/>
      <c r="AF224" s="338">
        <f t="shared" ref="AF224:AG224" si="406">D224+F224+H224+J224+L224+N224+P224+R224+T224+V224+X224+Z224</f>
        <v>1957.0886</v>
      </c>
      <c r="AG224" s="336">
        <f t="shared" si="406"/>
        <v>0</v>
      </c>
    </row>
    <row r="225" ht="14.25" customHeight="1">
      <c r="A225" s="40"/>
      <c r="B225" s="337" t="s">
        <v>742</v>
      </c>
      <c r="C225" s="70" t="s">
        <v>571</v>
      </c>
      <c r="D225" s="338">
        <f>SUMIF('México'!$C:$C,'México Summary'!C225,'México'!$D:$D)</f>
        <v>0</v>
      </c>
      <c r="E225" s="41">
        <f>SUMIF('México'!$C:$C,'México Summary'!C225,'México'!$E:$E)</f>
        <v>7000</v>
      </c>
      <c r="F225" s="144">
        <f>SUMIF('México'!$C:$C,'México Summary'!C225,'México'!$F:$F)</f>
        <v>0</v>
      </c>
      <c r="G225" s="144">
        <f>SUMIF('México'!$C:$C,'México Summary'!C225,'México'!$G:$G)</f>
        <v>7000</v>
      </c>
      <c r="H225" s="41">
        <f>SUMIF('México'!$C:$C,'México Summary'!C225,'México'!$H:$H)</f>
        <v>0</v>
      </c>
      <c r="I225" s="41">
        <f>SUMIF('México'!$C:$C,'México Summary'!C225,'México'!$I:$I)</f>
        <v>7000</v>
      </c>
      <c r="J225" s="41">
        <f>SUMIF('México'!$C:$C,'México Summary'!C225,'México'!$J:$J)</f>
        <v>0</v>
      </c>
      <c r="K225" s="41">
        <f>SUMIF('México'!$C:$C,'México Summary'!C225,'México'!$K:$K)</f>
        <v>7000</v>
      </c>
      <c r="L225" s="41">
        <f>SUMIF('México'!$C:$C,'México Summary'!C225,'México'!$L:$L)</f>
        <v>0</v>
      </c>
      <c r="M225" s="41">
        <f>SUMIF('México'!$C:$C,'México Summary'!C225,'México'!$M:$M)</f>
        <v>7000</v>
      </c>
      <c r="N225" s="41">
        <f>SUMIF('México'!$C:$C,'México Summary'!C225,'México'!$N:$N)</f>
        <v>0</v>
      </c>
      <c r="O225" s="41">
        <f>SUMIF('México'!$C:$C,'México Summary'!C225,'México'!$O:$O)</f>
        <v>7000</v>
      </c>
      <c r="P225" s="41">
        <f>SUMIF('México'!$C:$C,'México Summary'!C225,'México'!$P:$P)</f>
        <v>7000</v>
      </c>
      <c r="Q225" s="41">
        <f>SUMIF('México'!$C:$C,'México Summary'!C225,'México'!$Q:$Q)</f>
        <v>7000</v>
      </c>
      <c r="R225" s="41">
        <f>SUMIF('México'!$C:$C,'México Summary'!C225,'México'!$R:$R)</f>
        <v>7000</v>
      </c>
      <c r="S225" s="41">
        <f>SUMIF('México'!$C:$C,'México Summary'!C225,'México'!$S:$S)</f>
        <v>7000</v>
      </c>
      <c r="T225" s="41">
        <f>SUMIF('México'!$C:$C,'México Summary'!C225,'México'!$T:$T)</f>
        <v>7000</v>
      </c>
      <c r="U225" s="41">
        <f>SUMIF('México'!$C:$C,'México Summary'!C225,'México'!$U:$U)</f>
        <v>7000</v>
      </c>
      <c r="V225" s="41">
        <f>SUMIF('México'!$C:$C,'México Summary'!C225,'México'!$V:$V)</f>
        <v>7000</v>
      </c>
      <c r="W225" s="41">
        <f>SUMIF('México'!$C:$C,'México Summary'!C225,'México'!$W:$W)</f>
        <v>7000</v>
      </c>
      <c r="X225" s="41">
        <f>SUMIF('México'!$C:$C,'México Summary'!C225,'México'!$X:$X)</f>
        <v>7000</v>
      </c>
      <c r="Y225" s="41">
        <f>SUMIF('México'!$C:$C,'México Summary'!C225,'México'!$Y:$Y)</f>
        <v>7000</v>
      </c>
      <c r="Z225" s="41">
        <f>SUMIF('México'!$C:$C,'México Summary'!C225,'México'!$Z:$Z)</f>
        <v>7000</v>
      </c>
      <c r="AA225" s="336">
        <f>SUMIF('México'!$C:$C,'México Summary'!C225,'México'!$AA:$AA)</f>
        <v>0</v>
      </c>
      <c r="AB225" s="41"/>
      <c r="AC225" s="338">
        <f t="shared" ref="AC225:AD225" si="407">D225+F225+H225+J225+L225+N225+P225+R225+T225+V225+X225+Z225</f>
        <v>42000</v>
      </c>
      <c r="AD225" s="336">
        <f t="shared" si="407"/>
        <v>77000</v>
      </c>
      <c r="AE225" s="40"/>
      <c r="AF225" s="338">
        <f t="shared" ref="AF225:AG225" si="408">D225+F225+H225+J225+L225+N225+P225+R225+T225+V225+X225+Z225</f>
        <v>42000</v>
      </c>
      <c r="AG225" s="336">
        <f t="shared" si="408"/>
        <v>77000</v>
      </c>
    </row>
    <row r="226" ht="14.25" customHeight="1">
      <c r="A226" s="40"/>
      <c r="B226" s="337" t="s">
        <v>742</v>
      </c>
      <c r="C226" s="40" t="s">
        <v>575</v>
      </c>
      <c r="D226" s="338">
        <f>SUMIF('México'!$C:$C,'México Summary'!C226,'México'!$D:$D)</f>
        <v>0</v>
      </c>
      <c r="E226" s="41">
        <f>SUMIF('México'!$C:$C,'México Summary'!C226,'México'!$E:$E)</f>
        <v>0</v>
      </c>
      <c r="F226" s="144">
        <f>SUMIF('México'!$C:$C,'México Summary'!C226,'México'!$F:$F)</f>
        <v>0</v>
      </c>
      <c r="G226" s="144">
        <f>SUMIF('México'!$C:$C,'México Summary'!C226,'México'!$G:$G)</f>
        <v>0</v>
      </c>
      <c r="H226" s="41">
        <f>SUMIF('México'!$C:$C,'México Summary'!C226,'México'!$H:$H)</f>
        <v>0</v>
      </c>
      <c r="I226" s="41">
        <f>SUMIF('México'!$C:$C,'México Summary'!C226,'México'!$I:$I)</f>
        <v>0</v>
      </c>
      <c r="J226" s="41">
        <f>SUMIF('México'!$C:$C,'México Summary'!C226,'México'!$J:$J)</f>
        <v>0</v>
      </c>
      <c r="K226" s="41">
        <f>SUMIF('México'!$C:$C,'México Summary'!C226,'México'!$K:$K)</f>
        <v>0</v>
      </c>
      <c r="L226" s="41">
        <f>SUMIF('México'!$C:$C,'México Summary'!C226,'México'!$L:$L)</f>
        <v>703.2146</v>
      </c>
      <c r="M226" s="41">
        <f>SUMIF('México'!$C:$C,'México Summary'!C226,'México'!$M:$M)</f>
        <v>0</v>
      </c>
      <c r="N226" s="41">
        <f>SUMIF('México'!$C:$C,'México Summary'!C226,'México'!$N:$N)</f>
        <v>0</v>
      </c>
      <c r="O226" s="41">
        <f>SUMIF('México'!$C:$C,'México Summary'!C226,'México'!$O:$O)</f>
        <v>0</v>
      </c>
      <c r="P226" s="41">
        <f>SUMIF('México'!$C:$C,'México Summary'!C226,'México'!$P:$P)</f>
        <v>0</v>
      </c>
      <c r="Q226" s="41">
        <f>SUMIF('México'!$C:$C,'México Summary'!C226,'México'!$Q:$Q)</f>
        <v>0</v>
      </c>
      <c r="R226" s="41">
        <f>SUMIF('México'!$C:$C,'México Summary'!C226,'México'!$R:$R)</f>
        <v>0</v>
      </c>
      <c r="S226" s="41">
        <f>SUMIF('México'!$C:$C,'México Summary'!C226,'México'!$S:$S)</f>
        <v>0</v>
      </c>
      <c r="T226" s="41">
        <f>SUMIF('México'!$C:$C,'México Summary'!C226,'México'!$T:$T)</f>
        <v>0</v>
      </c>
      <c r="U226" s="41">
        <f>SUMIF('México'!$C:$C,'México Summary'!C226,'México'!$U:$U)</f>
        <v>0</v>
      </c>
      <c r="V226" s="41">
        <f>SUMIF('México'!$C:$C,'México Summary'!C226,'México'!$V:$V)</f>
        <v>0</v>
      </c>
      <c r="W226" s="41">
        <f>SUMIF('México'!$C:$C,'México Summary'!C226,'México'!$W:$W)</f>
        <v>0</v>
      </c>
      <c r="X226" s="41">
        <f>SUMIF('México'!$C:$C,'México Summary'!C226,'México'!$X:$X)</f>
        <v>0</v>
      </c>
      <c r="Y226" s="41">
        <f>SUMIF('México'!$C:$C,'México Summary'!C226,'México'!$Y:$Y)</f>
        <v>0</v>
      </c>
      <c r="Z226" s="41">
        <f>SUMIF('México'!$C:$C,'México Summary'!C226,'México'!$Z:$Z)</f>
        <v>0</v>
      </c>
      <c r="AA226" s="336">
        <f>SUMIF('México'!$C:$C,'México Summary'!C226,'México'!$AA:$AA)</f>
        <v>0</v>
      </c>
      <c r="AB226" s="41"/>
      <c r="AC226" s="338">
        <f t="shared" ref="AC226:AD226" si="409">D226+F226+H226+J226+L226+N226+P226+R226+T226+V226+X226+Z226</f>
        <v>703.2146</v>
      </c>
      <c r="AD226" s="336">
        <f t="shared" si="409"/>
        <v>0</v>
      </c>
      <c r="AE226" s="40"/>
      <c r="AF226" s="338">
        <f t="shared" ref="AF226:AG226" si="410">D226+F226+H226+J226+L226+N226+P226+R226+T226+V226+X226+Z226</f>
        <v>703.2146</v>
      </c>
      <c r="AG226" s="336">
        <f t="shared" si="410"/>
        <v>0</v>
      </c>
    </row>
    <row r="227" ht="14.25" customHeight="1">
      <c r="A227" s="40"/>
      <c r="B227" s="337" t="s">
        <v>742</v>
      </c>
      <c r="C227" s="40" t="s">
        <v>557</v>
      </c>
      <c r="D227" s="338">
        <f>SUMIF('México'!$C:$C,'México Summary'!C227,'México'!$D:$D)</f>
        <v>3066.67</v>
      </c>
      <c r="E227" s="41">
        <f>SUMIF('México'!$C:$C,'México Summary'!C227,'México'!$E:$E)</f>
        <v>0</v>
      </c>
      <c r="F227" s="144">
        <f>SUMIF('México'!$C:$C,'México Summary'!C227,'México'!$F:$F)</f>
        <v>3066.67</v>
      </c>
      <c r="G227" s="144">
        <f>SUMIF('México'!$C:$C,'México Summary'!C227,'México'!$G:$G)</f>
        <v>0</v>
      </c>
      <c r="H227" s="41">
        <f>SUMIF('México'!$C:$C,'México Summary'!C227,'México'!$H:$H)</f>
        <v>3066.67</v>
      </c>
      <c r="I227" s="41">
        <f>SUMIF('México'!$C:$C,'México Summary'!C227,'México'!$I:$I)</f>
        <v>0</v>
      </c>
      <c r="J227" s="41">
        <f>SUMIF('México'!$C:$C,'México Summary'!C227,'México'!$J:$J)</f>
        <v>3066.67</v>
      </c>
      <c r="K227" s="41">
        <f>SUMIF('México'!$C:$C,'México Summary'!C227,'México'!$K:$K)</f>
        <v>0</v>
      </c>
      <c r="L227" s="41">
        <f>SUMIF('México'!$C:$C,'México Summary'!C227,'México'!$L:$L)</f>
        <v>3066.67</v>
      </c>
      <c r="M227" s="41">
        <f>SUMIF('México'!$C:$C,'México Summary'!C227,'México'!$M:$M)</f>
        <v>0</v>
      </c>
      <c r="N227" s="41">
        <f>SUMIF('México'!$C:$C,'México Summary'!C227,'México'!$N:$N)</f>
        <v>3066.67</v>
      </c>
      <c r="O227" s="41">
        <f>SUMIF('México'!$C:$C,'México Summary'!C227,'México'!$O:$O)</f>
        <v>0</v>
      </c>
      <c r="P227" s="41">
        <f>SUMIF('México'!$C:$C,'México Summary'!C227,'México'!$P:$P)</f>
        <v>3066.67</v>
      </c>
      <c r="Q227" s="41">
        <f>SUMIF('México'!$C:$C,'México Summary'!C227,'México'!$Q:$Q)</f>
        <v>0</v>
      </c>
      <c r="R227" s="41">
        <f>SUMIF('México'!$C:$C,'México Summary'!C227,'México'!$R:$R)</f>
        <v>3066.67</v>
      </c>
      <c r="S227" s="41">
        <f>SUMIF('México'!$C:$C,'México Summary'!C227,'México'!$S:$S)</f>
        <v>0</v>
      </c>
      <c r="T227" s="41">
        <f>SUMIF('México'!$C:$C,'México Summary'!C227,'México'!$T:$T)</f>
        <v>3066.67</v>
      </c>
      <c r="U227" s="41">
        <f>SUMIF('México'!$C:$C,'México Summary'!C227,'México'!$U:$U)</f>
        <v>0</v>
      </c>
      <c r="V227" s="41">
        <f>SUMIF('México'!$C:$C,'México Summary'!C227,'México'!$V:$V)</f>
        <v>3066.67</v>
      </c>
      <c r="W227" s="41">
        <f>SUMIF('México'!$C:$C,'México Summary'!C227,'México'!$W:$W)</f>
        <v>0</v>
      </c>
      <c r="X227" s="41">
        <f>SUMIF('México'!$C:$C,'México Summary'!C227,'México'!$X:$X)</f>
        <v>3066.67</v>
      </c>
      <c r="Y227" s="41">
        <f>SUMIF('México'!$C:$C,'México Summary'!C227,'México'!$Y:$Y)</f>
        <v>0</v>
      </c>
      <c r="Z227" s="41">
        <f>SUMIF('México'!$C:$C,'México Summary'!C227,'México'!$Z:$Z)</f>
        <v>3066.63</v>
      </c>
      <c r="AA227" s="336">
        <f>SUMIF('México'!$C:$C,'México Summary'!C227,'México'!$AA:$AA)</f>
        <v>0</v>
      </c>
      <c r="AB227" s="41"/>
      <c r="AC227" s="338">
        <f t="shared" ref="AC227:AD227" si="411">D227+F227+H227+J227+L227+N227+P227+R227+T227+V227+X227+Z227</f>
        <v>36800</v>
      </c>
      <c r="AD227" s="336">
        <f t="shared" si="411"/>
        <v>0</v>
      </c>
      <c r="AE227" s="40"/>
      <c r="AF227" s="338">
        <f t="shared" ref="AF227:AG227" si="412">D227+F227+H227+J227+L227+N227+P227+R227+T227+V227+X227+Z227</f>
        <v>36800</v>
      </c>
      <c r="AG227" s="336">
        <f t="shared" si="412"/>
        <v>0</v>
      </c>
    </row>
    <row r="228" ht="14.25" customHeight="1">
      <c r="A228" s="40"/>
      <c r="B228" s="337" t="s">
        <v>742</v>
      </c>
      <c r="C228" s="40" t="s">
        <v>579</v>
      </c>
      <c r="D228" s="338">
        <f>SUMIF('México'!$C:$C,'México Summary'!C228,'México'!$D:$D)</f>
        <v>850</v>
      </c>
      <c r="E228" s="41">
        <f>SUMIF('México'!$C:$C,'México Summary'!C228,'México'!$E:$E)</f>
        <v>0</v>
      </c>
      <c r="F228" s="144">
        <f>SUMIF('México'!$C:$C,'México Summary'!C228,'México'!$F:$F)</f>
        <v>850</v>
      </c>
      <c r="G228" s="144">
        <f>SUMIF('México'!$C:$C,'México Summary'!C228,'México'!$G:$G)</f>
        <v>0</v>
      </c>
      <c r="H228" s="41">
        <f>SUMIF('México'!$C:$C,'México Summary'!C228,'México'!$H:$H)</f>
        <v>850</v>
      </c>
      <c r="I228" s="41">
        <f>SUMIF('México'!$C:$C,'México Summary'!C228,'México'!$I:$I)</f>
        <v>0</v>
      </c>
      <c r="J228" s="41">
        <f>SUMIF('México'!$C:$C,'México Summary'!C228,'México'!$J:$J)</f>
        <v>850</v>
      </c>
      <c r="K228" s="41">
        <f>SUMIF('México'!$C:$C,'México Summary'!C228,'México'!$K:$K)</f>
        <v>0</v>
      </c>
      <c r="L228" s="41">
        <f>SUMIF('México'!$C:$C,'México Summary'!C228,'México'!$L:$L)</f>
        <v>850</v>
      </c>
      <c r="M228" s="41">
        <f>SUMIF('México'!$C:$C,'México Summary'!C228,'México'!$M:$M)</f>
        <v>0</v>
      </c>
      <c r="N228" s="41">
        <f>SUMIF('México'!$C:$C,'México Summary'!C228,'México'!$N:$N)</f>
        <v>850</v>
      </c>
      <c r="O228" s="41">
        <f>SUMIF('México'!$C:$C,'México Summary'!C228,'México'!$O:$O)</f>
        <v>0</v>
      </c>
      <c r="P228" s="41">
        <f>SUMIF('México'!$C:$C,'México Summary'!C228,'México'!$P:$P)</f>
        <v>850</v>
      </c>
      <c r="Q228" s="41">
        <f>SUMIF('México'!$C:$C,'México Summary'!C228,'México'!$Q:$Q)</f>
        <v>0</v>
      </c>
      <c r="R228" s="41">
        <f>SUMIF('México'!$C:$C,'México Summary'!C228,'México'!$R:$R)</f>
        <v>850</v>
      </c>
      <c r="S228" s="41">
        <f>SUMIF('México'!$C:$C,'México Summary'!C228,'México'!$S:$S)</f>
        <v>0</v>
      </c>
      <c r="T228" s="41">
        <f>SUMIF('México'!$C:$C,'México Summary'!C228,'México'!$T:$T)</f>
        <v>850</v>
      </c>
      <c r="U228" s="41">
        <f>SUMIF('México'!$C:$C,'México Summary'!C228,'México'!$U:$U)</f>
        <v>0</v>
      </c>
      <c r="V228" s="41">
        <f>SUMIF('México'!$C:$C,'México Summary'!C228,'México'!$V:$V)</f>
        <v>850</v>
      </c>
      <c r="W228" s="41">
        <f>SUMIF('México'!$C:$C,'México Summary'!C228,'México'!$W:$W)</f>
        <v>0</v>
      </c>
      <c r="X228" s="41">
        <f>SUMIF('México'!$C:$C,'México Summary'!C228,'México'!$X:$X)</f>
        <v>850</v>
      </c>
      <c r="Y228" s="41">
        <f>SUMIF('México'!$C:$C,'México Summary'!C228,'México'!$Y:$Y)</f>
        <v>0</v>
      </c>
      <c r="Z228" s="41">
        <f>SUMIF('México'!$C:$C,'México Summary'!C228,'México'!$Z:$Z)</f>
        <v>850</v>
      </c>
      <c r="AA228" s="336">
        <f>SUMIF('México'!$C:$C,'México Summary'!C228,'México'!$AA:$AA)</f>
        <v>0</v>
      </c>
      <c r="AB228" s="41"/>
      <c r="AC228" s="338">
        <f t="shared" ref="AC228:AD228" si="413">D228+F228+H228+J228+L228+N228+P228+R228+T228+V228+X228+Z228</f>
        <v>10200</v>
      </c>
      <c r="AD228" s="336">
        <f t="shared" si="413"/>
        <v>0</v>
      </c>
      <c r="AE228" s="40"/>
      <c r="AF228" s="338">
        <f t="shared" ref="AF228:AG228" si="414">D228+F228+H228+J228+L228+N228+P228+R228+T228+V228+X228+Z228</f>
        <v>10200</v>
      </c>
      <c r="AG228" s="336">
        <f t="shared" si="414"/>
        <v>0</v>
      </c>
    </row>
    <row r="229" ht="14.25" customHeight="1">
      <c r="A229" s="40"/>
      <c r="B229" s="337" t="s">
        <v>742</v>
      </c>
      <c r="C229" s="40" t="s">
        <v>577</v>
      </c>
      <c r="D229" s="338">
        <f>SUMIF('México'!$C:$C,'México Summary'!C229,'México'!$D:$D)</f>
        <v>35000</v>
      </c>
      <c r="E229" s="41">
        <f>SUMIF('México'!$C:$C,'México Summary'!C229,'México'!$E:$E)</f>
        <v>0</v>
      </c>
      <c r="F229" s="144">
        <f>SUMIF('México'!$C:$C,'México Summary'!C229,'México'!$F:$F)</f>
        <v>0</v>
      </c>
      <c r="G229" s="144">
        <f>SUMIF('México'!$C:$C,'México Summary'!C229,'México'!$G:$G)</f>
        <v>0</v>
      </c>
      <c r="H229" s="41">
        <f>SUMIF('México'!$C:$C,'México Summary'!C229,'México'!$H:$H)</f>
        <v>35000</v>
      </c>
      <c r="I229" s="41">
        <f>SUMIF('México'!$C:$C,'México Summary'!C229,'México'!$I:$I)</f>
        <v>0</v>
      </c>
      <c r="J229" s="41">
        <f>SUMIF('México'!$C:$C,'México Summary'!C229,'México'!$J:$J)</f>
        <v>15000</v>
      </c>
      <c r="K229" s="41">
        <f>SUMIF('México'!$C:$C,'México Summary'!C229,'México'!$K:$K)</f>
        <v>0</v>
      </c>
      <c r="L229" s="41">
        <f>SUMIF('México'!$C:$C,'México Summary'!C229,'México'!$L:$L)</f>
        <v>0</v>
      </c>
      <c r="M229" s="41">
        <f>SUMIF('México'!$C:$C,'México Summary'!C229,'México'!$M:$M)</f>
        <v>0</v>
      </c>
      <c r="N229" s="41">
        <f>SUMIF('México'!$C:$C,'México Summary'!C229,'México'!$N:$N)</f>
        <v>0</v>
      </c>
      <c r="O229" s="41">
        <f>SUMIF('México'!$C:$C,'México Summary'!C229,'México'!$O:$O)</f>
        <v>0</v>
      </c>
      <c r="P229" s="41">
        <f>SUMIF('México'!$C:$C,'México Summary'!C229,'México'!$P:$P)</f>
        <v>0</v>
      </c>
      <c r="Q229" s="41">
        <f>SUMIF('México'!$C:$C,'México Summary'!C229,'México'!$Q:$Q)</f>
        <v>0</v>
      </c>
      <c r="R229" s="41">
        <f>SUMIF('México'!$C:$C,'México Summary'!C229,'México'!$R:$R)</f>
        <v>15000</v>
      </c>
      <c r="S229" s="41">
        <f>SUMIF('México'!$C:$C,'México Summary'!C229,'México'!$S:$S)</f>
        <v>0</v>
      </c>
      <c r="T229" s="41">
        <f>SUMIF('México'!$C:$C,'México Summary'!C229,'México'!$T:$T)</f>
        <v>0</v>
      </c>
      <c r="U229" s="41">
        <f>SUMIF('México'!$C:$C,'México Summary'!C229,'México'!$U:$U)</f>
        <v>0</v>
      </c>
      <c r="V229" s="41">
        <f>SUMIF('México'!$C:$C,'México Summary'!C229,'México'!$V:$V)</f>
        <v>15000</v>
      </c>
      <c r="W229" s="41">
        <f>SUMIF('México'!$C:$C,'México Summary'!C229,'México'!$W:$W)</f>
        <v>0</v>
      </c>
      <c r="X229" s="41">
        <f>SUMIF('México'!$C:$C,'México Summary'!C229,'México'!$X:$X)</f>
        <v>0</v>
      </c>
      <c r="Y229" s="41">
        <f>SUMIF('México'!$C:$C,'México Summary'!C229,'México'!$Y:$Y)</f>
        <v>0</v>
      </c>
      <c r="Z229" s="41">
        <f>SUMIF('México'!$C:$C,'México Summary'!C229,'México'!$Z:$Z)</f>
        <v>0</v>
      </c>
      <c r="AA229" s="336">
        <f>SUMIF('México'!$C:$C,'México Summary'!C229,'México'!$AA:$AA)</f>
        <v>0</v>
      </c>
      <c r="AB229" s="41"/>
      <c r="AC229" s="338">
        <f t="shared" ref="AC229:AD229" si="415">D229+F229+H229+J229+L229+N229+P229+R229+T229+V229+X229+Z229</f>
        <v>115000</v>
      </c>
      <c r="AD229" s="336">
        <f t="shared" si="415"/>
        <v>0</v>
      </c>
      <c r="AE229" s="40"/>
      <c r="AF229" s="338">
        <f t="shared" ref="AF229:AG229" si="416">D229+F229+H229+J229+L229+N229+P229+R229+T229+V229+X229+Z229</f>
        <v>115000</v>
      </c>
      <c r="AG229" s="336">
        <f t="shared" si="416"/>
        <v>0</v>
      </c>
    </row>
    <row r="230" ht="14.25" customHeight="1">
      <c r="A230" s="40"/>
      <c r="B230" s="337" t="s">
        <v>742</v>
      </c>
      <c r="C230" s="40" t="s">
        <v>559</v>
      </c>
      <c r="D230" s="338">
        <f>SUMIF('México'!$C:$C,'México Summary'!C230,'México'!$D:$D)</f>
        <v>10951.25</v>
      </c>
      <c r="E230" s="41">
        <f>SUMIF('México'!$C:$C,'México Summary'!C230,'México'!$E:$E)</f>
        <v>0</v>
      </c>
      <c r="F230" s="144">
        <f>SUMIF('México'!$C:$C,'México Summary'!C230,'México'!$F:$F)</f>
        <v>10951.25</v>
      </c>
      <c r="G230" s="144">
        <f>SUMIF('México'!$C:$C,'México Summary'!C230,'México'!$G:$G)</f>
        <v>0</v>
      </c>
      <c r="H230" s="41">
        <f>SUMIF('México'!$C:$C,'México Summary'!C230,'México'!$H:$H)</f>
        <v>10951.25</v>
      </c>
      <c r="I230" s="41">
        <f>SUMIF('México'!$C:$C,'México Summary'!C230,'México'!$I:$I)</f>
        <v>0</v>
      </c>
      <c r="J230" s="41">
        <f>SUMIF('México'!$C:$C,'México Summary'!C230,'México'!$J:$J)</f>
        <v>10951.25</v>
      </c>
      <c r="K230" s="41">
        <f>SUMIF('México'!$C:$C,'México Summary'!C230,'México'!$K:$K)</f>
        <v>0</v>
      </c>
      <c r="L230" s="41">
        <f>SUMIF('México'!$C:$C,'México Summary'!C230,'México'!$L:$L)</f>
        <v>10951.25</v>
      </c>
      <c r="M230" s="41">
        <f>SUMIF('México'!$C:$C,'México Summary'!C230,'México'!$M:$M)</f>
        <v>0</v>
      </c>
      <c r="N230" s="41">
        <f>SUMIF('México'!$C:$C,'México Summary'!C230,'México'!$N:$N)</f>
        <v>10951.25</v>
      </c>
      <c r="O230" s="41">
        <f>SUMIF('México'!$C:$C,'México Summary'!C230,'México'!$O:$O)</f>
        <v>0</v>
      </c>
      <c r="P230" s="41">
        <f>SUMIF('México'!$C:$C,'México Summary'!C230,'México'!$P:$P)</f>
        <v>10951.25</v>
      </c>
      <c r="Q230" s="41">
        <f>SUMIF('México'!$C:$C,'México Summary'!C230,'México'!$Q:$Q)</f>
        <v>0</v>
      </c>
      <c r="R230" s="41">
        <f>SUMIF('México'!$C:$C,'México Summary'!C230,'México'!$R:$R)</f>
        <v>10951.25</v>
      </c>
      <c r="S230" s="41">
        <f>SUMIF('México'!$C:$C,'México Summary'!C230,'México'!$S:$S)</f>
        <v>0</v>
      </c>
      <c r="T230" s="41">
        <f>SUMIF('México'!$C:$C,'México Summary'!C230,'México'!$T:$T)</f>
        <v>10951.25</v>
      </c>
      <c r="U230" s="41">
        <f>SUMIF('México'!$C:$C,'México Summary'!C230,'México'!$U:$U)</f>
        <v>0</v>
      </c>
      <c r="V230" s="41">
        <f>SUMIF('México'!$C:$C,'México Summary'!C230,'México'!$V:$V)</f>
        <v>10951.25</v>
      </c>
      <c r="W230" s="41">
        <f>SUMIF('México'!$C:$C,'México Summary'!C230,'México'!$W:$W)</f>
        <v>0</v>
      </c>
      <c r="X230" s="41">
        <f>SUMIF('México'!$C:$C,'México Summary'!C230,'México'!$X:$X)</f>
        <v>10951.25</v>
      </c>
      <c r="Y230" s="41">
        <f>SUMIF('México'!$C:$C,'México Summary'!C230,'México'!$Y:$Y)</f>
        <v>0</v>
      </c>
      <c r="Z230" s="41">
        <f>SUMIF('México'!$C:$C,'México Summary'!C230,'México'!$Z:$Z)</f>
        <v>10951.25</v>
      </c>
      <c r="AA230" s="336">
        <f>SUMIF('México'!$C:$C,'México Summary'!C230,'México'!$AA:$AA)</f>
        <v>0</v>
      </c>
      <c r="AB230" s="41"/>
      <c r="AC230" s="338">
        <f t="shared" ref="AC230:AD230" si="417">D230+F230+H230+J230+L230+N230+P230+R230+T230+V230+X230+Z230</f>
        <v>131415</v>
      </c>
      <c r="AD230" s="336">
        <f t="shared" si="417"/>
        <v>0</v>
      </c>
      <c r="AE230" s="40"/>
      <c r="AF230" s="338">
        <f t="shared" ref="AF230:AG230" si="418">D230+F230+H230+J230+L230+N230+P230+R230+T230+V230+X230+Z230</f>
        <v>131415</v>
      </c>
      <c r="AG230" s="336">
        <f t="shared" si="418"/>
        <v>0</v>
      </c>
    </row>
    <row r="231" ht="14.25" customHeight="1">
      <c r="A231" s="40"/>
      <c r="B231" s="337"/>
      <c r="C231" s="359" t="s">
        <v>102</v>
      </c>
      <c r="D231" s="356">
        <f t="shared" ref="D231:AA231" si="419">SUM(D219:D230)</f>
        <v>53537.8804</v>
      </c>
      <c r="E231" s="357">
        <f t="shared" si="419"/>
        <v>7000</v>
      </c>
      <c r="F231" s="357">
        <f t="shared" si="419"/>
        <v>18367.92</v>
      </c>
      <c r="G231" s="357">
        <f t="shared" si="419"/>
        <v>7000</v>
      </c>
      <c r="H231" s="357">
        <f t="shared" si="419"/>
        <v>60567.92</v>
      </c>
      <c r="I231" s="357">
        <f t="shared" si="419"/>
        <v>7000</v>
      </c>
      <c r="J231" s="357">
        <f t="shared" si="419"/>
        <v>34775.8226</v>
      </c>
      <c r="K231" s="357">
        <f t="shared" si="419"/>
        <v>7000</v>
      </c>
      <c r="L231" s="357">
        <f t="shared" si="419"/>
        <v>19071.1346</v>
      </c>
      <c r="M231" s="357">
        <f t="shared" si="419"/>
        <v>7000</v>
      </c>
      <c r="N231" s="357">
        <f t="shared" si="419"/>
        <v>18477.5664</v>
      </c>
      <c r="O231" s="357">
        <f t="shared" si="419"/>
        <v>7000</v>
      </c>
      <c r="P231" s="357">
        <f t="shared" si="419"/>
        <v>25467.92</v>
      </c>
      <c r="Q231" s="357">
        <f t="shared" si="419"/>
        <v>7000</v>
      </c>
      <c r="R231" s="357">
        <f t="shared" si="419"/>
        <v>40585.8026</v>
      </c>
      <c r="S231" s="357">
        <f t="shared" si="419"/>
        <v>7000</v>
      </c>
      <c r="T231" s="357">
        <f t="shared" si="419"/>
        <v>33117.2234</v>
      </c>
      <c r="U231" s="357">
        <f t="shared" si="419"/>
        <v>7000</v>
      </c>
      <c r="V231" s="357">
        <f t="shared" si="419"/>
        <v>40367.92</v>
      </c>
      <c r="W231" s="357">
        <f t="shared" si="419"/>
        <v>7000</v>
      </c>
      <c r="X231" s="357">
        <f t="shared" si="419"/>
        <v>25367.92</v>
      </c>
      <c r="Y231" s="357">
        <f t="shared" si="419"/>
        <v>7000</v>
      </c>
      <c r="Z231" s="357">
        <f t="shared" si="419"/>
        <v>25367.88</v>
      </c>
      <c r="AA231" s="358">
        <f t="shared" si="419"/>
        <v>0</v>
      </c>
      <c r="AB231" s="41"/>
      <c r="AC231" s="356">
        <f t="shared" ref="AC231:AD231" si="420">D231+F231+H231+J231+L231+N231+P231+R231+T231+V231+X231+Z231</f>
        <v>395072.91</v>
      </c>
      <c r="AD231" s="358">
        <f t="shared" si="420"/>
        <v>77000</v>
      </c>
      <c r="AE231" s="40"/>
      <c r="AF231" s="356">
        <f t="shared" ref="AF231:AG231" si="421">D231+F231+H231+J231+L231+N231+P231+R231+T231+V231+X231+Z231</f>
        <v>395072.91</v>
      </c>
      <c r="AG231" s="358">
        <f t="shared" si="421"/>
        <v>77000</v>
      </c>
    </row>
    <row r="232" ht="14.25" customHeight="1">
      <c r="A232" s="40"/>
      <c r="B232" s="337"/>
      <c r="C232" s="40"/>
      <c r="D232" s="338"/>
      <c r="E232" s="41"/>
      <c r="F232" s="144"/>
      <c r="G232" s="144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336"/>
      <c r="AB232" s="41"/>
      <c r="AC232" s="338"/>
      <c r="AD232" s="336"/>
      <c r="AE232" s="40"/>
      <c r="AF232" s="338"/>
      <c r="AG232" s="336"/>
    </row>
    <row r="233" ht="14.25" customHeight="1">
      <c r="A233" s="40"/>
      <c r="B233" s="337" t="s">
        <v>111</v>
      </c>
      <c r="C233" s="40" t="s">
        <v>514</v>
      </c>
      <c r="D233" s="338">
        <f>SUMIF('México'!$C:$C,'México Summary'!C233,'México'!$D:$D)</f>
        <v>3550</v>
      </c>
      <c r="E233" s="41">
        <f>SUMIF('México'!$C:$C,'México Summary'!C233,'México'!$E:$E)</f>
        <v>0</v>
      </c>
      <c r="F233" s="144">
        <f>SUMIF('México'!$C:$C,'México Summary'!C233,'México'!$F:$F)</f>
        <v>3550</v>
      </c>
      <c r="G233" s="144">
        <f>SUMIF('México'!$C:$C,'México Summary'!C233,'México'!$G:$G)</f>
        <v>0</v>
      </c>
      <c r="H233" s="41">
        <f>SUMIF('México'!$C:$C,'México Summary'!C233,'México'!$H:$H)</f>
        <v>3550</v>
      </c>
      <c r="I233" s="41">
        <f>SUMIF('México'!$C:$C,'México Summary'!C233,'México'!$I:$I)</f>
        <v>0</v>
      </c>
      <c r="J233" s="41">
        <f>SUMIF('México'!$C:$C,'México Summary'!C233,'México'!$J:$J)</f>
        <v>3550</v>
      </c>
      <c r="K233" s="41">
        <f>SUMIF('México'!$C:$C,'México Summary'!C233,'México'!$K:$K)</f>
        <v>0</v>
      </c>
      <c r="L233" s="41">
        <f>SUMIF('México'!$C:$C,'México Summary'!C233,'México'!$L:$L)</f>
        <v>3550</v>
      </c>
      <c r="M233" s="41">
        <f>SUMIF('México'!$C:$C,'México Summary'!C233,'México'!$M:$M)</f>
        <v>0</v>
      </c>
      <c r="N233" s="41">
        <f>SUMIF('México'!$C:$C,'México Summary'!C233,'México'!$N:$N)</f>
        <v>3550</v>
      </c>
      <c r="O233" s="41">
        <f>SUMIF('México'!$C:$C,'México Summary'!C233,'México'!$O:$O)</f>
        <v>0</v>
      </c>
      <c r="P233" s="41">
        <f>SUMIF('México'!$C:$C,'México Summary'!C233,'México'!$P:$P)</f>
        <v>3550</v>
      </c>
      <c r="Q233" s="41">
        <f>SUMIF('México'!$C:$C,'México Summary'!C233,'México'!$Q:$Q)</f>
        <v>0</v>
      </c>
      <c r="R233" s="41">
        <f>SUMIF('México'!$C:$C,'México Summary'!C233,'México'!$R:$R)</f>
        <v>3550</v>
      </c>
      <c r="S233" s="41">
        <f>SUMIF('México'!$C:$C,'México Summary'!C233,'México'!$S:$S)</f>
        <v>0</v>
      </c>
      <c r="T233" s="41">
        <f>SUMIF('México'!$C:$C,'México Summary'!C233,'México'!$T:$T)</f>
        <v>3550</v>
      </c>
      <c r="U233" s="41">
        <f>SUMIF('México'!$C:$C,'México Summary'!C233,'México'!$U:$U)</f>
        <v>0</v>
      </c>
      <c r="V233" s="41">
        <f>SUMIF('México'!$C:$C,'México Summary'!C233,'México'!$V:$V)</f>
        <v>3550</v>
      </c>
      <c r="W233" s="41">
        <f>SUMIF('México'!$C:$C,'México Summary'!C233,'México'!$W:$W)</f>
        <v>0</v>
      </c>
      <c r="X233" s="41">
        <f>SUMIF('México'!$C:$C,'México Summary'!C233,'México'!$X:$X)</f>
        <v>3550</v>
      </c>
      <c r="Y233" s="41">
        <f>SUMIF('México'!$C:$C,'México Summary'!C233,'México'!$Y:$Y)</f>
        <v>0</v>
      </c>
      <c r="Z233" s="41">
        <f>SUMIF('México'!$C:$C,'México Summary'!C233,'México'!$Z:$Z)</f>
        <v>3550</v>
      </c>
      <c r="AA233" s="336">
        <f>SUMIF('México'!$C:$C,'México Summary'!C233,'México'!$AA:$AA)</f>
        <v>0</v>
      </c>
      <c r="AB233" s="41"/>
      <c r="AC233" s="338">
        <f t="shared" ref="AC233:AD233" si="422">D233+F233+H233+J233+L233+N233+P233+R233+T233+V233+X233+Z233</f>
        <v>42600</v>
      </c>
      <c r="AD233" s="336">
        <f t="shared" si="422"/>
        <v>0</v>
      </c>
      <c r="AE233" s="40"/>
      <c r="AF233" s="338">
        <f t="shared" ref="AF233:AG233" si="423">D233+F233+H233+J233+L233+N233+P233+R233+T233+V233+X233+Z233</f>
        <v>42600</v>
      </c>
      <c r="AG233" s="336">
        <f t="shared" si="423"/>
        <v>0</v>
      </c>
    </row>
    <row r="234" ht="14.25" customHeight="1">
      <c r="A234" s="40"/>
      <c r="B234" s="337" t="s">
        <v>111</v>
      </c>
      <c r="C234" s="40" t="s">
        <v>515</v>
      </c>
      <c r="D234" s="338">
        <f>SUMIF('México'!$C:$C,'México Summary'!C234,'México'!$D:$D)</f>
        <v>10800</v>
      </c>
      <c r="E234" s="41">
        <f>SUMIF('México'!$C:$C,'México Summary'!C234,'México'!$E:$E)</f>
        <v>0</v>
      </c>
      <c r="F234" s="144">
        <f>SUMIF('México'!$C:$C,'México Summary'!C234,'México'!$F:$F)</f>
        <v>10800</v>
      </c>
      <c r="G234" s="144">
        <f>SUMIF('México'!$C:$C,'México Summary'!C234,'México'!$G:$G)</f>
        <v>0</v>
      </c>
      <c r="H234" s="41">
        <f>SUMIF('México'!$C:$C,'México Summary'!C234,'México'!$H:$H)</f>
        <v>10800</v>
      </c>
      <c r="I234" s="41">
        <f>SUMIF('México'!$C:$C,'México Summary'!C234,'México'!$I:$I)</f>
        <v>0</v>
      </c>
      <c r="J234" s="41">
        <f>SUMIF('México'!$C:$C,'México Summary'!C234,'México'!$J:$J)</f>
        <v>10800</v>
      </c>
      <c r="K234" s="41">
        <f>SUMIF('México'!$C:$C,'México Summary'!C234,'México'!$K:$K)</f>
        <v>0</v>
      </c>
      <c r="L234" s="41">
        <f>SUMIF('México'!$C:$C,'México Summary'!C234,'México'!$L:$L)</f>
        <v>10800</v>
      </c>
      <c r="M234" s="41">
        <f>SUMIF('México'!$C:$C,'México Summary'!C234,'México'!$M:$M)</f>
        <v>0</v>
      </c>
      <c r="N234" s="41">
        <f>SUMIF('México'!$C:$C,'México Summary'!C234,'México'!$N:$N)</f>
        <v>10800</v>
      </c>
      <c r="O234" s="41">
        <f>SUMIF('México'!$C:$C,'México Summary'!C234,'México'!$O:$O)</f>
        <v>0</v>
      </c>
      <c r="P234" s="41">
        <f>SUMIF('México'!$C:$C,'México Summary'!C234,'México'!$P:$P)</f>
        <v>10800</v>
      </c>
      <c r="Q234" s="41">
        <f>SUMIF('México'!$C:$C,'México Summary'!C234,'México'!$Q:$Q)</f>
        <v>0</v>
      </c>
      <c r="R234" s="41">
        <f>SUMIF('México'!$C:$C,'México Summary'!C234,'México'!$R:$R)</f>
        <v>10800</v>
      </c>
      <c r="S234" s="41">
        <f>SUMIF('México'!$C:$C,'México Summary'!C234,'México'!$S:$S)</f>
        <v>0</v>
      </c>
      <c r="T234" s="41">
        <f>SUMIF('México'!$C:$C,'México Summary'!C234,'México'!$T:$T)</f>
        <v>10800</v>
      </c>
      <c r="U234" s="41">
        <f>SUMIF('México'!$C:$C,'México Summary'!C234,'México'!$U:$U)</f>
        <v>0</v>
      </c>
      <c r="V234" s="41">
        <f>SUMIF('México'!$C:$C,'México Summary'!C234,'México'!$V:$V)</f>
        <v>10800</v>
      </c>
      <c r="W234" s="41">
        <f>SUMIF('México'!$C:$C,'México Summary'!C234,'México'!$W:$W)</f>
        <v>0</v>
      </c>
      <c r="X234" s="41">
        <f>SUMIF('México'!$C:$C,'México Summary'!C234,'México'!$X:$X)</f>
        <v>10800</v>
      </c>
      <c r="Y234" s="41">
        <f>SUMIF('México'!$C:$C,'México Summary'!C234,'México'!$Y:$Y)</f>
        <v>0</v>
      </c>
      <c r="Z234" s="41">
        <f>SUMIF('México'!$C:$C,'México Summary'!C234,'México'!$Z:$Z)</f>
        <v>10800</v>
      </c>
      <c r="AA234" s="336">
        <f>SUMIF('México'!$C:$C,'México Summary'!C234,'México'!$AA:$AA)</f>
        <v>0</v>
      </c>
      <c r="AB234" s="41"/>
      <c r="AC234" s="338">
        <f t="shared" ref="AC234:AD234" si="424">D234+F234+H234+J234+L234+N234+P234+R234+T234+V234+X234+Z234</f>
        <v>129600</v>
      </c>
      <c r="AD234" s="336">
        <f t="shared" si="424"/>
        <v>0</v>
      </c>
      <c r="AE234" s="40"/>
      <c r="AF234" s="338">
        <f t="shared" ref="AF234:AG234" si="425">D234+F234+H234+J234+L234+N234+P234+R234+T234+V234+X234+Z234</f>
        <v>129600</v>
      </c>
      <c r="AG234" s="336">
        <f t="shared" si="425"/>
        <v>0</v>
      </c>
    </row>
    <row r="235" ht="14.25" customHeight="1">
      <c r="A235" s="40"/>
      <c r="B235" s="337" t="s">
        <v>111</v>
      </c>
      <c r="C235" s="40" t="s">
        <v>516</v>
      </c>
      <c r="D235" s="338">
        <f>SUMIF('México'!$C:$C,'México Summary'!C235,'México'!$D:$D)</f>
        <v>0</v>
      </c>
      <c r="E235" s="41">
        <f>SUMIF('México'!$C:$C,'México Summary'!C235,'México'!$E:$E)</f>
        <v>0</v>
      </c>
      <c r="F235" s="144">
        <f>SUMIF('México'!$C:$C,'México Summary'!C235,'México'!$F:$F)</f>
        <v>0</v>
      </c>
      <c r="G235" s="144">
        <f>SUMIF('México'!$C:$C,'México Summary'!C235,'México'!$G:$G)</f>
        <v>0</v>
      </c>
      <c r="H235" s="41">
        <f>SUMIF('México'!$C:$C,'México Summary'!C235,'México'!$H:$H)</f>
        <v>7200</v>
      </c>
      <c r="I235" s="41">
        <f>SUMIF('México'!$C:$C,'México Summary'!C235,'México'!$I:$I)</f>
        <v>0</v>
      </c>
      <c r="J235" s="41">
        <f>SUMIF('México'!$C:$C,'México Summary'!C235,'México'!$J:$J)</f>
        <v>0</v>
      </c>
      <c r="K235" s="41">
        <f>SUMIF('México'!$C:$C,'México Summary'!C235,'México'!$K:$K)</f>
        <v>0</v>
      </c>
      <c r="L235" s="41">
        <f>SUMIF('México'!$C:$C,'México Summary'!C235,'México'!$L:$L)</f>
        <v>0</v>
      </c>
      <c r="M235" s="41">
        <f>SUMIF('México'!$C:$C,'México Summary'!C235,'México'!$M:$M)</f>
        <v>0</v>
      </c>
      <c r="N235" s="41">
        <f>SUMIF('México'!$C:$C,'México Summary'!C235,'México'!$N:$N)</f>
        <v>0</v>
      </c>
      <c r="O235" s="41">
        <f>SUMIF('México'!$C:$C,'México Summary'!C235,'México'!$O:$O)</f>
        <v>0</v>
      </c>
      <c r="P235" s="41">
        <f>SUMIF('México'!$C:$C,'México Summary'!C235,'México'!$P:$P)</f>
        <v>0</v>
      </c>
      <c r="Q235" s="41">
        <f>SUMIF('México'!$C:$C,'México Summary'!C235,'México'!$Q:$Q)</f>
        <v>0</v>
      </c>
      <c r="R235" s="41">
        <f>SUMIF('México'!$C:$C,'México Summary'!C235,'México'!$R:$R)</f>
        <v>0</v>
      </c>
      <c r="S235" s="41">
        <f>SUMIF('México'!$C:$C,'México Summary'!C235,'México'!$S:$S)</f>
        <v>0</v>
      </c>
      <c r="T235" s="41">
        <f>SUMIF('México'!$C:$C,'México Summary'!C235,'México'!$T:$T)</f>
        <v>7200</v>
      </c>
      <c r="U235" s="41">
        <f>SUMIF('México'!$C:$C,'México Summary'!C235,'México'!$U:$U)</f>
        <v>0</v>
      </c>
      <c r="V235" s="41">
        <f>SUMIF('México'!$C:$C,'México Summary'!C235,'México'!$V:$V)</f>
        <v>0</v>
      </c>
      <c r="W235" s="41">
        <f>SUMIF('México'!$C:$C,'México Summary'!C235,'México'!$W:$W)</f>
        <v>0</v>
      </c>
      <c r="X235" s="41">
        <f>SUMIF('México'!$C:$C,'México Summary'!C235,'México'!$X:$X)</f>
        <v>0</v>
      </c>
      <c r="Y235" s="41">
        <f>SUMIF('México'!$C:$C,'México Summary'!C235,'México'!$Y:$Y)</f>
        <v>0</v>
      </c>
      <c r="Z235" s="41">
        <f>SUMIF('México'!$C:$C,'México Summary'!C235,'México'!$Z:$Z)</f>
        <v>0</v>
      </c>
      <c r="AA235" s="336">
        <f>SUMIF('México'!$C:$C,'México Summary'!C235,'México'!$AA:$AA)</f>
        <v>0</v>
      </c>
      <c r="AB235" s="41"/>
      <c r="AC235" s="338">
        <f t="shared" ref="AC235:AD235" si="426">D235+F235+H235+J235+L235+N235+P235+R235+T235+V235+X235+Z235</f>
        <v>14400</v>
      </c>
      <c r="AD235" s="336">
        <f t="shared" si="426"/>
        <v>0</v>
      </c>
      <c r="AE235" s="40"/>
      <c r="AF235" s="338">
        <f t="shared" ref="AF235:AG235" si="427">D235+F235+H235+J235+L235+N235+P235+R235+T235+V235+X235+Z235</f>
        <v>14400</v>
      </c>
      <c r="AG235" s="336">
        <f t="shared" si="427"/>
        <v>0</v>
      </c>
    </row>
    <row r="236" ht="14.25" customHeight="1">
      <c r="A236" s="40"/>
      <c r="B236" s="337" t="s">
        <v>111</v>
      </c>
      <c r="C236" s="40" t="s">
        <v>519</v>
      </c>
      <c r="D236" s="338">
        <f>SUMIF('México'!$C:$C,'México Summary'!C236,'México'!$D:$D)</f>
        <v>0</v>
      </c>
      <c r="E236" s="41">
        <f>SUMIF('México'!$C:$C,'México Summary'!C236,'México'!$E:$E)</f>
        <v>0</v>
      </c>
      <c r="F236" s="144">
        <f>SUMIF('México'!$C:$C,'México Summary'!C236,'México'!$F:$F)</f>
        <v>0</v>
      </c>
      <c r="G236" s="144">
        <f>SUMIF('México'!$C:$C,'México Summary'!C236,'México'!$G:$G)</f>
        <v>0</v>
      </c>
      <c r="H236" s="41">
        <f>SUMIF('México'!$C:$C,'México Summary'!C236,'México'!$H:$H)</f>
        <v>363</v>
      </c>
      <c r="I236" s="41">
        <f>SUMIF('México'!$C:$C,'México Summary'!C236,'México'!$I:$I)</f>
        <v>0</v>
      </c>
      <c r="J236" s="41">
        <f>SUMIF('México'!$C:$C,'México Summary'!C236,'México'!$J:$J)</f>
        <v>0</v>
      </c>
      <c r="K236" s="41">
        <f>SUMIF('México'!$C:$C,'México Summary'!C236,'México'!$K:$K)</f>
        <v>0</v>
      </c>
      <c r="L236" s="41">
        <f>SUMIF('México'!$C:$C,'México Summary'!C236,'México'!$L:$L)</f>
        <v>1536.9258</v>
      </c>
      <c r="M236" s="41">
        <f>SUMIF('México'!$C:$C,'México Summary'!C236,'México'!$M:$M)</f>
        <v>0</v>
      </c>
      <c r="N236" s="41">
        <f>SUMIF('México'!$C:$C,'México Summary'!C236,'México'!$N:$N)</f>
        <v>0</v>
      </c>
      <c r="O236" s="41">
        <f>SUMIF('México'!$C:$C,'México Summary'!C236,'México'!$O:$O)</f>
        <v>0</v>
      </c>
      <c r="P236" s="41">
        <f>SUMIF('México'!$C:$C,'México Summary'!C236,'México'!$P:$P)</f>
        <v>0</v>
      </c>
      <c r="Q236" s="41">
        <f>SUMIF('México'!$C:$C,'México Summary'!C236,'México'!$Q:$Q)</f>
        <v>0</v>
      </c>
      <c r="R236" s="41">
        <f>SUMIF('México'!$C:$C,'México Summary'!C236,'México'!$R:$R)</f>
        <v>1229.8332</v>
      </c>
      <c r="S236" s="41">
        <f>SUMIF('México'!$C:$C,'México Summary'!C236,'México'!$S:$S)</f>
        <v>0</v>
      </c>
      <c r="T236" s="41">
        <f>SUMIF('México'!$C:$C,'México Summary'!C236,'México'!$T:$T)</f>
        <v>472.1664</v>
      </c>
      <c r="U236" s="41">
        <f>SUMIF('México'!$C:$C,'México Summary'!C236,'México'!$U:$U)</f>
        <v>0</v>
      </c>
      <c r="V236" s="41">
        <f>SUMIF('México'!$C:$C,'México Summary'!C236,'México'!$V:$V)</f>
        <v>530</v>
      </c>
      <c r="W236" s="41">
        <f>SUMIF('México'!$C:$C,'México Summary'!C236,'México'!$W:$W)</f>
        <v>0</v>
      </c>
      <c r="X236" s="41">
        <f>SUMIF('México'!$C:$C,'México Summary'!C236,'México'!$X:$X)</f>
        <v>530</v>
      </c>
      <c r="Y236" s="41">
        <f>SUMIF('México'!$C:$C,'México Summary'!C236,'México'!$Y:$Y)</f>
        <v>0</v>
      </c>
      <c r="Z236" s="41">
        <f>SUMIF('México'!$C:$C,'México Summary'!C236,'México'!$Z:$Z)</f>
        <v>530</v>
      </c>
      <c r="AA236" s="336">
        <f>SUMIF('México'!$C:$C,'México Summary'!C236,'México'!$AA:$AA)</f>
        <v>0</v>
      </c>
      <c r="AB236" s="41"/>
      <c r="AC236" s="338">
        <f t="shared" ref="AC236:AD236" si="428">D236+F236+H236+J236+L236+N236+P236+R236+T236+V236+X236+Z236</f>
        <v>5191.9254</v>
      </c>
      <c r="AD236" s="336">
        <f t="shared" si="428"/>
        <v>0</v>
      </c>
      <c r="AE236" s="40"/>
      <c r="AF236" s="338">
        <f t="shared" ref="AF236:AG236" si="429">D236+F236+H236+J236+L236+N236+P236+R236+T236+V236+X236+Z236</f>
        <v>5191.9254</v>
      </c>
      <c r="AG236" s="336">
        <f t="shared" si="429"/>
        <v>0</v>
      </c>
    </row>
    <row r="237" ht="14.25" customHeight="1">
      <c r="A237" s="40"/>
      <c r="B237" s="337" t="s">
        <v>111</v>
      </c>
      <c r="C237" s="40" t="s">
        <v>521</v>
      </c>
      <c r="D237" s="338">
        <f>SUMIF('México'!$C:$C,'México Summary'!C237,'México'!$D:$D)</f>
        <v>1855</v>
      </c>
      <c r="E237" s="41">
        <f>SUMIF('México'!$C:$C,'México Summary'!C237,'México'!$E:$E)</f>
        <v>0</v>
      </c>
      <c r="F237" s="144">
        <f>SUMIF('México'!$C:$C,'México Summary'!C237,'México'!$F:$F)</f>
        <v>2901.7818</v>
      </c>
      <c r="G237" s="144">
        <f>SUMIF('México'!$C:$C,'México Summary'!C237,'México'!$G:$G)</f>
        <v>0</v>
      </c>
      <c r="H237" s="41">
        <f>SUMIF('México'!$C:$C,'México Summary'!C237,'México'!$H:$H)</f>
        <v>4187</v>
      </c>
      <c r="I237" s="41">
        <f>SUMIF('México'!$C:$C,'México Summary'!C237,'México'!$I:$I)</f>
        <v>0</v>
      </c>
      <c r="J237" s="41">
        <f>SUMIF('México'!$C:$C,'México Summary'!C237,'México'!$J:$J)</f>
        <v>31588</v>
      </c>
      <c r="K237" s="41">
        <f>SUMIF('México'!$C:$C,'México Summary'!C237,'México'!$K:$K)</f>
        <v>0</v>
      </c>
      <c r="L237" s="41">
        <f>SUMIF('México'!$C:$C,'México Summary'!C237,'México'!$L:$L)</f>
        <v>-26977</v>
      </c>
      <c r="M237" s="41">
        <f>SUMIF('México'!$C:$C,'México Summary'!C237,'México'!$M:$M)</f>
        <v>0</v>
      </c>
      <c r="N237" s="41">
        <f>SUMIF('México'!$C:$C,'México Summary'!C237,'México'!$N:$N)</f>
        <v>1855</v>
      </c>
      <c r="O237" s="41">
        <f>SUMIF('México'!$C:$C,'México Summary'!C237,'México'!$O:$O)</f>
        <v>0</v>
      </c>
      <c r="P237" s="41">
        <f>SUMIF('México'!$C:$C,'México Summary'!C237,'México'!$P:$P)</f>
        <v>4408.593</v>
      </c>
      <c r="Q237" s="41">
        <f>SUMIF('México'!$C:$C,'México Summary'!C237,'México'!$Q:$Q)</f>
        <v>0</v>
      </c>
      <c r="R237" s="41">
        <f>SUMIF('México'!$C:$C,'México Summary'!C237,'México'!$R:$R)</f>
        <v>1855</v>
      </c>
      <c r="S237" s="41">
        <f>SUMIF('México'!$C:$C,'México Summary'!C237,'México'!$S:$S)</f>
        <v>0</v>
      </c>
      <c r="T237" s="41">
        <f>SUMIF('México'!$C:$C,'México Summary'!C237,'México'!$T:$T)</f>
        <v>1855</v>
      </c>
      <c r="U237" s="41">
        <f>SUMIF('México'!$C:$C,'México Summary'!C237,'México'!$U:$U)</f>
        <v>0</v>
      </c>
      <c r="V237" s="41">
        <f>SUMIF('México'!$C:$C,'México Summary'!C237,'México'!$V:$V)</f>
        <v>3604</v>
      </c>
      <c r="W237" s="41">
        <f>SUMIF('México'!$C:$C,'México Summary'!C237,'México'!$W:$W)</f>
        <v>0</v>
      </c>
      <c r="X237" s="41">
        <f>SUMIF('México'!$C:$C,'México Summary'!C237,'México'!$X:$X)</f>
        <v>3604</v>
      </c>
      <c r="Y237" s="41">
        <f>SUMIF('México'!$C:$C,'México Summary'!C237,'México'!$Y:$Y)</f>
        <v>0</v>
      </c>
      <c r="Z237" s="41">
        <f>SUMIF('México'!$C:$C,'México Summary'!C237,'México'!$Z:$Z)</f>
        <v>3604</v>
      </c>
      <c r="AA237" s="336">
        <f>SUMIF('México'!$C:$C,'México Summary'!C237,'México'!$AA:$AA)</f>
        <v>0</v>
      </c>
      <c r="AB237" s="41"/>
      <c r="AC237" s="338">
        <f t="shared" ref="AC237:AD237" si="430">D237+F237+H237+J237+L237+N237+P237+R237+T237+V237+X237+Z237</f>
        <v>34340.3748</v>
      </c>
      <c r="AD237" s="336">
        <f t="shared" si="430"/>
        <v>0</v>
      </c>
      <c r="AE237" s="40"/>
      <c r="AF237" s="338">
        <f t="shared" ref="AF237:AG237" si="431">D237+F237+H237+J237+L237+N237+P237+R237+T237+V237+X237+Z237</f>
        <v>34340.3748</v>
      </c>
      <c r="AG237" s="336">
        <f t="shared" si="431"/>
        <v>0</v>
      </c>
    </row>
    <row r="238" ht="14.25" customHeight="1">
      <c r="A238" s="40"/>
      <c r="B238" s="337" t="s">
        <v>111</v>
      </c>
      <c r="C238" s="40" t="s">
        <v>525</v>
      </c>
      <c r="D238" s="338">
        <f>SUMIF('México'!$C:$C,'México Summary'!C238,'México'!$D:$D)</f>
        <v>15000</v>
      </c>
      <c r="E238" s="41">
        <f>SUMIF('México'!$C:$C,'México Summary'!C238,'México'!$E:$E)</f>
        <v>0</v>
      </c>
      <c r="F238" s="144">
        <f>SUMIF('México'!$C:$C,'México Summary'!C238,'México'!$F:$F)</f>
        <v>15000</v>
      </c>
      <c r="G238" s="144">
        <f>SUMIF('México'!$C:$C,'México Summary'!C238,'México'!$G:$G)</f>
        <v>15000</v>
      </c>
      <c r="H238" s="41">
        <f>SUMIF('México'!$C:$C,'México Summary'!C238,'México'!$H:$H)</f>
        <v>15000</v>
      </c>
      <c r="I238" s="41">
        <f>SUMIF('México'!$C:$C,'México Summary'!C238,'México'!$I:$I)</f>
        <v>15000</v>
      </c>
      <c r="J238" s="41">
        <f>SUMIF('México'!$C:$C,'México Summary'!C238,'México'!$J:$J)</f>
        <v>15000</v>
      </c>
      <c r="K238" s="41">
        <f>SUMIF('México'!$C:$C,'México Summary'!C238,'México'!$K:$K)</f>
        <v>15000</v>
      </c>
      <c r="L238" s="41">
        <f>SUMIF('México'!$C:$C,'México Summary'!C238,'México'!$L:$L)</f>
        <v>15000</v>
      </c>
      <c r="M238" s="41">
        <f>SUMIF('México'!$C:$C,'México Summary'!C238,'México'!$M:$M)</f>
        <v>15000</v>
      </c>
      <c r="N238" s="41">
        <f>SUMIF('México'!$C:$C,'México Summary'!C238,'México'!$N:$N)</f>
        <v>15000</v>
      </c>
      <c r="O238" s="41">
        <f>SUMIF('México'!$C:$C,'México Summary'!C238,'México'!$O:$O)</f>
        <v>15000</v>
      </c>
      <c r="P238" s="41">
        <f>SUMIF('México'!$C:$C,'México Summary'!C238,'México'!$P:$P)</f>
        <v>15000</v>
      </c>
      <c r="Q238" s="41">
        <f>SUMIF('México'!$C:$C,'México Summary'!C238,'México'!$Q:$Q)</f>
        <v>15000</v>
      </c>
      <c r="R238" s="41">
        <f>SUMIF('México'!$C:$C,'México Summary'!C238,'México'!$R:$R)</f>
        <v>15000</v>
      </c>
      <c r="S238" s="41">
        <f>SUMIF('México'!$C:$C,'México Summary'!C238,'México'!$S:$S)</f>
        <v>15000</v>
      </c>
      <c r="T238" s="41">
        <f>SUMIF('México'!$C:$C,'México Summary'!C238,'México'!$T:$T)</f>
        <v>15000</v>
      </c>
      <c r="U238" s="41">
        <f>SUMIF('México'!$C:$C,'México Summary'!C238,'México'!$U:$U)</f>
        <v>15000</v>
      </c>
      <c r="V238" s="41">
        <f>SUMIF('México'!$C:$C,'México Summary'!C238,'México'!$V:$V)</f>
        <v>15000</v>
      </c>
      <c r="W238" s="41">
        <f>SUMIF('México'!$C:$C,'México Summary'!C238,'México'!$W:$W)</f>
        <v>15000</v>
      </c>
      <c r="X238" s="41">
        <f>SUMIF('México'!$C:$C,'México Summary'!C238,'México'!$X:$X)</f>
        <v>15000</v>
      </c>
      <c r="Y238" s="41">
        <f>SUMIF('México'!$C:$C,'México Summary'!C238,'México'!$Y:$Y)</f>
        <v>15000</v>
      </c>
      <c r="Z238" s="41">
        <f>SUMIF('México'!$C:$C,'México Summary'!C238,'México'!$Z:$Z)</f>
        <v>15000</v>
      </c>
      <c r="AA238" s="336">
        <f>SUMIF('México'!$C:$C,'México Summary'!C238,'México'!$AA:$AA)</f>
        <v>0</v>
      </c>
      <c r="AB238" s="41"/>
      <c r="AC238" s="338">
        <f t="shared" ref="AC238:AD238" si="432">D238+F238+H238+J238+L238+N238+P238+R238+T238+V238+X238+Z238</f>
        <v>180000</v>
      </c>
      <c r="AD238" s="336">
        <f t="shared" si="432"/>
        <v>150000</v>
      </c>
      <c r="AE238" s="40"/>
      <c r="AF238" s="338">
        <f t="shared" ref="AF238:AG238" si="433">D238+F238+H238+J238+L238+N238+P238+R238+T238+V238+X238+Z238</f>
        <v>180000</v>
      </c>
      <c r="AG238" s="336">
        <f t="shared" si="433"/>
        <v>150000</v>
      </c>
    </row>
    <row r="239" ht="14.25" customHeight="1">
      <c r="A239" s="40"/>
      <c r="B239" s="337" t="s">
        <v>111</v>
      </c>
      <c r="C239" s="40" t="s">
        <v>523</v>
      </c>
      <c r="D239" s="338">
        <f>SUMIF('México'!$C:$C,'México Summary'!C239,'México'!$D:$D)</f>
        <v>0</v>
      </c>
      <c r="E239" s="41">
        <f>SUMIF('México'!$C:$C,'México Summary'!C239,'México'!$E:$E)</f>
        <v>0</v>
      </c>
      <c r="F239" s="144">
        <f>SUMIF('México'!$C:$C,'México Summary'!C239,'México'!$F:$F)</f>
        <v>0</v>
      </c>
      <c r="G239" s="144">
        <f>SUMIF('México'!$C:$C,'México Summary'!C239,'México'!$G:$G)</f>
        <v>0</v>
      </c>
      <c r="H239" s="41">
        <f>SUMIF('México'!$C:$C,'México Summary'!C239,'México'!$H:$H)</f>
        <v>0</v>
      </c>
      <c r="I239" s="41">
        <f>SUMIF('México'!$C:$C,'México Summary'!C239,'México'!$I:$I)</f>
        <v>0</v>
      </c>
      <c r="J239" s="41">
        <f>SUMIF('México'!$C:$C,'México Summary'!C239,'México'!$J:$J)</f>
        <v>0</v>
      </c>
      <c r="K239" s="41">
        <f>SUMIF('México'!$C:$C,'México Summary'!C239,'México'!$K:$K)</f>
        <v>0</v>
      </c>
      <c r="L239" s="41">
        <f>SUMIF('México'!$C:$C,'México Summary'!C239,'México'!$L:$L)</f>
        <v>0</v>
      </c>
      <c r="M239" s="41">
        <f>SUMIF('México'!$C:$C,'México Summary'!C239,'México'!$M:$M)</f>
        <v>0</v>
      </c>
      <c r="N239" s="41">
        <f>SUMIF('México'!$C:$C,'México Summary'!C239,'México'!$N:$N)</f>
        <v>0</v>
      </c>
      <c r="O239" s="41">
        <f>SUMIF('México'!$C:$C,'México Summary'!C239,'México'!$O:$O)</f>
        <v>0</v>
      </c>
      <c r="P239" s="41">
        <f>SUMIF('México'!$C:$C,'México Summary'!C239,'México'!$P:$P)</f>
        <v>0</v>
      </c>
      <c r="Q239" s="41">
        <f>SUMIF('México'!$C:$C,'México Summary'!C239,'México'!$Q:$Q)</f>
        <v>0</v>
      </c>
      <c r="R239" s="41">
        <f>SUMIF('México'!$C:$C,'México Summary'!C239,'México'!$R:$R)</f>
        <v>0</v>
      </c>
      <c r="S239" s="41">
        <f>SUMIF('México'!$C:$C,'México Summary'!C239,'México'!$S:$S)</f>
        <v>0</v>
      </c>
      <c r="T239" s="41">
        <f>SUMIF('México'!$C:$C,'México Summary'!C239,'México'!$T:$T)</f>
        <v>0</v>
      </c>
      <c r="U239" s="41">
        <f>SUMIF('México'!$C:$C,'México Summary'!C239,'México'!$U:$U)</f>
        <v>0</v>
      </c>
      <c r="V239" s="41">
        <f>SUMIF('México'!$C:$C,'México Summary'!C239,'México'!$V:$V)</f>
        <v>0</v>
      </c>
      <c r="W239" s="41">
        <f>SUMIF('México'!$C:$C,'México Summary'!C239,'México'!$W:$W)</f>
        <v>0</v>
      </c>
      <c r="X239" s="41">
        <f>SUMIF('México'!$C:$C,'México Summary'!C239,'México'!$X:$X)</f>
        <v>0</v>
      </c>
      <c r="Y239" s="41">
        <f>SUMIF('México'!$C:$C,'México Summary'!C239,'México'!$Y:$Y)</f>
        <v>0</v>
      </c>
      <c r="Z239" s="41">
        <f>SUMIF('México'!$C:$C,'México Summary'!C239,'México'!$Z:$Z)</f>
        <v>0</v>
      </c>
      <c r="AA239" s="336">
        <f>SUMIF('México'!$C:$C,'México Summary'!C239,'México'!$AA:$AA)</f>
        <v>0</v>
      </c>
      <c r="AB239" s="41"/>
      <c r="AC239" s="338">
        <f t="shared" ref="AC239:AD239" si="434">D239+F239+H239+J239+L239+N239+P239+R239+T239+V239+X239+Z239</f>
        <v>0</v>
      </c>
      <c r="AD239" s="336">
        <f t="shared" si="434"/>
        <v>0</v>
      </c>
      <c r="AE239" s="40"/>
      <c r="AF239" s="338">
        <f t="shared" ref="AF239:AG239" si="435">D239+F239+H239+J239+L239+N239+P239+R239+T239+V239+X239+Z239</f>
        <v>0</v>
      </c>
      <c r="AG239" s="336">
        <f t="shared" si="435"/>
        <v>0</v>
      </c>
    </row>
    <row r="240" ht="14.25" customHeight="1">
      <c r="A240" s="40"/>
      <c r="B240" s="337" t="s">
        <v>111</v>
      </c>
      <c r="C240" s="40" t="s">
        <v>527</v>
      </c>
      <c r="D240" s="338">
        <f>SUMIF('México'!$C:$C,'México Summary'!C240,'México'!$D:$D)</f>
        <v>0</v>
      </c>
      <c r="E240" s="41">
        <f>SUMIF('México'!$C:$C,'México Summary'!C240,'México'!$E:$E)</f>
        <v>0</v>
      </c>
      <c r="F240" s="144">
        <f>SUMIF('México'!$C:$C,'México Summary'!C240,'México'!$F:$F)</f>
        <v>0</v>
      </c>
      <c r="G240" s="144">
        <f>SUMIF('México'!$C:$C,'México Summary'!C240,'México'!$G:$G)</f>
        <v>0</v>
      </c>
      <c r="H240" s="41">
        <f>SUMIF('México'!$C:$C,'México Summary'!C240,'México'!$H:$H)</f>
        <v>0</v>
      </c>
      <c r="I240" s="41">
        <f>SUMIF('México'!$C:$C,'México Summary'!C240,'México'!$I:$I)</f>
        <v>0</v>
      </c>
      <c r="J240" s="41">
        <f>SUMIF('México'!$C:$C,'México Summary'!C240,'México'!$J:$J)</f>
        <v>0</v>
      </c>
      <c r="K240" s="41">
        <f>SUMIF('México'!$C:$C,'México Summary'!C240,'México'!$K:$K)</f>
        <v>0</v>
      </c>
      <c r="L240" s="41">
        <f>SUMIF('México'!$C:$C,'México Summary'!C240,'México'!$L:$L)</f>
        <v>2812.8796</v>
      </c>
      <c r="M240" s="41">
        <f>SUMIF('México'!$C:$C,'México Summary'!C240,'México'!$M:$M)</f>
        <v>0</v>
      </c>
      <c r="N240" s="41">
        <f>SUMIF('México'!$C:$C,'México Summary'!C240,'México'!$N:$N)</f>
        <v>0</v>
      </c>
      <c r="O240" s="41">
        <f>SUMIF('México'!$C:$C,'México Summary'!C240,'México'!$O:$O)</f>
        <v>0</v>
      </c>
      <c r="P240" s="41">
        <f>SUMIF('México'!$C:$C,'México Summary'!C240,'México'!$P:$P)</f>
        <v>0</v>
      </c>
      <c r="Q240" s="41">
        <f>SUMIF('México'!$C:$C,'México Summary'!C240,'México'!$Q:$Q)</f>
        <v>0</v>
      </c>
      <c r="R240" s="41">
        <f>SUMIF('México'!$C:$C,'México Summary'!C240,'México'!$R:$R)</f>
        <v>0</v>
      </c>
      <c r="S240" s="41">
        <f>SUMIF('México'!$C:$C,'México Summary'!C240,'México'!$S:$S)</f>
        <v>0</v>
      </c>
      <c r="T240" s="41">
        <f>SUMIF('México'!$C:$C,'México Summary'!C240,'México'!$T:$T)</f>
        <v>0</v>
      </c>
      <c r="U240" s="41">
        <f>SUMIF('México'!$C:$C,'México Summary'!C240,'México'!$U:$U)</f>
        <v>0</v>
      </c>
      <c r="V240" s="41">
        <f>SUMIF('México'!$C:$C,'México Summary'!C240,'México'!$V:$V)</f>
        <v>0</v>
      </c>
      <c r="W240" s="41">
        <f>SUMIF('México'!$C:$C,'México Summary'!C240,'México'!$W:$W)</f>
        <v>0</v>
      </c>
      <c r="X240" s="41">
        <f>SUMIF('México'!$C:$C,'México Summary'!C240,'México'!$X:$X)</f>
        <v>0</v>
      </c>
      <c r="Y240" s="41">
        <f>SUMIF('México'!$C:$C,'México Summary'!C240,'México'!$Y:$Y)</f>
        <v>0</v>
      </c>
      <c r="Z240" s="41">
        <f>SUMIF('México'!$C:$C,'México Summary'!C240,'México'!$Z:$Z)</f>
        <v>0</v>
      </c>
      <c r="AA240" s="336">
        <f>SUMIF('México'!$C:$C,'México Summary'!C240,'México'!$AA:$AA)</f>
        <v>0</v>
      </c>
      <c r="AB240" s="41"/>
      <c r="AC240" s="338">
        <f t="shared" ref="AC240:AD240" si="436">D240+F240+H240+J240+L240+N240+P240+R240+T240+V240+X240+Z240</f>
        <v>2812.8796</v>
      </c>
      <c r="AD240" s="336">
        <f t="shared" si="436"/>
        <v>0</v>
      </c>
      <c r="AE240" s="40"/>
      <c r="AF240" s="338">
        <f t="shared" ref="AF240:AG240" si="437">D240+F240+H240+J240+L240+N240+P240+R240+T240+V240+X240+Z240</f>
        <v>2812.8796</v>
      </c>
      <c r="AG240" s="336">
        <f t="shared" si="437"/>
        <v>0</v>
      </c>
    </row>
    <row r="241" ht="14.25" customHeight="1">
      <c r="A241" s="40"/>
      <c r="B241" s="337" t="s">
        <v>111</v>
      </c>
      <c r="C241" s="40" t="s">
        <v>528</v>
      </c>
      <c r="D241" s="338">
        <f>SUMIF('México'!$C:$C,'México Summary'!C241,'México'!$D:$D)</f>
        <v>8500</v>
      </c>
      <c r="E241" s="41">
        <f>SUMIF('México'!$C:$C,'México Summary'!C241,'México'!$E:$E)</f>
        <v>0</v>
      </c>
      <c r="F241" s="144">
        <f>SUMIF('México'!$C:$C,'México Summary'!C241,'México'!$F:$F)</f>
        <v>8500</v>
      </c>
      <c r="G241" s="144">
        <f>SUMIF('México'!$C:$C,'México Summary'!C241,'México'!$G:$G)</f>
        <v>0</v>
      </c>
      <c r="H241" s="41">
        <f>SUMIF('México'!$C:$C,'México Summary'!C241,'México'!$H:$H)</f>
        <v>8500</v>
      </c>
      <c r="I241" s="41">
        <f>SUMIF('México'!$C:$C,'México Summary'!C241,'México'!$I:$I)</f>
        <v>0</v>
      </c>
      <c r="J241" s="41">
        <f>SUMIF('México'!$C:$C,'México Summary'!C241,'México'!$J:$J)</f>
        <v>8500</v>
      </c>
      <c r="K241" s="41">
        <f>SUMIF('México'!$C:$C,'México Summary'!C241,'México'!$K:$K)</f>
        <v>0</v>
      </c>
      <c r="L241" s="41">
        <f>SUMIF('México'!$C:$C,'México Summary'!C241,'México'!$L:$L)</f>
        <v>8500</v>
      </c>
      <c r="M241" s="41">
        <f>SUMIF('México'!$C:$C,'México Summary'!C241,'México'!$M:$M)</f>
        <v>0</v>
      </c>
      <c r="N241" s="41">
        <f>SUMIF('México'!$C:$C,'México Summary'!C241,'México'!$N:$N)</f>
        <v>8500</v>
      </c>
      <c r="O241" s="41">
        <f>SUMIF('México'!$C:$C,'México Summary'!C241,'México'!$O:$O)</f>
        <v>0</v>
      </c>
      <c r="P241" s="41">
        <f>SUMIF('México'!$C:$C,'México Summary'!C241,'México'!$P:$P)</f>
        <v>8500</v>
      </c>
      <c r="Q241" s="41">
        <f>SUMIF('México'!$C:$C,'México Summary'!C241,'México'!$Q:$Q)</f>
        <v>0</v>
      </c>
      <c r="R241" s="41">
        <f>SUMIF('México'!$C:$C,'México Summary'!C241,'México'!$R:$R)</f>
        <v>8500</v>
      </c>
      <c r="S241" s="41">
        <f>SUMIF('México'!$C:$C,'México Summary'!C241,'México'!$S:$S)</f>
        <v>0</v>
      </c>
      <c r="T241" s="41">
        <f>SUMIF('México'!$C:$C,'México Summary'!C241,'México'!$T:$T)</f>
        <v>8500</v>
      </c>
      <c r="U241" s="41">
        <f>SUMIF('México'!$C:$C,'México Summary'!C241,'México'!$U:$U)</f>
        <v>0</v>
      </c>
      <c r="V241" s="41">
        <f>SUMIF('México'!$C:$C,'México Summary'!C241,'México'!$V:$V)</f>
        <v>8500</v>
      </c>
      <c r="W241" s="41">
        <f>SUMIF('México'!$C:$C,'México Summary'!C241,'México'!$W:$W)</f>
        <v>0</v>
      </c>
      <c r="X241" s="41">
        <f>SUMIF('México'!$C:$C,'México Summary'!C241,'México'!$X:$X)</f>
        <v>8500</v>
      </c>
      <c r="Y241" s="41">
        <f>SUMIF('México'!$C:$C,'México Summary'!C241,'México'!$Y:$Y)</f>
        <v>0</v>
      </c>
      <c r="Z241" s="41">
        <f>SUMIF('México'!$C:$C,'México Summary'!C241,'México'!$Z:$Z)</f>
        <v>8500</v>
      </c>
      <c r="AA241" s="336">
        <f>SUMIF('México'!$C:$C,'México Summary'!C241,'México'!$AA:$AA)</f>
        <v>0</v>
      </c>
      <c r="AB241" s="41"/>
      <c r="AC241" s="338">
        <f t="shared" ref="AC241:AD241" si="438">D241+F241+H241+J241+L241+N241+P241+R241+T241+V241+X241+Z241</f>
        <v>102000</v>
      </c>
      <c r="AD241" s="336">
        <f t="shared" si="438"/>
        <v>0</v>
      </c>
      <c r="AE241" s="40"/>
      <c r="AF241" s="338">
        <f t="shared" ref="AF241:AG241" si="439">D241+F241+H241+J241+L241+N241+P241+R241+T241+V241+X241+Z241</f>
        <v>102000</v>
      </c>
      <c r="AG241" s="336">
        <f t="shared" si="439"/>
        <v>0</v>
      </c>
    </row>
    <row r="242" ht="14.25" customHeight="1">
      <c r="A242" s="40"/>
      <c r="B242" s="337" t="s">
        <v>111</v>
      </c>
      <c r="C242" s="40" t="s">
        <v>518</v>
      </c>
      <c r="D242" s="338">
        <f>SUMIF('México'!$C:$C,'México Summary'!C242,'México'!$D:$D)</f>
        <v>0</v>
      </c>
      <c r="E242" s="41">
        <f>SUMIF('México'!$C:$C,'México Summary'!C242,'México'!$E:$E)</f>
        <v>0</v>
      </c>
      <c r="F242" s="144">
        <f>SUMIF('México'!$C:$C,'México Summary'!C242,'México'!$F:$F)</f>
        <v>15000</v>
      </c>
      <c r="G242" s="144">
        <f>SUMIF('México'!$C:$C,'México Summary'!C242,'México'!$G:$G)</f>
        <v>0</v>
      </c>
      <c r="H242" s="41">
        <f>SUMIF('México'!$C:$C,'México Summary'!C242,'México'!$H:$H)</f>
        <v>0</v>
      </c>
      <c r="I242" s="41">
        <f>SUMIF('México'!$C:$C,'México Summary'!C242,'México'!$I:$I)</f>
        <v>0</v>
      </c>
      <c r="J242" s="41">
        <f>SUMIF('México'!$C:$C,'México Summary'!C242,'México'!$J:$J)</f>
        <v>15000</v>
      </c>
      <c r="K242" s="41">
        <f>SUMIF('México'!$C:$C,'México Summary'!C242,'México'!$K:$K)</f>
        <v>0</v>
      </c>
      <c r="L242" s="41">
        <f>SUMIF('México'!$C:$C,'México Summary'!C242,'México'!$L:$L)</f>
        <v>35000</v>
      </c>
      <c r="M242" s="41">
        <f>SUMIF('México'!$C:$C,'México Summary'!C242,'México'!$M:$M)</f>
        <v>0</v>
      </c>
      <c r="N242" s="41">
        <f>SUMIF('México'!$C:$C,'México Summary'!C242,'México'!$N:$N)</f>
        <v>0</v>
      </c>
      <c r="O242" s="41">
        <f>SUMIF('México'!$C:$C,'México Summary'!C242,'México'!$O:$O)</f>
        <v>0</v>
      </c>
      <c r="P242" s="41">
        <f>SUMIF('México'!$C:$C,'México Summary'!C242,'México'!$P:$P)</f>
        <v>0</v>
      </c>
      <c r="Q242" s="41">
        <f>SUMIF('México'!$C:$C,'México Summary'!C242,'México'!$Q:$Q)</f>
        <v>0</v>
      </c>
      <c r="R242" s="41">
        <f>SUMIF('México'!$C:$C,'México Summary'!C242,'México'!$R:$R)</f>
        <v>0</v>
      </c>
      <c r="S242" s="41">
        <f>SUMIF('México'!$C:$C,'México Summary'!C242,'México'!$S:$S)</f>
        <v>0</v>
      </c>
      <c r="T242" s="41">
        <f>SUMIF('México'!$C:$C,'México Summary'!C242,'México'!$T:$T)</f>
        <v>0</v>
      </c>
      <c r="U242" s="41">
        <f>SUMIF('México'!$C:$C,'México Summary'!C242,'México'!$U:$U)</f>
        <v>0</v>
      </c>
      <c r="V242" s="41">
        <f>SUMIF('México'!$C:$C,'México Summary'!C242,'México'!$V:$V)</f>
        <v>15000</v>
      </c>
      <c r="W242" s="41">
        <f>SUMIF('México'!$C:$C,'México Summary'!C242,'México'!$W:$W)</f>
        <v>0</v>
      </c>
      <c r="X242" s="41">
        <f>SUMIF('México'!$C:$C,'México Summary'!C242,'México'!$X:$X)</f>
        <v>35000</v>
      </c>
      <c r="Y242" s="41">
        <f>SUMIF('México'!$C:$C,'México Summary'!C242,'México'!$Y:$Y)</f>
        <v>0</v>
      </c>
      <c r="Z242" s="41">
        <f>SUMIF('México'!$C:$C,'México Summary'!C242,'México'!$Z:$Z)</f>
        <v>0</v>
      </c>
      <c r="AA242" s="336">
        <f>SUMIF('México'!$C:$C,'México Summary'!C242,'México'!$AA:$AA)</f>
        <v>0</v>
      </c>
      <c r="AB242" s="41"/>
      <c r="AC242" s="338">
        <f t="shared" ref="AC242:AD242" si="440">D242+F242+H242+J242+L242+N242+P242+R242+T242+V242+X242+Z242</f>
        <v>115000</v>
      </c>
      <c r="AD242" s="336">
        <f t="shared" si="440"/>
        <v>0</v>
      </c>
      <c r="AE242" s="40"/>
      <c r="AF242" s="338">
        <f t="shared" ref="AF242:AG242" si="441">D242+F242+H242+J242+L242+N242+P242+R242+T242+V242+X242+Z242</f>
        <v>115000</v>
      </c>
      <c r="AG242" s="336">
        <f t="shared" si="441"/>
        <v>0</v>
      </c>
    </row>
    <row r="243" ht="14.25" customHeight="1">
      <c r="A243" s="40"/>
      <c r="B243" s="337"/>
      <c r="C243" s="359" t="s">
        <v>110</v>
      </c>
      <c r="D243" s="356">
        <f t="shared" ref="D243:AA243" si="442">SUM(D233:D242)</f>
        <v>39705</v>
      </c>
      <c r="E243" s="357">
        <f t="shared" si="442"/>
        <v>0</v>
      </c>
      <c r="F243" s="357">
        <f t="shared" si="442"/>
        <v>55751.7818</v>
      </c>
      <c r="G243" s="357">
        <f t="shared" si="442"/>
        <v>15000</v>
      </c>
      <c r="H243" s="357">
        <f t="shared" si="442"/>
        <v>49600</v>
      </c>
      <c r="I243" s="357">
        <f t="shared" si="442"/>
        <v>15000</v>
      </c>
      <c r="J243" s="357">
        <f t="shared" si="442"/>
        <v>84438</v>
      </c>
      <c r="K243" s="357">
        <f t="shared" si="442"/>
        <v>15000</v>
      </c>
      <c r="L243" s="357">
        <f t="shared" si="442"/>
        <v>50222.8054</v>
      </c>
      <c r="M243" s="357">
        <f t="shared" si="442"/>
        <v>15000</v>
      </c>
      <c r="N243" s="357">
        <f t="shared" si="442"/>
        <v>39705</v>
      </c>
      <c r="O243" s="357">
        <f t="shared" si="442"/>
        <v>15000</v>
      </c>
      <c r="P243" s="357">
        <f t="shared" si="442"/>
        <v>42258.593</v>
      </c>
      <c r="Q243" s="357">
        <f t="shared" si="442"/>
        <v>15000</v>
      </c>
      <c r="R243" s="357">
        <f t="shared" si="442"/>
        <v>40934.8332</v>
      </c>
      <c r="S243" s="357">
        <f t="shared" si="442"/>
        <v>15000</v>
      </c>
      <c r="T243" s="357">
        <f t="shared" si="442"/>
        <v>47377.1664</v>
      </c>
      <c r="U243" s="357">
        <f t="shared" si="442"/>
        <v>15000</v>
      </c>
      <c r="V243" s="357">
        <f t="shared" si="442"/>
        <v>56984</v>
      </c>
      <c r="W243" s="357">
        <f t="shared" si="442"/>
        <v>15000</v>
      </c>
      <c r="X243" s="357">
        <f t="shared" si="442"/>
        <v>76984</v>
      </c>
      <c r="Y243" s="357">
        <f t="shared" si="442"/>
        <v>15000</v>
      </c>
      <c r="Z243" s="357">
        <f t="shared" si="442"/>
        <v>41984</v>
      </c>
      <c r="AA243" s="358">
        <f t="shared" si="442"/>
        <v>0</v>
      </c>
      <c r="AB243" s="41"/>
      <c r="AC243" s="356">
        <f t="shared" ref="AC243:AD243" si="443">D243+F243+H243+J243+L243+N243+P243+R243+T243+V243+X243+Z243</f>
        <v>625945.1798</v>
      </c>
      <c r="AD243" s="358">
        <f t="shared" si="443"/>
        <v>150000</v>
      </c>
      <c r="AE243" s="40"/>
      <c r="AF243" s="356">
        <f t="shared" ref="AF243:AG243" si="444">D243+F243+H243+J243+L243+N243+P243+R243+T243+V243+X243+Z243</f>
        <v>625945.1798</v>
      </c>
      <c r="AG243" s="358">
        <f t="shared" si="444"/>
        <v>150000</v>
      </c>
    </row>
    <row r="244" ht="14.25" customHeight="1">
      <c r="A244" s="40"/>
      <c r="B244" s="337"/>
      <c r="C244" s="40"/>
      <c r="D244" s="338"/>
      <c r="E244" s="41"/>
      <c r="F244" s="144"/>
      <c r="G244" s="144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336"/>
      <c r="AB244" s="41"/>
      <c r="AC244" s="338"/>
      <c r="AD244" s="336"/>
      <c r="AE244" s="40"/>
      <c r="AF244" s="338"/>
      <c r="AG244" s="336"/>
    </row>
    <row r="245" ht="14.25" customHeight="1">
      <c r="A245" s="40"/>
      <c r="B245" s="337" t="s">
        <v>54</v>
      </c>
      <c r="C245" s="40" t="s">
        <v>405</v>
      </c>
      <c r="D245" s="338">
        <f>SUMIF('México'!$C:$C,'México Summary'!C245,'México'!$D:$D)</f>
        <v>2400</v>
      </c>
      <c r="E245" s="41">
        <f>SUMIF('México'!$C:$C,'México Summary'!C245,'México'!$E:$E)</f>
        <v>0</v>
      </c>
      <c r="F245" s="144">
        <f>SUMIF('México'!$C:$C,'México Summary'!C245,'México'!$F:$F)</f>
        <v>2400</v>
      </c>
      <c r="G245" s="144">
        <f>SUMIF('México'!$C:$C,'México Summary'!C245,'México'!$G:$G)</f>
        <v>0</v>
      </c>
      <c r="H245" s="41">
        <f>SUMIF('México'!$C:$C,'México Summary'!C245,'México'!$H:$H)</f>
        <v>2400</v>
      </c>
      <c r="I245" s="41">
        <f>SUMIF('México'!$C:$C,'México Summary'!C245,'México'!$I:$I)</f>
        <v>0</v>
      </c>
      <c r="J245" s="41">
        <f>SUMIF('México'!$C:$C,'México Summary'!C245,'México'!$J:$J)</f>
        <v>2400</v>
      </c>
      <c r="K245" s="41">
        <f>SUMIF('México'!$C:$C,'México Summary'!C245,'México'!$K:$K)</f>
        <v>0</v>
      </c>
      <c r="L245" s="41">
        <f>SUMIF('México'!$C:$C,'México Summary'!C245,'México'!$L:$L)</f>
        <v>2400</v>
      </c>
      <c r="M245" s="41">
        <f>SUMIF('México'!$C:$C,'México Summary'!C245,'México'!$M:$M)</f>
        <v>0</v>
      </c>
      <c r="N245" s="41">
        <f>SUMIF('México'!$C:$C,'México Summary'!C245,'México'!$N:$N)</f>
        <v>2400</v>
      </c>
      <c r="O245" s="41">
        <f>SUMIF('México'!$C:$C,'México Summary'!C245,'México'!$O:$O)</f>
        <v>0</v>
      </c>
      <c r="P245" s="41">
        <f>SUMIF('México'!$C:$C,'México Summary'!C245,'México'!$P:$P)</f>
        <v>2400</v>
      </c>
      <c r="Q245" s="41">
        <f>SUMIF('México'!$C:$C,'México Summary'!C245,'México'!$Q:$Q)</f>
        <v>0</v>
      </c>
      <c r="R245" s="41">
        <f>SUMIF('México'!$C:$C,'México Summary'!C245,'México'!$R:$R)</f>
        <v>2400</v>
      </c>
      <c r="S245" s="41">
        <f>SUMIF('México'!$C:$C,'México Summary'!C245,'México'!$S:$S)</f>
        <v>0</v>
      </c>
      <c r="T245" s="41">
        <f>SUMIF('México'!$C:$C,'México Summary'!C245,'México'!$T:$T)</f>
        <v>2400</v>
      </c>
      <c r="U245" s="41">
        <f>SUMIF('México'!$C:$C,'México Summary'!C245,'México'!$U:$U)</f>
        <v>0</v>
      </c>
      <c r="V245" s="41">
        <f>SUMIF('México'!$C:$C,'México Summary'!C245,'México'!$V:$V)</f>
        <v>2400</v>
      </c>
      <c r="W245" s="41">
        <f>SUMIF('México'!$C:$C,'México Summary'!C245,'México'!$W:$W)</f>
        <v>0</v>
      </c>
      <c r="X245" s="41">
        <f>SUMIF('México'!$C:$C,'México Summary'!C245,'México'!$X:$X)</f>
        <v>2400</v>
      </c>
      <c r="Y245" s="41">
        <f>SUMIF('México'!$C:$C,'México Summary'!C245,'México'!$Y:$Y)</f>
        <v>0</v>
      </c>
      <c r="Z245" s="41">
        <f>SUMIF('México'!$C:$C,'México Summary'!C245,'México'!$Z:$Z)</f>
        <v>2400</v>
      </c>
      <c r="AA245" s="336">
        <f>SUMIF('México'!$C:$C,'México Summary'!C245,'México'!$AA:$AA)</f>
        <v>0</v>
      </c>
      <c r="AB245" s="41"/>
      <c r="AC245" s="338">
        <f t="shared" ref="AC245:AD245" si="445">D245+F245+H245+J245+L245+N245+P245+R245+T245+V245+X245+Z245</f>
        <v>28800</v>
      </c>
      <c r="AD245" s="336">
        <f t="shared" si="445"/>
        <v>0</v>
      </c>
      <c r="AE245" s="40"/>
      <c r="AF245" s="338">
        <f t="shared" ref="AF245:AG245" si="446">D245+F245+H245+J245+L245+N245+P245+R245+T245+V245+X245+Z245</f>
        <v>28800</v>
      </c>
      <c r="AG245" s="336">
        <f t="shared" si="446"/>
        <v>0</v>
      </c>
    </row>
    <row r="246" ht="14.25" customHeight="1">
      <c r="A246" s="40"/>
      <c r="B246" s="337" t="s">
        <v>54</v>
      </c>
      <c r="C246" s="40" t="s">
        <v>409</v>
      </c>
      <c r="D246" s="338">
        <f>SUMIF('México'!$C:$C,'México Summary'!C246,'México'!$D:$D)</f>
        <v>8100</v>
      </c>
      <c r="E246" s="41">
        <f>SUMIF('México'!$C:$C,'México Summary'!C246,'México'!$E:$E)</f>
        <v>0</v>
      </c>
      <c r="F246" s="144">
        <f>SUMIF('México'!$C:$C,'México Summary'!C246,'México'!$F:$F)</f>
        <v>8100</v>
      </c>
      <c r="G246" s="144">
        <f>SUMIF('México'!$C:$C,'México Summary'!C246,'México'!$G:$G)</f>
        <v>0</v>
      </c>
      <c r="H246" s="41">
        <f>SUMIF('México'!$C:$C,'México Summary'!C246,'México'!$H:$H)</f>
        <v>8100</v>
      </c>
      <c r="I246" s="41">
        <f>SUMIF('México'!$C:$C,'México Summary'!C246,'México'!$I:$I)</f>
        <v>0</v>
      </c>
      <c r="J246" s="41">
        <f>SUMIF('México'!$C:$C,'México Summary'!C246,'México'!$J:$J)</f>
        <v>8100</v>
      </c>
      <c r="K246" s="41">
        <f>SUMIF('México'!$C:$C,'México Summary'!C246,'México'!$K:$K)</f>
        <v>0</v>
      </c>
      <c r="L246" s="41">
        <f>SUMIF('México'!$C:$C,'México Summary'!C246,'México'!$L:$L)</f>
        <v>8100</v>
      </c>
      <c r="M246" s="41">
        <f>SUMIF('México'!$C:$C,'México Summary'!C246,'México'!$M:$M)</f>
        <v>0</v>
      </c>
      <c r="N246" s="41">
        <f>SUMIF('México'!$C:$C,'México Summary'!C246,'México'!$N:$N)</f>
        <v>8100</v>
      </c>
      <c r="O246" s="41">
        <f>SUMIF('México'!$C:$C,'México Summary'!C246,'México'!$O:$O)</f>
        <v>0</v>
      </c>
      <c r="P246" s="41">
        <f>SUMIF('México'!$C:$C,'México Summary'!C246,'México'!$P:$P)</f>
        <v>8100</v>
      </c>
      <c r="Q246" s="41">
        <f>SUMIF('México'!$C:$C,'México Summary'!C246,'México'!$Q:$Q)</f>
        <v>0</v>
      </c>
      <c r="R246" s="41">
        <f>SUMIF('México'!$C:$C,'México Summary'!C246,'México'!$R:$R)</f>
        <v>8100</v>
      </c>
      <c r="S246" s="41">
        <f>SUMIF('México'!$C:$C,'México Summary'!C246,'México'!$S:$S)</f>
        <v>0</v>
      </c>
      <c r="T246" s="41">
        <f>SUMIF('México'!$C:$C,'México Summary'!C246,'México'!$T:$T)</f>
        <v>8100</v>
      </c>
      <c r="U246" s="41">
        <f>SUMIF('México'!$C:$C,'México Summary'!C246,'México'!$U:$U)</f>
        <v>0</v>
      </c>
      <c r="V246" s="41">
        <f>SUMIF('México'!$C:$C,'México Summary'!C246,'México'!$V:$V)</f>
        <v>8100</v>
      </c>
      <c r="W246" s="41">
        <f>SUMIF('México'!$C:$C,'México Summary'!C246,'México'!$W:$W)</f>
        <v>0</v>
      </c>
      <c r="X246" s="41">
        <f>SUMIF('México'!$C:$C,'México Summary'!C246,'México'!$X:$X)</f>
        <v>8100</v>
      </c>
      <c r="Y246" s="41">
        <f>SUMIF('México'!$C:$C,'México Summary'!C246,'México'!$Y:$Y)</f>
        <v>0</v>
      </c>
      <c r="Z246" s="41">
        <f>SUMIF('México'!$C:$C,'México Summary'!C246,'México'!$Z:$Z)</f>
        <v>8100</v>
      </c>
      <c r="AA246" s="336">
        <f>SUMIF('México'!$C:$C,'México Summary'!C246,'México'!$AA:$AA)</f>
        <v>0</v>
      </c>
      <c r="AB246" s="41"/>
      <c r="AC246" s="338">
        <f t="shared" ref="AC246:AD246" si="447">D246+F246+H246+J246+L246+N246+P246+R246+T246+V246+X246+Z246</f>
        <v>97200</v>
      </c>
      <c r="AD246" s="336">
        <f t="shared" si="447"/>
        <v>0</v>
      </c>
      <c r="AE246" s="40"/>
      <c r="AF246" s="338">
        <f t="shared" ref="AF246:AG246" si="448">D246+F246+H246+J246+L246+N246+P246+R246+T246+V246+X246+Z246</f>
        <v>97200</v>
      </c>
      <c r="AG246" s="336">
        <f t="shared" si="448"/>
        <v>0</v>
      </c>
    </row>
    <row r="247" ht="14.25" customHeight="1">
      <c r="A247" s="40"/>
      <c r="B247" s="337" t="s">
        <v>54</v>
      </c>
      <c r="C247" s="40" t="s">
        <v>407</v>
      </c>
      <c r="D247" s="338">
        <f>SUMIF('México'!$C:$C,'México Summary'!C247,'México'!$D:$D)</f>
        <v>0</v>
      </c>
      <c r="E247" s="41">
        <f>SUMIF('México'!$C:$C,'México Summary'!C247,'México'!$E:$E)</f>
        <v>0</v>
      </c>
      <c r="F247" s="144">
        <f>SUMIF('México'!$C:$C,'México Summary'!C247,'México'!$F:$F)</f>
        <v>0</v>
      </c>
      <c r="G247" s="144">
        <f>SUMIF('México'!$C:$C,'México Summary'!C247,'México'!$G:$G)</f>
        <v>0</v>
      </c>
      <c r="H247" s="41">
        <f>SUMIF('México'!$C:$C,'México Summary'!C247,'México'!$H:$H)</f>
        <v>7200</v>
      </c>
      <c r="I247" s="41">
        <f>SUMIF('México'!$C:$C,'México Summary'!C247,'México'!$I:$I)</f>
        <v>0</v>
      </c>
      <c r="J247" s="41">
        <f>SUMIF('México'!$C:$C,'México Summary'!C247,'México'!$J:$J)</f>
        <v>0</v>
      </c>
      <c r="K247" s="41">
        <f>SUMIF('México'!$C:$C,'México Summary'!C247,'México'!$K:$K)</f>
        <v>0</v>
      </c>
      <c r="L247" s="41">
        <f>SUMIF('México'!$C:$C,'México Summary'!C247,'México'!$L:$L)</f>
        <v>0</v>
      </c>
      <c r="M247" s="41">
        <f>SUMIF('México'!$C:$C,'México Summary'!C247,'México'!$M:$M)</f>
        <v>0</v>
      </c>
      <c r="N247" s="41">
        <f>SUMIF('México'!$C:$C,'México Summary'!C247,'México'!$N:$N)</f>
        <v>0</v>
      </c>
      <c r="O247" s="41">
        <f>SUMIF('México'!$C:$C,'México Summary'!C247,'México'!$O:$O)</f>
        <v>0</v>
      </c>
      <c r="P247" s="41">
        <f>SUMIF('México'!$C:$C,'México Summary'!C247,'México'!$P:$P)</f>
        <v>0</v>
      </c>
      <c r="Q247" s="41">
        <f>SUMIF('México'!$C:$C,'México Summary'!C247,'México'!$Q:$Q)</f>
        <v>0</v>
      </c>
      <c r="R247" s="41">
        <f>SUMIF('México'!$C:$C,'México Summary'!C247,'México'!$R:$R)</f>
        <v>0</v>
      </c>
      <c r="S247" s="41">
        <f>SUMIF('México'!$C:$C,'México Summary'!C247,'México'!$S:$S)</f>
        <v>0</v>
      </c>
      <c r="T247" s="41">
        <f>SUMIF('México'!$C:$C,'México Summary'!C247,'México'!$T:$T)</f>
        <v>7200</v>
      </c>
      <c r="U247" s="41">
        <f>SUMIF('México'!$C:$C,'México Summary'!C247,'México'!$U:$U)</f>
        <v>0</v>
      </c>
      <c r="V247" s="41">
        <f>SUMIF('México'!$C:$C,'México Summary'!C247,'México'!$V:$V)</f>
        <v>0</v>
      </c>
      <c r="W247" s="41">
        <f>SUMIF('México'!$C:$C,'México Summary'!C247,'México'!$W:$W)</f>
        <v>0</v>
      </c>
      <c r="X247" s="41">
        <f>SUMIF('México'!$C:$C,'México Summary'!C247,'México'!$X:$X)</f>
        <v>0</v>
      </c>
      <c r="Y247" s="41">
        <f>SUMIF('México'!$C:$C,'México Summary'!C247,'México'!$Y:$Y)</f>
        <v>0</v>
      </c>
      <c r="Z247" s="41">
        <f>SUMIF('México'!$C:$C,'México Summary'!C247,'México'!$Z:$Z)</f>
        <v>0</v>
      </c>
      <c r="AA247" s="336">
        <f>SUMIF('México'!$C:$C,'México Summary'!C247,'México'!$AA:$AA)</f>
        <v>0</v>
      </c>
      <c r="AB247" s="41"/>
      <c r="AC247" s="338">
        <f t="shared" ref="AC247:AD247" si="449">D247+F247+H247+J247+L247+N247+P247+R247+T247+V247+X247+Z247</f>
        <v>14400</v>
      </c>
      <c r="AD247" s="336">
        <f t="shared" si="449"/>
        <v>0</v>
      </c>
      <c r="AE247" s="40"/>
      <c r="AF247" s="338">
        <f t="shared" ref="AF247:AG247" si="450">D247+F247+H247+J247+L247+N247+P247+R247+T247+V247+X247+Z247</f>
        <v>14400</v>
      </c>
      <c r="AG247" s="336">
        <f t="shared" si="450"/>
        <v>0</v>
      </c>
    </row>
    <row r="248" ht="14.25" customHeight="1">
      <c r="A248" s="40"/>
      <c r="B248" s="337" t="s">
        <v>54</v>
      </c>
      <c r="C248" s="40" t="s">
        <v>414</v>
      </c>
      <c r="D248" s="338">
        <f>SUMIF('México'!$C:$C,'México Summary'!C248,'México'!$D:$D)</f>
        <v>5000</v>
      </c>
      <c r="E248" s="41">
        <f>SUMIF('México'!$C:$C,'México Summary'!C248,'México'!$E:$E)</f>
        <v>0</v>
      </c>
      <c r="F248" s="144">
        <f>SUMIF('México'!$C:$C,'México Summary'!C248,'México'!$F:$F)</f>
        <v>5000</v>
      </c>
      <c r="G248" s="144">
        <f>SUMIF('México'!$C:$C,'México Summary'!C248,'México'!$G:$G)</f>
        <v>0</v>
      </c>
      <c r="H248" s="41">
        <f>SUMIF('México'!$C:$C,'México Summary'!C248,'México'!$H:$H)</f>
        <v>5000</v>
      </c>
      <c r="I248" s="41">
        <f>SUMIF('México'!$C:$C,'México Summary'!C248,'México'!$I:$I)</f>
        <v>0</v>
      </c>
      <c r="J248" s="41">
        <f>SUMIF('México'!$C:$C,'México Summary'!C248,'México'!$J:$J)</f>
        <v>5000</v>
      </c>
      <c r="K248" s="41">
        <f>SUMIF('México'!$C:$C,'México Summary'!C248,'México'!$K:$K)</f>
        <v>0</v>
      </c>
      <c r="L248" s="41">
        <f>SUMIF('México'!$C:$C,'México Summary'!C248,'México'!$L:$L)</f>
        <v>5000</v>
      </c>
      <c r="M248" s="41">
        <f>SUMIF('México'!$C:$C,'México Summary'!C248,'México'!$M:$M)</f>
        <v>0</v>
      </c>
      <c r="N248" s="41">
        <f>SUMIF('México'!$C:$C,'México Summary'!C248,'México'!$N:$N)</f>
        <v>5000</v>
      </c>
      <c r="O248" s="41">
        <f>SUMIF('México'!$C:$C,'México Summary'!C248,'México'!$O:$O)</f>
        <v>0</v>
      </c>
      <c r="P248" s="41">
        <f>SUMIF('México'!$C:$C,'México Summary'!C248,'México'!$P:$P)</f>
        <v>5000</v>
      </c>
      <c r="Q248" s="41">
        <f>SUMIF('México'!$C:$C,'México Summary'!C248,'México'!$Q:$Q)</f>
        <v>0</v>
      </c>
      <c r="R248" s="41">
        <f>SUMIF('México'!$C:$C,'México Summary'!C248,'México'!$R:$R)</f>
        <v>5000</v>
      </c>
      <c r="S248" s="41">
        <f>SUMIF('México'!$C:$C,'México Summary'!C248,'México'!$S:$S)</f>
        <v>0</v>
      </c>
      <c r="T248" s="41">
        <f>SUMIF('México'!$C:$C,'México Summary'!C248,'México'!$T:$T)</f>
        <v>5000</v>
      </c>
      <c r="U248" s="41">
        <f>SUMIF('México'!$C:$C,'México Summary'!C248,'México'!$U:$U)</f>
        <v>0</v>
      </c>
      <c r="V248" s="41">
        <f>SUMIF('México'!$C:$C,'México Summary'!C248,'México'!$V:$V)</f>
        <v>5000</v>
      </c>
      <c r="W248" s="41">
        <f>SUMIF('México'!$C:$C,'México Summary'!C248,'México'!$W:$W)</f>
        <v>0</v>
      </c>
      <c r="X248" s="41">
        <f>SUMIF('México'!$C:$C,'México Summary'!C248,'México'!$X:$X)</f>
        <v>5000</v>
      </c>
      <c r="Y248" s="41">
        <f>SUMIF('México'!$C:$C,'México Summary'!C248,'México'!$Y:$Y)</f>
        <v>0</v>
      </c>
      <c r="Z248" s="41">
        <f>SUMIF('México'!$C:$C,'México Summary'!C248,'México'!$Z:$Z)</f>
        <v>5000</v>
      </c>
      <c r="AA248" s="336">
        <f>SUMIF('México'!$C:$C,'México Summary'!C248,'México'!$AA:$AA)</f>
        <v>0</v>
      </c>
      <c r="AB248" s="41"/>
      <c r="AC248" s="338">
        <f t="shared" ref="AC248:AD248" si="451">D248+F248+H248+J248+L248+N248+P248+R248+T248+V248+X248+Z248</f>
        <v>60000</v>
      </c>
      <c r="AD248" s="336">
        <f t="shared" si="451"/>
        <v>0</v>
      </c>
      <c r="AE248" s="40"/>
      <c r="AF248" s="338">
        <f t="shared" ref="AF248:AG248" si="452">D248+F248+H248+J248+L248+N248+P248+R248+T248+V248+X248+Z248</f>
        <v>60000</v>
      </c>
      <c r="AG248" s="336">
        <f t="shared" si="452"/>
        <v>0</v>
      </c>
    </row>
    <row r="249" ht="14.25" customHeight="1">
      <c r="A249" s="40"/>
      <c r="B249" s="337" t="s">
        <v>54</v>
      </c>
      <c r="C249" s="40" t="s">
        <v>416</v>
      </c>
      <c r="D249" s="338">
        <f>SUMIF('México'!$C:$C,'México Summary'!C249,'México'!$D:$D)</f>
        <v>0</v>
      </c>
      <c r="E249" s="41">
        <f>SUMIF('México'!$C:$C,'México Summary'!C249,'México'!$E:$E)</f>
        <v>0</v>
      </c>
      <c r="F249" s="144">
        <f>SUMIF('México'!$C:$C,'México Summary'!C249,'México'!$F:$F)</f>
        <v>0</v>
      </c>
      <c r="G249" s="144">
        <f>SUMIF('México'!$C:$C,'México Summary'!C249,'México'!$G:$G)</f>
        <v>0</v>
      </c>
      <c r="H249" s="41">
        <f>SUMIF('México'!$C:$C,'México Summary'!C249,'México'!$H:$H)</f>
        <v>0</v>
      </c>
      <c r="I249" s="41">
        <f>SUMIF('México'!$C:$C,'México Summary'!C249,'México'!$I:$I)</f>
        <v>0</v>
      </c>
      <c r="J249" s="41">
        <f>SUMIF('México'!$C:$C,'México Summary'!C249,'México'!$J:$J)</f>
        <v>0</v>
      </c>
      <c r="K249" s="41">
        <f>SUMIF('México'!$C:$C,'México Summary'!C249,'México'!$K:$K)</f>
        <v>0</v>
      </c>
      <c r="L249" s="41">
        <f>SUMIF('México'!$C:$C,'México Summary'!C249,'México'!$L:$L)</f>
        <v>1056.741</v>
      </c>
      <c r="M249" s="41">
        <f>SUMIF('México'!$C:$C,'México Summary'!C249,'México'!$M:$M)</f>
        <v>0</v>
      </c>
      <c r="N249" s="41">
        <f>SUMIF('México'!$C:$C,'México Summary'!C249,'México'!$N:$N)</f>
        <v>1683.129</v>
      </c>
      <c r="O249" s="41">
        <f>SUMIF('México'!$C:$C,'México Summary'!C249,'México'!$O:$O)</f>
        <v>0</v>
      </c>
      <c r="P249" s="41">
        <f>SUMIF('México'!$C:$C,'México Summary'!C249,'México'!$P:$P)</f>
        <v>316.722</v>
      </c>
      <c r="Q249" s="41">
        <f>SUMIF('México'!$C:$C,'México Summary'!C249,'México'!$Q:$Q)</f>
        <v>0</v>
      </c>
      <c r="R249" s="41">
        <f>SUMIF('México'!$C:$C,'México Summary'!C249,'México'!$R:$R)</f>
        <v>470.5575</v>
      </c>
      <c r="S249" s="41">
        <f>SUMIF('México'!$C:$C,'México Summary'!C249,'México'!$S:$S)</f>
        <v>0</v>
      </c>
      <c r="T249" s="41">
        <f>SUMIF('México'!$C:$C,'México Summary'!C249,'México'!$T:$T)</f>
        <v>1357.797</v>
      </c>
      <c r="U249" s="41">
        <f>SUMIF('México'!$C:$C,'México Summary'!C249,'México'!$U:$U)</f>
        <v>0</v>
      </c>
      <c r="V249" s="41">
        <f>SUMIF('México'!$C:$C,'México Summary'!C249,'México'!$V:$V)</f>
        <v>1680</v>
      </c>
      <c r="W249" s="41">
        <f>SUMIF('México'!$C:$C,'México Summary'!C249,'México'!$W:$W)</f>
        <v>0</v>
      </c>
      <c r="X249" s="41">
        <f>SUMIF('México'!$C:$C,'México Summary'!C249,'México'!$X:$X)</f>
        <v>1680</v>
      </c>
      <c r="Y249" s="41">
        <f>SUMIF('México'!$C:$C,'México Summary'!C249,'México'!$Y:$Y)</f>
        <v>0</v>
      </c>
      <c r="Z249" s="41">
        <f>SUMIF('México'!$C:$C,'México Summary'!C249,'México'!$Z:$Z)</f>
        <v>1680</v>
      </c>
      <c r="AA249" s="336">
        <f>SUMIF('México'!$C:$C,'México Summary'!C249,'México'!$AA:$AA)</f>
        <v>0</v>
      </c>
      <c r="AB249" s="41"/>
      <c r="AC249" s="338">
        <f t="shared" ref="AC249:AD249" si="453">D249+F249+H249+J249+L249+N249+P249+R249+T249+V249+X249+Z249</f>
        <v>9924.9465</v>
      </c>
      <c r="AD249" s="336">
        <f t="shared" si="453"/>
        <v>0</v>
      </c>
      <c r="AE249" s="40"/>
      <c r="AF249" s="338">
        <f t="shared" ref="AF249:AG249" si="454">D249+F249+H249+J249+L249+N249+P249+R249+T249+V249+X249+Z249</f>
        <v>9924.9465</v>
      </c>
      <c r="AG249" s="336">
        <f t="shared" si="454"/>
        <v>0</v>
      </c>
    </row>
    <row r="250" ht="14.25" customHeight="1">
      <c r="A250" s="40"/>
      <c r="B250" s="337" t="s">
        <v>54</v>
      </c>
      <c r="C250" s="40" t="s">
        <v>423</v>
      </c>
      <c r="D250" s="338">
        <f>SUMIF('México'!$C:$C,'México Summary'!C250,'México'!$D:$D)</f>
        <v>1837.5</v>
      </c>
      <c r="E250" s="41">
        <f>SUMIF('México'!$C:$C,'México Summary'!C250,'México'!$E:$E)</f>
        <v>0</v>
      </c>
      <c r="F250" s="144">
        <f>SUMIF('México'!$C:$C,'México Summary'!C250,'México'!$F:$F)</f>
        <v>2198.6685</v>
      </c>
      <c r="G250" s="144">
        <f>SUMIF('México'!$C:$C,'México Summary'!C250,'México'!$G:$G)</f>
        <v>0</v>
      </c>
      <c r="H250" s="41">
        <f>SUMIF('México'!$C:$C,'México Summary'!C250,'México'!$H:$H)</f>
        <v>1837.5</v>
      </c>
      <c r="I250" s="41">
        <f>SUMIF('México'!$C:$C,'México Summary'!C250,'México'!$I:$I)</f>
        <v>0</v>
      </c>
      <c r="J250" s="41">
        <f>SUMIF('México'!$C:$C,'México Summary'!C250,'México'!$J:$J)</f>
        <v>1837.5</v>
      </c>
      <c r="K250" s="41">
        <f>SUMIF('México'!$C:$C,'México Summary'!C250,'México'!$K:$K)</f>
        <v>0</v>
      </c>
      <c r="L250" s="41">
        <f>SUMIF('México'!$C:$C,'México Summary'!C250,'México'!$L:$L)</f>
        <v>1837.5</v>
      </c>
      <c r="M250" s="41">
        <f>SUMIF('México'!$C:$C,'México Summary'!C250,'México'!$M:$M)</f>
        <v>0</v>
      </c>
      <c r="N250" s="41">
        <f>SUMIF('México'!$C:$C,'México Summary'!C250,'México'!$N:$N)</f>
        <v>1837.5</v>
      </c>
      <c r="O250" s="41">
        <f>SUMIF('México'!$C:$C,'México Summary'!C250,'México'!$O:$O)</f>
        <v>0</v>
      </c>
      <c r="P250" s="41">
        <f>SUMIF('México'!$C:$C,'México Summary'!C250,'México'!$P:$P)</f>
        <v>1837.5</v>
      </c>
      <c r="Q250" s="41">
        <f>SUMIF('México'!$C:$C,'México Summary'!C250,'México'!$Q:$Q)</f>
        <v>0</v>
      </c>
      <c r="R250" s="41">
        <f>SUMIF('México'!$C:$C,'México Summary'!C250,'México'!$R:$R)</f>
        <v>1837.5</v>
      </c>
      <c r="S250" s="41">
        <f>SUMIF('México'!$C:$C,'México Summary'!C250,'México'!$S:$S)</f>
        <v>0</v>
      </c>
      <c r="T250" s="41">
        <f>SUMIF('México'!$C:$C,'México Summary'!C250,'México'!$T:$T)</f>
        <v>1837.5</v>
      </c>
      <c r="U250" s="41">
        <f>SUMIF('México'!$C:$C,'México Summary'!C250,'México'!$U:$U)</f>
        <v>0</v>
      </c>
      <c r="V250" s="41">
        <f>SUMIF('México'!$C:$C,'México Summary'!C250,'México'!$V:$V)</f>
        <v>2128</v>
      </c>
      <c r="W250" s="41">
        <f>SUMIF('México'!$C:$C,'México Summary'!C250,'México'!$W:$W)</f>
        <v>0</v>
      </c>
      <c r="X250" s="41">
        <f>SUMIF('México'!$C:$C,'México Summary'!C250,'México'!$X:$X)</f>
        <v>2128</v>
      </c>
      <c r="Y250" s="41">
        <f>SUMIF('México'!$C:$C,'México Summary'!C250,'México'!$Y:$Y)</f>
        <v>0</v>
      </c>
      <c r="Z250" s="41">
        <f>SUMIF('México'!$C:$C,'México Summary'!C250,'México'!$Z:$Z)</f>
        <v>2128</v>
      </c>
      <c r="AA250" s="336">
        <f>SUMIF('México'!$C:$C,'México Summary'!C250,'México'!$AA:$AA)</f>
        <v>0</v>
      </c>
      <c r="AB250" s="41"/>
      <c r="AC250" s="338">
        <f t="shared" ref="AC250:AD250" si="455">D250+F250+H250+J250+L250+N250+P250+R250+T250+V250+X250+Z250</f>
        <v>23282.6685</v>
      </c>
      <c r="AD250" s="336">
        <f t="shared" si="455"/>
        <v>0</v>
      </c>
      <c r="AE250" s="40"/>
      <c r="AF250" s="338">
        <f t="shared" ref="AF250:AG250" si="456">D250+F250+H250+J250+L250+N250+P250+R250+T250+V250+X250+Z250</f>
        <v>23282.6685</v>
      </c>
      <c r="AG250" s="336">
        <f t="shared" si="456"/>
        <v>0</v>
      </c>
    </row>
    <row r="251" ht="14.25" customHeight="1">
      <c r="A251" s="40"/>
      <c r="B251" s="337" t="s">
        <v>54</v>
      </c>
      <c r="C251" s="40" t="s">
        <v>425</v>
      </c>
      <c r="D251" s="338">
        <f>SUMIF('México'!$C:$C,'México Summary'!C251,'México'!$D:$D)</f>
        <v>8500</v>
      </c>
      <c r="E251" s="41">
        <f>SUMIF('México'!$C:$C,'México Summary'!C251,'México'!$E:$E)</f>
        <v>0</v>
      </c>
      <c r="F251" s="144">
        <f>SUMIF('México'!$C:$C,'México Summary'!C251,'México'!$F:$F)</f>
        <v>8500</v>
      </c>
      <c r="G251" s="144">
        <f>SUMIF('México'!$C:$C,'México Summary'!C251,'México'!$G:$G)</f>
        <v>0</v>
      </c>
      <c r="H251" s="41">
        <f>SUMIF('México'!$C:$C,'México Summary'!C251,'México'!$H:$H)</f>
        <v>8500</v>
      </c>
      <c r="I251" s="41">
        <f>SUMIF('México'!$C:$C,'México Summary'!C251,'México'!$I:$I)</f>
        <v>0</v>
      </c>
      <c r="J251" s="41">
        <f>SUMIF('México'!$C:$C,'México Summary'!C251,'México'!$J:$J)</f>
        <v>8500</v>
      </c>
      <c r="K251" s="41">
        <f>SUMIF('México'!$C:$C,'México Summary'!C251,'México'!$K:$K)</f>
        <v>0</v>
      </c>
      <c r="L251" s="41">
        <f>SUMIF('México'!$C:$C,'México Summary'!C251,'México'!$L:$L)</f>
        <v>8500</v>
      </c>
      <c r="M251" s="41">
        <f>SUMIF('México'!$C:$C,'México Summary'!C251,'México'!$M:$M)</f>
        <v>0</v>
      </c>
      <c r="N251" s="41">
        <f>SUMIF('México'!$C:$C,'México Summary'!C251,'México'!$N:$N)</f>
        <v>8500</v>
      </c>
      <c r="O251" s="41">
        <f>SUMIF('México'!$C:$C,'México Summary'!C251,'México'!$O:$O)</f>
        <v>0</v>
      </c>
      <c r="P251" s="41">
        <f>SUMIF('México'!$C:$C,'México Summary'!C251,'México'!$P:$P)</f>
        <v>8500</v>
      </c>
      <c r="Q251" s="41">
        <f>SUMIF('México'!$C:$C,'México Summary'!C251,'México'!$Q:$Q)</f>
        <v>0</v>
      </c>
      <c r="R251" s="41">
        <f>SUMIF('México'!$C:$C,'México Summary'!C251,'México'!$R:$R)</f>
        <v>8500</v>
      </c>
      <c r="S251" s="41">
        <f>SUMIF('México'!$C:$C,'México Summary'!C251,'México'!$S:$S)</f>
        <v>0</v>
      </c>
      <c r="T251" s="41">
        <f>SUMIF('México'!$C:$C,'México Summary'!C251,'México'!$T:$T)</f>
        <v>8500</v>
      </c>
      <c r="U251" s="41">
        <f>SUMIF('México'!$C:$C,'México Summary'!C251,'México'!$U:$U)</f>
        <v>0</v>
      </c>
      <c r="V251" s="41">
        <f>SUMIF('México'!$C:$C,'México Summary'!C251,'México'!$V:$V)</f>
        <v>8500</v>
      </c>
      <c r="W251" s="41">
        <f>SUMIF('México'!$C:$C,'México Summary'!C251,'México'!$W:$W)</f>
        <v>0</v>
      </c>
      <c r="X251" s="41">
        <f>SUMIF('México'!$C:$C,'México Summary'!C251,'México'!$X:$X)</f>
        <v>8500</v>
      </c>
      <c r="Y251" s="41">
        <f>SUMIF('México'!$C:$C,'México Summary'!C251,'México'!$Y:$Y)</f>
        <v>0</v>
      </c>
      <c r="Z251" s="41">
        <f>SUMIF('México'!$C:$C,'México Summary'!C251,'México'!$Z:$Z)</f>
        <v>8500</v>
      </c>
      <c r="AA251" s="336">
        <f>SUMIF('México'!$C:$C,'México Summary'!C251,'México'!$AA:$AA)</f>
        <v>0</v>
      </c>
      <c r="AB251" s="41"/>
      <c r="AC251" s="338">
        <f t="shared" ref="AC251:AD251" si="457">D251+F251+H251+J251+L251+N251+P251+R251+T251+V251+X251+Z251</f>
        <v>102000</v>
      </c>
      <c r="AD251" s="336">
        <f t="shared" si="457"/>
        <v>0</v>
      </c>
      <c r="AE251" s="40"/>
      <c r="AF251" s="338">
        <f t="shared" ref="AF251:AG251" si="458">D251+F251+H251+J251+L251+N251+P251+R251+T251+V251+X251+Z251</f>
        <v>102000</v>
      </c>
      <c r="AG251" s="336">
        <f t="shared" si="458"/>
        <v>0</v>
      </c>
    </row>
    <row r="252" ht="14.25" customHeight="1">
      <c r="A252" s="40"/>
      <c r="B252" s="337" t="s">
        <v>54</v>
      </c>
      <c r="C252" s="40" t="s">
        <v>418</v>
      </c>
      <c r="D252" s="338">
        <f>SUMIF('México'!$C:$C,'México Summary'!C252,'México'!$D:$D)</f>
        <v>3858.75</v>
      </c>
      <c r="E252" s="41">
        <f>SUMIF('México'!$C:$C,'México Summary'!C252,'México'!$E:$E)</f>
        <v>0</v>
      </c>
      <c r="F252" s="144">
        <f>SUMIF('México'!$C:$C,'México Summary'!C252,'México'!$F:$F)</f>
        <v>385.875</v>
      </c>
      <c r="G252" s="144">
        <f>SUMIF('México'!$C:$C,'México Summary'!C252,'México'!$G:$G)</f>
        <v>0</v>
      </c>
      <c r="H252" s="41">
        <f>SUMIF('México'!$C:$C,'México Summary'!C252,'México'!$H:$H)</f>
        <v>4244.625</v>
      </c>
      <c r="I252" s="41">
        <f>SUMIF('México'!$C:$C,'México Summary'!C252,'México'!$I:$I)</f>
        <v>0</v>
      </c>
      <c r="J252" s="41">
        <f>SUMIF('México'!$C:$C,'México Summary'!C252,'México'!$J:$J)</f>
        <v>4244.625</v>
      </c>
      <c r="K252" s="41">
        <f>SUMIF('México'!$C:$C,'México Summary'!C252,'México'!$K:$K)</f>
        <v>0</v>
      </c>
      <c r="L252" s="41">
        <f>SUMIF('México'!$C:$C,'México Summary'!C252,'México'!$L:$L)</f>
        <v>4244.625</v>
      </c>
      <c r="M252" s="41">
        <f>SUMIF('México'!$C:$C,'México Summary'!C252,'México'!$M:$M)</f>
        <v>0</v>
      </c>
      <c r="N252" s="41">
        <f>SUMIF('México'!$C:$C,'México Summary'!C252,'México'!$N:$N)</f>
        <v>4244.625</v>
      </c>
      <c r="O252" s="41">
        <f>SUMIF('México'!$C:$C,'México Summary'!C252,'México'!$O:$O)</f>
        <v>0</v>
      </c>
      <c r="P252" s="41">
        <f>SUMIF('México'!$C:$C,'México Summary'!C252,'México'!$P:$P)</f>
        <v>4244.625</v>
      </c>
      <c r="Q252" s="41">
        <f>SUMIF('México'!$C:$C,'México Summary'!C252,'México'!$Q:$Q)</f>
        <v>0</v>
      </c>
      <c r="R252" s="41">
        <f>SUMIF('México'!$C:$C,'México Summary'!C252,'México'!$R:$R)</f>
        <v>4244.625</v>
      </c>
      <c r="S252" s="41">
        <f>SUMIF('México'!$C:$C,'México Summary'!C252,'México'!$S:$S)</f>
        <v>0</v>
      </c>
      <c r="T252" s="41">
        <f>SUMIF('México'!$C:$C,'México Summary'!C252,'México'!$T:$T)</f>
        <v>4244.625</v>
      </c>
      <c r="U252" s="41">
        <f>SUMIF('México'!$C:$C,'México Summary'!C252,'México'!$U:$U)</f>
        <v>0</v>
      </c>
      <c r="V252" s="41">
        <f>SUMIF('México'!$C:$C,'México Summary'!C252,'México'!$V:$V)</f>
        <v>4368</v>
      </c>
      <c r="W252" s="41">
        <f>SUMIF('México'!$C:$C,'México Summary'!C252,'México'!$W:$W)</f>
        <v>0</v>
      </c>
      <c r="X252" s="41">
        <f>SUMIF('México'!$C:$C,'México Summary'!C252,'México'!$X:$X)</f>
        <v>4368</v>
      </c>
      <c r="Y252" s="41">
        <f>SUMIF('México'!$C:$C,'México Summary'!C252,'México'!$Y:$Y)</f>
        <v>0</v>
      </c>
      <c r="Z252" s="41">
        <f>SUMIF('México'!$C:$C,'México Summary'!C252,'México'!$Z:$Z)</f>
        <v>4368</v>
      </c>
      <c r="AA252" s="336">
        <f>SUMIF('México'!$C:$C,'México Summary'!C252,'México'!$AA:$AA)</f>
        <v>0</v>
      </c>
      <c r="AB252" s="41"/>
      <c r="AC252" s="338">
        <f t="shared" ref="AC252:AD252" si="459">D252+F252+H252+J252+L252+N252+P252+R252+T252+V252+X252+Z252</f>
        <v>47061</v>
      </c>
      <c r="AD252" s="336">
        <f t="shared" si="459"/>
        <v>0</v>
      </c>
      <c r="AE252" s="40"/>
      <c r="AF252" s="338">
        <f t="shared" ref="AF252:AG252" si="460">D252+F252+H252+J252+L252+N252+P252+R252+T252+V252+X252+Z252</f>
        <v>47061</v>
      </c>
      <c r="AG252" s="336">
        <f t="shared" si="460"/>
        <v>0</v>
      </c>
    </row>
    <row r="253" ht="14.25" customHeight="1">
      <c r="A253" s="40"/>
      <c r="B253" s="337" t="s">
        <v>54</v>
      </c>
      <c r="C253" s="40" t="s">
        <v>420</v>
      </c>
      <c r="D253" s="338">
        <f>SUMIF('México'!$C:$C,'México Summary'!C253,'México'!$D:$D)</f>
        <v>0</v>
      </c>
      <c r="E253" s="41">
        <f>SUMIF('México'!$C:$C,'México Summary'!C253,'México'!$E:$E)</f>
        <v>0</v>
      </c>
      <c r="F253" s="144">
        <f>SUMIF('México'!$C:$C,'México Summary'!C253,'México'!$F:$F)</f>
        <v>0</v>
      </c>
      <c r="G253" s="144">
        <f>SUMIF('México'!$C:$C,'México Summary'!C253,'México'!$G:$G)</f>
        <v>0</v>
      </c>
      <c r="H253" s="41">
        <f>SUMIF('México'!$C:$C,'México Summary'!C253,'México'!$H:$H)</f>
        <v>0</v>
      </c>
      <c r="I253" s="41">
        <f>SUMIF('México'!$C:$C,'México Summary'!C253,'México'!$I:$I)</f>
        <v>0</v>
      </c>
      <c r="J253" s="41">
        <f>SUMIF('México'!$C:$C,'México Summary'!C253,'México'!$J:$J)</f>
        <v>0</v>
      </c>
      <c r="K253" s="41">
        <f>SUMIF('México'!$C:$C,'México Summary'!C253,'México'!$K:$K)</f>
        <v>0</v>
      </c>
      <c r="L253" s="41">
        <f>SUMIF('México'!$C:$C,'México Summary'!C253,'México'!$L:$L)</f>
        <v>2786.343</v>
      </c>
      <c r="M253" s="41">
        <f>SUMIF('México'!$C:$C,'México Summary'!C253,'México'!$M:$M)</f>
        <v>0</v>
      </c>
      <c r="N253" s="41">
        <f>SUMIF('México'!$C:$C,'México Summary'!C253,'México'!$N:$N)</f>
        <v>0</v>
      </c>
      <c r="O253" s="41">
        <f>SUMIF('México'!$C:$C,'México Summary'!C253,'México'!$O:$O)</f>
        <v>0</v>
      </c>
      <c r="P253" s="41">
        <f>SUMIF('México'!$C:$C,'México Summary'!C253,'México'!$P:$P)</f>
        <v>0</v>
      </c>
      <c r="Q253" s="41">
        <f>SUMIF('México'!$C:$C,'México Summary'!C253,'México'!$Q:$Q)</f>
        <v>0</v>
      </c>
      <c r="R253" s="41">
        <f>SUMIF('México'!$C:$C,'México Summary'!C253,'México'!$R:$R)</f>
        <v>0</v>
      </c>
      <c r="S253" s="41">
        <f>SUMIF('México'!$C:$C,'México Summary'!C253,'México'!$S:$S)</f>
        <v>0</v>
      </c>
      <c r="T253" s="41">
        <f>SUMIF('México'!$C:$C,'México Summary'!C253,'México'!$T:$T)</f>
        <v>0</v>
      </c>
      <c r="U253" s="41">
        <f>SUMIF('México'!$C:$C,'México Summary'!C253,'México'!$U:$U)</f>
        <v>0</v>
      </c>
      <c r="V253" s="41">
        <f>SUMIF('México'!$C:$C,'México Summary'!C253,'México'!$V:$V)</f>
        <v>0</v>
      </c>
      <c r="W253" s="41">
        <f>SUMIF('México'!$C:$C,'México Summary'!C253,'México'!$W:$W)</f>
        <v>0</v>
      </c>
      <c r="X253" s="41">
        <f>SUMIF('México'!$C:$C,'México Summary'!C253,'México'!$X:$X)</f>
        <v>0</v>
      </c>
      <c r="Y253" s="41">
        <f>SUMIF('México'!$C:$C,'México Summary'!C253,'México'!$Y:$Y)</f>
        <v>0</v>
      </c>
      <c r="Z253" s="41">
        <f>SUMIF('México'!$C:$C,'México Summary'!C253,'México'!$Z:$Z)</f>
        <v>0</v>
      </c>
      <c r="AA253" s="336">
        <f>SUMIF('México'!$C:$C,'México Summary'!C253,'México'!$AA:$AA)</f>
        <v>0</v>
      </c>
      <c r="AB253" s="41"/>
      <c r="AC253" s="338">
        <f t="shared" ref="AC253:AD253" si="461">D253+F253+H253+J253+L253+N253+P253+R253+T253+V253+X253+Z253</f>
        <v>2786.343</v>
      </c>
      <c r="AD253" s="336">
        <f t="shared" si="461"/>
        <v>0</v>
      </c>
      <c r="AE253" s="40"/>
      <c r="AF253" s="338">
        <f t="shared" ref="AF253:AG253" si="462">D253+F253+H253+J253+L253+N253+P253+R253+T253+V253+X253+Z253</f>
        <v>2786.343</v>
      </c>
      <c r="AG253" s="336">
        <f t="shared" si="462"/>
        <v>0</v>
      </c>
    </row>
    <row r="254" ht="14.25" customHeight="1">
      <c r="A254" s="40"/>
      <c r="B254" s="337" t="s">
        <v>54</v>
      </c>
      <c r="C254" s="40" t="s">
        <v>411</v>
      </c>
      <c r="D254" s="338">
        <f>SUMIF('México'!$C:$C,'México Summary'!C254,'México'!$D:$D)</f>
        <v>18000</v>
      </c>
      <c r="E254" s="41">
        <f>SUMIF('México'!$C:$C,'México Summary'!C254,'México'!$E:$E)</f>
        <v>0</v>
      </c>
      <c r="F254" s="144">
        <f>SUMIF('México'!$C:$C,'México Summary'!C254,'México'!$F:$F)</f>
        <v>18000</v>
      </c>
      <c r="G254" s="144">
        <f>SUMIF('México'!$C:$C,'México Summary'!C254,'México'!$G:$G)</f>
        <v>0</v>
      </c>
      <c r="H254" s="41">
        <f>SUMIF('México'!$C:$C,'México Summary'!C254,'México'!$H:$H)</f>
        <v>18000</v>
      </c>
      <c r="I254" s="41">
        <f>SUMIF('México'!$C:$C,'México Summary'!C254,'México'!$I:$I)</f>
        <v>0</v>
      </c>
      <c r="J254" s="41">
        <f>SUMIF('México'!$C:$C,'México Summary'!C254,'México'!$J:$J)</f>
        <v>18000</v>
      </c>
      <c r="K254" s="41">
        <f>SUMIF('México'!$C:$C,'México Summary'!C254,'México'!$K:$K)</f>
        <v>0</v>
      </c>
      <c r="L254" s="41">
        <f>SUMIF('México'!$C:$C,'México Summary'!C254,'México'!$L:$L)</f>
        <v>18000</v>
      </c>
      <c r="M254" s="41">
        <f>SUMIF('México'!$C:$C,'México Summary'!C254,'México'!$M:$M)</f>
        <v>0</v>
      </c>
      <c r="N254" s="41">
        <f>SUMIF('México'!$C:$C,'México Summary'!C254,'México'!$N:$N)</f>
        <v>18000</v>
      </c>
      <c r="O254" s="41">
        <f>SUMIF('México'!$C:$C,'México Summary'!C254,'México'!$O:$O)</f>
        <v>0</v>
      </c>
      <c r="P254" s="41">
        <f>SUMIF('México'!$C:$C,'México Summary'!C254,'México'!$P:$P)</f>
        <v>18000</v>
      </c>
      <c r="Q254" s="41">
        <f>SUMIF('México'!$C:$C,'México Summary'!C254,'México'!$Q:$Q)</f>
        <v>0</v>
      </c>
      <c r="R254" s="41">
        <f>SUMIF('México'!$C:$C,'México Summary'!C254,'México'!$R:$R)</f>
        <v>18000</v>
      </c>
      <c r="S254" s="41">
        <f>SUMIF('México'!$C:$C,'México Summary'!C254,'México'!$S:$S)</f>
        <v>0</v>
      </c>
      <c r="T254" s="41">
        <f>SUMIF('México'!$C:$C,'México Summary'!C254,'México'!$T:$T)</f>
        <v>18000</v>
      </c>
      <c r="U254" s="41">
        <f>SUMIF('México'!$C:$C,'México Summary'!C254,'México'!$U:$U)</f>
        <v>0</v>
      </c>
      <c r="V254" s="41">
        <f>SUMIF('México'!$C:$C,'México Summary'!C254,'México'!$V:$V)</f>
        <v>18000</v>
      </c>
      <c r="W254" s="41">
        <f>SUMIF('México'!$C:$C,'México Summary'!C254,'México'!$W:$W)</f>
        <v>0</v>
      </c>
      <c r="X254" s="41">
        <f>SUMIF('México'!$C:$C,'México Summary'!C254,'México'!$X:$X)</f>
        <v>18000</v>
      </c>
      <c r="Y254" s="41">
        <f>SUMIF('México'!$C:$C,'México Summary'!C254,'México'!$Y:$Y)</f>
        <v>0</v>
      </c>
      <c r="Z254" s="41">
        <f>SUMIF('México'!$C:$C,'México Summary'!C254,'México'!$Z:$Z)</f>
        <v>18000</v>
      </c>
      <c r="AA254" s="336">
        <f>SUMIF('México'!$C:$C,'México Summary'!C254,'México'!$AA:$AA)</f>
        <v>0</v>
      </c>
      <c r="AB254" s="41"/>
      <c r="AC254" s="338">
        <f t="shared" ref="AC254:AD254" si="463">D254+F254+H254+J254+L254+N254+P254+R254+T254+V254+X254+Z254</f>
        <v>216000</v>
      </c>
      <c r="AD254" s="336">
        <f t="shared" si="463"/>
        <v>0</v>
      </c>
      <c r="AE254" s="40"/>
      <c r="AF254" s="338">
        <f t="shared" ref="AF254:AG254" si="464">D254+F254+H254+J254+L254+N254+P254+R254+T254+V254+X254+Z254</f>
        <v>216000</v>
      </c>
      <c r="AG254" s="336">
        <f t="shared" si="464"/>
        <v>0</v>
      </c>
    </row>
    <row r="255" ht="14.25" customHeight="1">
      <c r="A255" s="40"/>
      <c r="B255" s="337" t="s">
        <v>54</v>
      </c>
      <c r="C255" s="40" t="s">
        <v>421</v>
      </c>
      <c r="D255" s="338">
        <f>SUMIF('México'!$C:$C,'México Summary'!C255,'México'!$D:$D)</f>
        <v>15000</v>
      </c>
      <c r="E255" s="41">
        <f>SUMIF('México'!$C:$C,'México Summary'!C255,'México'!$E:$E)</f>
        <v>0</v>
      </c>
      <c r="F255" s="144">
        <f>SUMIF('México'!$C:$C,'México Summary'!C255,'México'!$F:$F)</f>
        <v>15000</v>
      </c>
      <c r="G255" s="144">
        <f>SUMIF('México'!$C:$C,'México Summary'!C255,'México'!$G:$G)</f>
        <v>0</v>
      </c>
      <c r="H255" s="41">
        <f>SUMIF('México'!$C:$C,'México Summary'!C255,'México'!$H:$H)</f>
        <v>15000</v>
      </c>
      <c r="I255" s="41">
        <f>SUMIF('México'!$C:$C,'México Summary'!C255,'México'!$I:$I)</f>
        <v>0</v>
      </c>
      <c r="J255" s="41">
        <f>SUMIF('México'!$C:$C,'México Summary'!C255,'México'!$J:$J)</f>
        <v>15000</v>
      </c>
      <c r="K255" s="41">
        <f>SUMIF('México'!$C:$C,'México Summary'!C255,'México'!$K:$K)</f>
        <v>0</v>
      </c>
      <c r="L255" s="41">
        <f>SUMIF('México'!$C:$C,'México Summary'!C255,'México'!$L:$L)</f>
        <v>15000</v>
      </c>
      <c r="M255" s="41">
        <f>SUMIF('México'!$C:$C,'México Summary'!C255,'México'!$M:$M)</f>
        <v>0</v>
      </c>
      <c r="N255" s="41">
        <f>SUMIF('México'!$C:$C,'México Summary'!C255,'México'!$N:$N)</f>
        <v>15000</v>
      </c>
      <c r="O255" s="41">
        <f>SUMIF('México'!$C:$C,'México Summary'!C255,'México'!$O:$O)</f>
        <v>0</v>
      </c>
      <c r="P255" s="41">
        <f>SUMIF('México'!$C:$C,'México Summary'!C255,'México'!$P:$P)</f>
        <v>15000</v>
      </c>
      <c r="Q255" s="41">
        <f>SUMIF('México'!$C:$C,'México Summary'!C255,'México'!$Q:$Q)</f>
        <v>0</v>
      </c>
      <c r="R255" s="41">
        <f>SUMIF('México'!$C:$C,'México Summary'!C255,'México'!$R:$R)</f>
        <v>15000</v>
      </c>
      <c r="S255" s="41">
        <f>SUMIF('México'!$C:$C,'México Summary'!C255,'México'!$S:$S)</f>
        <v>0</v>
      </c>
      <c r="T255" s="41">
        <f>SUMIF('México'!$C:$C,'México Summary'!C255,'México'!$T:$T)</f>
        <v>15000</v>
      </c>
      <c r="U255" s="41">
        <f>SUMIF('México'!$C:$C,'México Summary'!C255,'México'!$U:$U)</f>
        <v>0</v>
      </c>
      <c r="V255" s="41">
        <f>SUMIF('México'!$C:$C,'México Summary'!C255,'México'!$V:$V)</f>
        <v>15000</v>
      </c>
      <c r="W255" s="41">
        <f>SUMIF('México'!$C:$C,'México Summary'!C255,'México'!$W:$W)</f>
        <v>0</v>
      </c>
      <c r="X255" s="41">
        <f>SUMIF('México'!$C:$C,'México Summary'!C255,'México'!$X:$X)</f>
        <v>15000</v>
      </c>
      <c r="Y255" s="41">
        <f>SUMIF('México'!$C:$C,'México Summary'!C255,'México'!$Y:$Y)</f>
        <v>0</v>
      </c>
      <c r="Z255" s="41">
        <f>SUMIF('México'!$C:$C,'México Summary'!C255,'México'!$Z:$Z)</f>
        <v>15000</v>
      </c>
      <c r="AA255" s="336">
        <f>SUMIF('México'!$C:$C,'México Summary'!C255,'México'!$AA:$AA)</f>
        <v>0</v>
      </c>
      <c r="AB255" s="41"/>
      <c r="AC255" s="338">
        <f t="shared" ref="AC255:AD255" si="465">D255+F255+H255+J255+L255+N255+P255+R255+T255+V255+X255+Z255</f>
        <v>180000</v>
      </c>
      <c r="AD255" s="336">
        <f t="shared" si="465"/>
        <v>0</v>
      </c>
      <c r="AE255" s="40"/>
      <c r="AF255" s="338">
        <f t="shared" ref="AF255:AG255" si="466">D255+F255+H255+J255+L255+N255+P255+R255+T255+V255+X255+Z255</f>
        <v>180000</v>
      </c>
      <c r="AG255" s="336">
        <f t="shared" si="466"/>
        <v>0</v>
      </c>
    </row>
    <row r="256" ht="14.25" customHeight="1">
      <c r="A256" s="40"/>
      <c r="B256" s="337"/>
      <c r="C256" s="359" t="s">
        <v>112</v>
      </c>
      <c r="D256" s="356">
        <f t="shared" ref="D256:AA256" si="467">SUM(D245:D255)</f>
        <v>62696.25</v>
      </c>
      <c r="E256" s="357">
        <f t="shared" si="467"/>
        <v>0</v>
      </c>
      <c r="F256" s="357">
        <f t="shared" si="467"/>
        <v>59584.5435</v>
      </c>
      <c r="G256" s="357">
        <f t="shared" si="467"/>
        <v>0</v>
      </c>
      <c r="H256" s="357">
        <f t="shared" si="467"/>
        <v>70282.125</v>
      </c>
      <c r="I256" s="357">
        <f t="shared" si="467"/>
        <v>0</v>
      </c>
      <c r="J256" s="357">
        <f t="shared" si="467"/>
        <v>63082.125</v>
      </c>
      <c r="K256" s="357">
        <f t="shared" si="467"/>
        <v>0</v>
      </c>
      <c r="L256" s="357">
        <f t="shared" si="467"/>
        <v>66925.209</v>
      </c>
      <c r="M256" s="357">
        <f t="shared" si="467"/>
        <v>0</v>
      </c>
      <c r="N256" s="357">
        <f t="shared" si="467"/>
        <v>64765.254</v>
      </c>
      <c r="O256" s="357">
        <f t="shared" si="467"/>
        <v>0</v>
      </c>
      <c r="P256" s="357">
        <f t="shared" si="467"/>
        <v>63398.847</v>
      </c>
      <c r="Q256" s="357">
        <f t="shared" si="467"/>
        <v>0</v>
      </c>
      <c r="R256" s="357">
        <f t="shared" si="467"/>
        <v>63552.6825</v>
      </c>
      <c r="S256" s="357">
        <f t="shared" si="467"/>
        <v>0</v>
      </c>
      <c r="T256" s="357">
        <f t="shared" si="467"/>
        <v>71639.922</v>
      </c>
      <c r="U256" s="357">
        <f t="shared" si="467"/>
        <v>0</v>
      </c>
      <c r="V256" s="357">
        <f t="shared" si="467"/>
        <v>65176</v>
      </c>
      <c r="W256" s="357">
        <f t="shared" si="467"/>
        <v>0</v>
      </c>
      <c r="X256" s="357">
        <f t="shared" si="467"/>
        <v>65176</v>
      </c>
      <c r="Y256" s="357">
        <f t="shared" si="467"/>
        <v>0</v>
      </c>
      <c r="Z256" s="357">
        <f t="shared" si="467"/>
        <v>65176</v>
      </c>
      <c r="AA256" s="358">
        <f t="shared" si="467"/>
        <v>0</v>
      </c>
      <c r="AB256" s="41"/>
      <c r="AC256" s="356">
        <f t="shared" ref="AC256:AD256" si="468">D256+F256+H256+J256+L256+N256+P256+R256+T256+V256+X256+Z256</f>
        <v>781454.958</v>
      </c>
      <c r="AD256" s="358">
        <f t="shared" si="468"/>
        <v>0</v>
      </c>
      <c r="AE256" s="40"/>
      <c r="AF256" s="356">
        <f t="shared" ref="AF256:AG256" si="469">D256+F256+H256+J256+L256+N256+P256+R256+T256+V256+X256+Z256</f>
        <v>781454.958</v>
      </c>
      <c r="AG256" s="358">
        <f t="shared" si="469"/>
        <v>0</v>
      </c>
    </row>
    <row r="257" ht="14.25" customHeight="1">
      <c r="A257" s="40"/>
      <c r="B257" s="360"/>
      <c r="C257" s="40"/>
      <c r="D257" s="338"/>
      <c r="E257" s="41"/>
      <c r="F257" s="144"/>
      <c r="G257" s="144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336"/>
      <c r="AB257" s="41"/>
      <c r="AC257" s="338"/>
      <c r="AD257" s="336"/>
      <c r="AE257" s="40"/>
      <c r="AF257" s="338"/>
      <c r="AG257" s="336"/>
    </row>
    <row r="258" ht="14.25" customHeight="1">
      <c r="A258" s="40"/>
      <c r="B258" s="337" t="s">
        <v>117</v>
      </c>
      <c r="C258" s="40" t="s">
        <v>541</v>
      </c>
      <c r="D258" s="338">
        <f>SUMIF('México'!$C:$C,'México Summary'!C258,'México'!$D:$D)</f>
        <v>65099.5184</v>
      </c>
      <c r="E258" s="41">
        <f>SUMIF('México'!$C:$C,'México Summary'!C258,'México'!$E:$E)</f>
        <v>0</v>
      </c>
      <c r="F258" s="144">
        <f>SUMIF('México'!$C:$C,'México Summary'!C258,'México'!$F:$F)</f>
        <v>65099.5184</v>
      </c>
      <c r="G258" s="144">
        <f>SUMIF('México'!$C:$C,'México Summary'!C258,'México'!$G:$G)</f>
        <v>0</v>
      </c>
      <c r="H258" s="41">
        <f>SUMIF('México'!$C:$C,'México Summary'!C258,'México'!$H:$H)</f>
        <v>65099.5184</v>
      </c>
      <c r="I258" s="41">
        <f>SUMIF('México'!$C:$C,'México Summary'!C258,'México'!$I:$I)</f>
        <v>0</v>
      </c>
      <c r="J258" s="41">
        <f>SUMIF('México'!$C:$C,'México Summary'!C258,'México'!$J:$J)</f>
        <v>65099.5184</v>
      </c>
      <c r="K258" s="41">
        <f>SUMIF('México'!$C:$C,'México Summary'!C258,'México'!$K:$K)</f>
        <v>0</v>
      </c>
      <c r="L258" s="41">
        <f>SUMIF('México'!$C:$C,'México Summary'!C258,'México'!$L:$L)</f>
        <v>65099.5184</v>
      </c>
      <c r="M258" s="41">
        <f>SUMIF('México'!$C:$C,'México Summary'!C258,'México'!$M:$M)</f>
        <v>0</v>
      </c>
      <c r="N258" s="41">
        <f>SUMIF('México'!$C:$C,'México Summary'!C258,'México'!$N:$N)</f>
        <v>65099.5184</v>
      </c>
      <c r="O258" s="41">
        <f>SUMIF('México'!$C:$C,'México Summary'!C258,'México'!$O:$O)</f>
        <v>0</v>
      </c>
      <c r="P258" s="41">
        <f>SUMIF('México'!$C:$C,'México Summary'!C258,'México'!$P:$P)</f>
        <v>65099.5184</v>
      </c>
      <c r="Q258" s="41">
        <f>SUMIF('México'!$C:$C,'México Summary'!C258,'México'!$Q:$Q)</f>
        <v>0</v>
      </c>
      <c r="R258" s="41">
        <f>SUMIF('México'!$C:$C,'México Summary'!C258,'México'!$R:$R)</f>
        <v>65099.5184</v>
      </c>
      <c r="S258" s="41">
        <f>SUMIF('México'!$C:$C,'México Summary'!C258,'México'!$S:$S)</f>
        <v>0</v>
      </c>
      <c r="T258" s="41">
        <f>SUMIF('México'!$C:$C,'México Summary'!C258,'México'!$T:$T)</f>
        <v>65099.5184</v>
      </c>
      <c r="U258" s="41">
        <f>SUMIF('México'!$C:$C,'México Summary'!C258,'México'!$U:$U)</f>
        <v>0</v>
      </c>
      <c r="V258" s="41">
        <f>SUMIF('México'!$C:$C,'México Summary'!C258,'México'!$V:$V)</f>
        <v>65099.5184</v>
      </c>
      <c r="W258" s="41">
        <f>SUMIF('México'!$C:$C,'México Summary'!C258,'México'!$W:$W)</f>
        <v>0</v>
      </c>
      <c r="X258" s="41">
        <f>SUMIF('México'!$C:$C,'México Summary'!C258,'México'!$X:$X)</f>
        <v>65099.5184</v>
      </c>
      <c r="Y258" s="41">
        <f>SUMIF('México'!$C:$C,'México Summary'!C258,'México'!$Y:$Y)</f>
        <v>0</v>
      </c>
      <c r="Z258" s="41">
        <f>SUMIF('México'!$C:$C,'México Summary'!C258,'México'!$Z:$Z)</f>
        <v>65099.5184</v>
      </c>
      <c r="AA258" s="336">
        <f>SUMIF('México'!$C:$C,'México Summary'!C258,'México'!$AA:$AA)</f>
        <v>0</v>
      </c>
      <c r="AB258" s="41"/>
      <c r="AC258" s="338">
        <f t="shared" ref="AC258:AD258" si="470">D258+F258+H258+J258+L258+N258+P258+R258+T258+V258+X258+Z258</f>
        <v>781194.2208</v>
      </c>
      <c r="AD258" s="336">
        <f t="shared" si="470"/>
        <v>0</v>
      </c>
      <c r="AE258" s="40"/>
      <c r="AF258" s="338">
        <f t="shared" ref="AF258:AG258" si="471">D258+F258+H258+J258+L258+N258+P258+R258+T258+V258+X258+Z258</f>
        <v>781194.2208</v>
      </c>
      <c r="AG258" s="336">
        <f t="shared" si="471"/>
        <v>0</v>
      </c>
    </row>
    <row r="259" ht="14.25" customHeight="1">
      <c r="A259" s="40"/>
      <c r="B259" s="337" t="s">
        <v>117</v>
      </c>
      <c r="C259" s="40" t="s">
        <v>547</v>
      </c>
      <c r="D259" s="338">
        <f>SUMIF('México'!$C:$C,'México Summary'!C259,'México'!$D:$D)</f>
        <v>1120</v>
      </c>
      <c r="E259" s="41">
        <f>SUMIF('México'!$C:$C,'México Summary'!C259,'México'!$E:$E)</f>
        <v>0</v>
      </c>
      <c r="F259" s="144">
        <f>SUMIF('México'!$C:$C,'México Summary'!C259,'México'!$F:$F)</f>
        <v>1120</v>
      </c>
      <c r="G259" s="144">
        <f>SUMIF('México'!$C:$C,'México Summary'!C259,'México'!$G:$G)</f>
        <v>0</v>
      </c>
      <c r="H259" s="41">
        <f>SUMIF('México'!$C:$C,'México Summary'!C259,'México'!$H:$H)</f>
        <v>1120</v>
      </c>
      <c r="I259" s="41">
        <f>SUMIF('México'!$C:$C,'México Summary'!C259,'México'!$I:$I)</f>
        <v>0</v>
      </c>
      <c r="J259" s="41">
        <f>SUMIF('México'!$C:$C,'México Summary'!C259,'México'!$J:$J)</f>
        <v>1120</v>
      </c>
      <c r="K259" s="41">
        <f>SUMIF('México'!$C:$C,'México Summary'!C259,'México'!$K:$K)</f>
        <v>0</v>
      </c>
      <c r="L259" s="41">
        <f>SUMIF('México'!$C:$C,'México Summary'!C259,'México'!$L:$L)</f>
        <v>1120</v>
      </c>
      <c r="M259" s="41">
        <f>SUMIF('México'!$C:$C,'México Summary'!C259,'México'!$M:$M)</f>
        <v>0</v>
      </c>
      <c r="N259" s="41">
        <f>SUMIF('México'!$C:$C,'México Summary'!C259,'México'!$N:$N)</f>
        <v>1120</v>
      </c>
      <c r="O259" s="41">
        <f>SUMIF('México'!$C:$C,'México Summary'!C259,'México'!$O:$O)</f>
        <v>0</v>
      </c>
      <c r="P259" s="41">
        <f>SUMIF('México'!$C:$C,'México Summary'!C259,'México'!$P:$P)</f>
        <v>1120</v>
      </c>
      <c r="Q259" s="41">
        <f>SUMIF('México'!$C:$C,'México Summary'!C259,'México'!$Q:$Q)</f>
        <v>0</v>
      </c>
      <c r="R259" s="41">
        <f>SUMIF('México'!$C:$C,'México Summary'!C259,'México'!$R:$R)</f>
        <v>1120</v>
      </c>
      <c r="S259" s="41">
        <f>SUMIF('México'!$C:$C,'México Summary'!C259,'México'!$S:$S)</f>
        <v>0</v>
      </c>
      <c r="T259" s="41">
        <f>SUMIF('México'!$C:$C,'México Summary'!C259,'México'!$T:$T)</f>
        <v>1120</v>
      </c>
      <c r="U259" s="41">
        <f>SUMIF('México'!$C:$C,'México Summary'!C259,'México'!$U:$U)</f>
        <v>0</v>
      </c>
      <c r="V259" s="41">
        <f>SUMIF('México'!$C:$C,'México Summary'!C259,'México'!$V:$V)</f>
        <v>1120</v>
      </c>
      <c r="W259" s="41">
        <f>SUMIF('México'!$C:$C,'México Summary'!C259,'México'!$W:$W)</f>
        <v>0</v>
      </c>
      <c r="X259" s="41">
        <f>SUMIF('México'!$C:$C,'México Summary'!C259,'México'!$X:$X)</f>
        <v>1120</v>
      </c>
      <c r="Y259" s="41">
        <f>SUMIF('México'!$C:$C,'México Summary'!C259,'México'!$Y:$Y)</f>
        <v>0</v>
      </c>
      <c r="Z259" s="41">
        <f>SUMIF('México'!$C:$C,'México Summary'!C259,'México'!$Z:$Z)</f>
        <v>1120</v>
      </c>
      <c r="AA259" s="336">
        <f>SUMIF('México'!$C:$C,'México Summary'!C259,'México'!$AA:$AA)</f>
        <v>0</v>
      </c>
      <c r="AB259" s="41"/>
      <c r="AC259" s="338">
        <f t="shared" ref="AC259:AD259" si="472">D259+F259+H259+J259+L259+N259+P259+R259+T259+V259+X259+Z259</f>
        <v>13440</v>
      </c>
      <c r="AD259" s="336">
        <f t="shared" si="472"/>
        <v>0</v>
      </c>
      <c r="AE259" s="40"/>
      <c r="AF259" s="338">
        <f t="shared" ref="AF259:AG259" si="473">D259+F259+H259+J259+L259+N259+P259+R259+T259+V259+X259+Z259</f>
        <v>13440</v>
      </c>
      <c r="AG259" s="336">
        <f t="shared" si="473"/>
        <v>0</v>
      </c>
    </row>
    <row r="260" ht="14.25" customHeight="1">
      <c r="A260" s="40"/>
      <c r="B260" s="337" t="s">
        <v>117</v>
      </c>
      <c r="C260" s="40" t="s">
        <v>545</v>
      </c>
      <c r="D260" s="338">
        <f>SUMIF('México'!$C:$C,'México Summary'!C260,'México'!$D:$D)</f>
        <v>4452</v>
      </c>
      <c r="E260" s="41">
        <f>SUMIF('México'!$C:$C,'México Summary'!C260,'México'!$E:$E)</f>
        <v>0</v>
      </c>
      <c r="F260" s="144">
        <f>SUMIF('México'!$C:$C,'México Summary'!C260,'México'!$F:$F)</f>
        <v>4452</v>
      </c>
      <c r="G260" s="144">
        <f>SUMIF('México'!$C:$C,'México Summary'!C260,'México'!$G:$G)</f>
        <v>0</v>
      </c>
      <c r="H260" s="41">
        <f>SUMIF('México'!$C:$C,'México Summary'!C260,'México'!$H:$H)</f>
        <v>4452</v>
      </c>
      <c r="I260" s="41">
        <f>SUMIF('México'!$C:$C,'México Summary'!C260,'México'!$I:$I)</f>
        <v>0</v>
      </c>
      <c r="J260" s="41">
        <f>SUMIF('México'!$C:$C,'México Summary'!C260,'México'!$J:$J)</f>
        <v>4452</v>
      </c>
      <c r="K260" s="41">
        <f>SUMIF('México'!$C:$C,'México Summary'!C260,'México'!$K:$K)</f>
        <v>0</v>
      </c>
      <c r="L260" s="41">
        <f>SUMIF('México'!$C:$C,'México Summary'!C260,'México'!$L:$L)</f>
        <v>4452</v>
      </c>
      <c r="M260" s="41">
        <f>SUMIF('México'!$C:$C,'México Summary'!C260,'México'!$M:$M)</f>
        <v>0</v>
      </c>
      <c r="N260" s="41">
        <f>SUMIF('México'!$C:$C,'México Summary'!C260,'México'!$N:$N)</f>
        <v>4452</v>
      </c>
      <c r="O260" s="41">
        <f>SUMIF('México'!$C:$C,'México Summary'!C260,'México'!$O:$O)</f>
        <v>0</v>
      </c>
      <c r="P260" s="41">
        <f>SUMIF('México'!$C:$C,'México Summary'!C260,'México'!$P:$P)</f>
        <v>4452</v>
      </c>
      <c r="Q260" s="41">
        <f>SUMIF('México'!$C:$C,'México Summary'!C260,'México'!$Q:$Q)</f>
        <v>0</v>
      </c>
      <c r="R260" s="41">
        <f>SUMIF('México'!$C:$C,'México Summary'!C260,'México'!$R:$R)</f>
        <v>4452</v>
      </c>
      <c r="S260" s="41">
        <f>SUMIF('México'!$C:$C,'México Summary'!C260,'México'!$S:$S)</f>
        <v>0</v>
      </c>
      <c r="T260" s="41">
        <f>SUMIF('México'!$C:$C,'México Summary'!C260,'México'!$T:$T)</f>
        <v>4452</v>
      </c>
      <c r="U260" s="41">
        <f>SUMIF('México'!$C:$C,'México Summary'!C260,'México'!$U:$U)</f>
        <v>0</v>
      </c>
      <c r="V260" s="41">
        <f>SUMIF('México'!$C:$C,'México Summary'!C260,'México'!$V:$V)</f>
        <v>4452</v>
      </c>
      <c r="W260" s="41">
        <f>SUMIF('México'!$C:$C,'México Summary'!C260,'México'!$W:$W)</f>
        <v>0</v>
      </c>
      <c r="X260" s="41">
        <f>SUMIF('México'!$C:$C,'México Summary'!C260,'México'!$X:$X)</f>
        <v>4452</v>
      </c>
      <c r="Y260" s="41">
        <f>SUMIF('México'!$C:$C,'México Summary'!C260,'México'!$Y:$Y)</f>
        <v>0</v>
      </c>
      <c r="Z260" s="41">
        <f>SUMIF('México'!$C:$C,'México Summary'!C260,'México'!$Z:$Z)</f>
        <v>4452</v>
      </c>
      <c r="AA260" s="336">
        <f>SUMIF('México'!$C:$C,'México Summary'!C260,'México'!$AA:$AA)</f>
        <v>0</v>
      </c>
      <c r="AB260" s="41"/>
      <c r="AC260" s="338">
        <f t="shared" ref="AC260:AD260" si="474">D260+F260+H260+J260+L260+N260+P260+R260+T260+V260+X260+Z260</f>
        <v>53424</v>
      </c>
      <c r="AD260" s="336">
        <f t="shared" si="474"/>
        <v>0</v>
      </c>
      <c r="AE260" s="40"/>
      <c r="AF260" s="338">
        <f t="shared" ref="AF260:AG260" si="475">D260+F260+H260+J260+L260+N260+P260+R260+T260+V260+X260+Z260</f>
        <v>53424</v>
      </c>
      <c r="AG260" s="336">
        <f t="shared" si="475"/>
        <v>0</v>
      </c>
    </row>
    <row r="261" ht="14.25" customHeight="1">
      <c r="A261" s="40"/>
      <c r="B261" s="337" t="s">
        <v>117</v>
      </c>
      <c r="C261" s="40" t="s">
        <v>543</v>
      </c>
      <c r="D261" s="338">
        <f>SUMIF('México'!$C:$C,'México Summary'!C261,'México'!$D:$D)</f>
        <v>593.6</v>
      </c>
      <c r="E261" s="41">
        <f>SUMIF('México'!$C:$C,'México Summary'!C261,'México'!$E:$E)</f>
        <v>0</v>
      </c>
      <c r="F261" s="144">
        <f>SUMIF('México'!$C:$C,'México Summary'!C261,'México'!$F:$F)</f>
        <v>593.6</v>
      </c>
      <c r="G261" s="144">
        <f>SUMIF('México'!$C:$C,'México Summary'!C261,'México'!$G:$G)</f>
        <v>0</v>
      </c>
      <c r="H261" s="41">
        <f>SUMIF('México'!$C:$C,'México Summary'!C261,'México'!$H:$H)</f>
        <v>593.6</v>
      </c>
      <c r="I261" s="41">
        <f>SUMIF('México'!$C:$C,'México Summary'!C261,'México'!$I:$I)</f>
        <v>0</v>
      </c>
      <c r="J261" s="41">
        <f>SUMIF('México'!$C:$C,'México Summary'!C261,'México'!$J:$J)</f>
        <v>593.6</v>
      </c>
      <c r="K261" s="41">
        <f>SUMIF('México'!$C:$C,'México Summary'!C261,'México'!$K:$K)</f>
        <v>0</v>
      </c>
      <c r="L261" s="41">
        <f>SUMIF('México'!$C:$C,'México Summary'!C261,'México'!$L:$L)</f>
        <v>593.6</v>
      </c>
      <c r="M261" s="41">
        <f>SUMIF('México'!$C:$C,'México Summary'!C261,'México'!$M:$M)</f>
        <v>0</v>
      </c>
      <c r="N261" s="41">
        <f>SUMIF('México'!$C:$C,'México Summary'!C261,'México'!$N:$N)</f>
        <v>593.6</v>
      </c>
      <c r="O261" s="41">
        <f>SUMIF('México'!$C:$C,'México Summary'!C261,'México'!$O:$O)</f>
        <v>0</v>
      </c>
      <c r="P261" s="41">
        <f>SUMIF('México'!$C:$C,'México Summary'!C261,'México'!$P:$P)</f>
        <v>593.6</v>
      </c>
      <c r="Q261" s="41">
        <f>SUMIF('México'!$C:$C,'México Summary'!C261,'México'!$Q:$Q)</f>
        <v>0</v>
      </c>
      <c r="R261" s="41">
        <f>SUMIF('México'!$C:$C,'México Summary'!C261,'México'!$R:$R)</f>
        <v>593.6</v>
      </c>
      <c r="S261" s="41">
        <f>SUMIF('México'!$C:$C,'México Summary'!C261,'México'!$S:$S)</f>
        <v>0</v>
      </c>
      <c r="T261" s="41">
        <f>SUMIF('México'!$C:$C,'México Summary'!C261,'México'!$T:$T)</f>
        <v>593.6</v>
      </c>
      <c r="U261" s="41">
        <f>SUMIF('México'!$C:$C,'México Summary'!C261,'México'!$U:$U)</f>
        <v>0</v>
      </c>
      <c r="V261" s="41">
        <f>SUMIF('México'!$C:$C,'México Summary'!C261,'México'!$V:$V)</f>
        <v>593.6</v>
      </c>
      <c r="W261" s="41">
        <f>SUMIF('México'!$C:$C,'México Summary'!C261,'México'!$W:$W)</f>
        <v>0</v>
      </c>
      <c r="X261" s="41">
        <f>SUMIF('México'!$C:$C,'México Summary'!C261,'México'!$X:$X)</f>
        <v>593.6</v>
      </c>
      <c r="Y261" s="41">
        <f>SUMIF('México'!$C:$C,'México Summary'!C261,'México'!$Y:$Y)</f>
        <v>0</v>
      </c>
      <c r="Z261" s="41">
        <f>SUMIF('México'!$C:$C,'México Summary'!C261,'México'!$Z:$Z)</f>
        <v>593.6</v>
      </c>
      <c r="AA261" s="336">
        <f>SUMIF('México'!$C:$C,'México Summary'!C261,'México'!$AA:$AA)</f>
        <v>0</v>
      </c>
      <c r="AB261" s="41"/>
      <c r="AC261" s="338">
        <f t="shared" ref="AC261:AD261" si="476">D261+F261+H261+J261+L261+N261+P261+R261+T261+V261+X261+Z261</f>
        <v>7123.2</v>
      </c>
      <c r="AD261" s="336">
        <f t="shared" si="476"/>
        <v>0</v>
      </c>
      <c r="AE261" s="40"/>
      <c r="AF261" s="338">
        <f t="shared" ref="AF261:AG261" si="477">D261+F261+H261+J261+L261+N261+P261+R261+T261+V261+X261+Z261</f>
        <v>7123.2</v>
      </c>
      <c r="AG261" s="336">
        <f t="shared" si="477"/>
        <v>0</v>
      </c>
    </row>
    <row r="262" ht="14.25" customHeight="1">
      <c r="A262" s="40"/>
      <c r="B262" s="337"/>
      <c r="C262" s="359" t="s">
        <v>116</v>
      </c>
      <c r="D262" s="356">
        <f t="shared" ref="D262:AA262" si="478">SUM(D258:D261)</f>
        <v>71265.1184</v>
      </c>
      <c r="E262" s="357">
        <f t="shared" si="478"/>
        <v>0</v>
      </c>
      <c r="F262" s="357">
        <f t="shared" si="478"/>
        <v>71265.1184</v>
      </c>
      <c r="G262" s="357">
        <f t="shared" si="478"/>
        <v>0</v>
      </c>
      <c r="H262" s="357">
        <f t="shared" si="478"/>
        <v>71265.1184</v>
      </c>
      <c r="I262" s="357">
        <f t="shared" si="478"/>
        <v>0</v>
      </c>
      <c r="J262" s="357">
        <f t="shared" si="478"/>
        <v>71265.1184</v>
      </c>
      <c r="K262" s="357">
        <f t="shared" si="478"/>
        <v>0</v>
      </c>
      <c r="L262" s="357">
        <f t="shared" si="478"/>
        <v>71265.1184</v>
      </c>
      <c r="M262" s="357">
        <f t="shared" si="478"/>
        <v>0</v>
      </c>
      <c r="N262" s="357">
        <f t="shared" si="478"/>
        <v>71265.1184</v>
      </c>
      <c r="O262" s="357">
        <f t="shared" si="478"/>
        <v>0</v>
      </c>
      <c r="P262" s="357">
        <f t="shared" si="478"/>
        <v>71265.1184</v>
      </c>
      <c r="Q262" s="357">
        <f t="shared" si="478"/>
        <v>0</v>
      </c>
      <c r="R262" s="357">
        <f t="shared" si="478"/>
        <v>71265.1184</v>
      </c>
      <c r="S262" s="357">
        <f t="shared" si="478"/>
        <v>0</v>
      </c>
      <c r="T262" s="357">
        <f t="shared" si="478"/>
        <v>71265.1184</v>
      </c>
      <c r="U262" s="357">
        <f t="shared" si="478"/>
        <v>0</v>
      </c>
      <c r="V262" s="357">
        <f t="shared" si="478"/>
        <v>71265.1184</v>
      </c>
      <c r="W262" s="357">
        <f t="shared" si="478"/>
        <v>0</v>
      </c>
      <c r="X262" s="357">
        <f t="shared" si="478"/>
        <v>71265.1184</v>
      </c>
      <c r="Y262" s="357">
        <f t="shared" si="478"/>
        <v>0</v>
      </c>
      <c r="Z262" s="357">
        <f t="shared" si="478"/>
        <v>71265.1184</v>
      </c>
      <c r="AA262" s="358">
        <f t="shared" si="478"/>
        <v>0</v>
      </c>
      <c r="AB262" s="41"/>
      <c r="AC262" s="356">
        <f t="shared" ref="AC262:AD262" si="479">D262+F262+H262+J262+L262+N262+P262+R262+T262+V262+X262+Z262</f>
        <v>855181.4208</v>
      </c>
      <c r="AD262" s="358">
        <f t="shared" si="479"/>
        <v>0</v>
      </c>
      <c r="AE262" s="40"/>
      <c r="AF262" s="356">
        <f t="shared" ref="AF262:AG262" si="480">D262+F262+H262+J262+L262+N262+P262+R262+T262+V262+X262+Z262</f>
        <v>855181.4208</v>
      </c>
      <c r="AG262" s="358">
        <f t="shared" si="480"/>
        <v>0</v>
      </c>
    </row>
    <row r="263" ht="14.25" customHeight="1">
      <c r="A263" s="40"/>
      <c r="B263" s="337"/>
      <c r="C263" s="40"/>
      <c r="D263" s="338"/>
      <c r="E263" s="41"/>
      <c r="F263" s="144"/>
      <c r="G263" s="144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336"/>
      <c r="AB263" s="41"/>
      <c r="AC263" s="338"/>
      <c r="AD263" s="336"/>
      <c r="AE263" s="40"/>
      <c r="AF263" s="338"/>
      <c r="AG263" s="336"/>
    </row>
    <row r="264" ht="14.25" customHeight="1">
      <c r="A264" s="40"/>
      <c r="B264" s="337" t="s">
        <v>743</v>
      </c>
      <c r="C264" s="40" t="s">
        <v>671</v>
      </c>
      <c r="D264" s="338">
        <f>SUMIF('México'!$C:$C,'México Summary'!C264,'México'!$D:$D)</f>
        <v>1591.06</v>
      </c>
      <c r="E264" s="41">
        <f>SUMIF('México'!$C:$C,'México Summary'!C264,'México'!$E:$E)</f>
        <v>0</v>
      </c>
      <c r="F264" s="144">
        <f>SUMIF('México'!$C:$C,'México Summary'!C264,'México'!$F:$F)</f>
        <v>1592.014</v>
      </c>
      <c r="G264" s="144">
        <f>SUMIF('México'!$C:$C,'México Summary'!C264,'México'!$G:$G)</f>
        <v>0</v>
      </c>
      <c r="H264" s="41">
        <f>SUMIF('México'!$C:$C,'México Summary'!C264,'México'!$H:$H)</f>
        <v>1592.0246</v>
      </c>
      <c r="I264" s="41">
        <f>SUMIF('México'!$C:$C,'México Summary'!C264,'México'!$I:$I)</f>
        <v>0</v>
      </c>
      <c r="J264" s="41">
        <f>SUMIF('México'!$C:$C,'México Summary'!C264,'México'!$J:$J)</f>
        <v>1655.8472</v>
      </c>
      <c r="K264" s="41">
        <f>SUMIF('México'!$C:$C,'México Summary'!C264,'México'!$K:$K)</f>
        <v>0</v>
      </c>
      <c r="L264" s="41">
        <f>SUMIF('México'!$C:$C,'México Summary'!C264,'México'!$L:$L)</f>
        <v>1761.0204</v>
      </c>
      <c r="M264" s="41">
        <f>SUMIF('México'!$C:$C,'México Summary'!C264,'México'!$M:$M)</f>
        <v>0</v>
      </c>
      <c r="N264" s="41">
        <f>SUMIF('México'!$C:$C,'México Summary'!C264,'México'!$N:$N)</f>
        <v>1656.8966</v>
      </c>
      <c r="O264" s="41">
        <f>SUMIF('México'!$C:$C,'México Summary'!C264,'México'!$O:$O)</f>
        <v>0</v>
      </c>
      <c r="P264" s="41">
        <f>SUMIF('México'!$C:$C,'México Summary'!C264,'México'!$P:$P)</f>
        <v>1684.3188</v>
      </c>
      <c r="Q264" s="41">
        <f>SUMIF('México'!$C:$C,'México Summary'!C264,'México'!$Q:$Q)</f>
        <v>0</v>
      </c>
      <c r="R264" s="41">
        <f>SUMIF('México'!$C:$C,'México Summary'!C264,'México'!$R:$R)</f>
        <v>1684.3188</v>
      </c>
      <c r="S264" s="41">
        <f>SUMIF('México'!$C:$C,'México Summary'!C264,'México'!$S:$S)</f>
        <v>0</v>
      </c>
      <c r="T264" s="41">
        <f>SUMIF('México'!$C:$C,'México Summary'!C264,'México'!$T:$T)</f>
        <v>1684.3188</v>
      </c>
      <c r="U264" s="41">
        <f>SUMIF('México'!$C:$C,'México Summary'!C264,'México'!$U:$U)</f>
        <v>0</v>
      </c>
      <c r="V264" s="41">
        <f>SUMIF('México'!$C:$C,'México Summary'!C264,'México'!$V:$V)</f>
        <v>1685.56059</v>
      </c>
      <c r="W264" s="41">
        <f>SUMIF('México'!$C:$C,'México Summary'!C264,'México'!$W:$W)</f>
        <v>0</v>
      </c>
      <c r="X264" s="41">
        <f>SUMIF('México'!$C:$C,'México Summary'!C264,'México'!$X:$X)</f>
        <v>1685.56059</v>
      </c>
      <c r="Y264" s="41">
        <f>SUMIF('México'!$C:$C,'México Summary'!C264,'México'!$Y:$Y)</f>
        <v>0</v>
      </c>
      <c r="Z264" s="41">
        <f>SUMIF('México'!$C:$C,'México Summary'!C264,'México'!$Z:$Z)</f>
        <v>1685.56059</v>
      </c>
      <c r="AA264" s="336">
        <f>SUMIF('México'!$C:$C,'México Summary'!C264,'México'!$AA:$AA)</f>
        <v>0</v>
      </c>
      <c r="AB264" s="41"/>
      <c r="AC264" s="338">
        <f t="shared" ref="AC264:AD264" si="481">D264+F264+H264+J264+L264+N264+P264+R264+T264+V264+X264+Z264</f>
        <v>19958.50097</v>
      </c>
      <c r="AD264" s="336">
        <f t="shared" si="481"/>
        <v>0</v>
      </c>
      <c r="AE264" s="40"/>
      <c r="AF264" s="338">
        <f t="shared" ref="AF264:AG264" si="482">D264+F264+H264+J264+L264+N264+P264+R264+T264+V264+X264+Z264</f>
        <v>19958.50097</v>
      </c>
      <c r="AG264" s="336">
        <f t="shared" si="482"/>
        <v>0</v>
      </c>
    </row>
    <row r="265" ht="14.25" customHeight="1">
      <c r="A265" s="40"/>
      <c r="B265" s="337" t="s">
        <v>743</v>
      </c>
      <c r="C265" s="40" t="s">
        <v>673</v>
      </c>
      <c r="D265" s="338">
        <f>SUMIF('México'!$C:$C,'México Summary'!C265,'México'!$D:$D)</f>
        <v>696</v>
      </c>
      <c r="E265" s="41">
        <f>SUMIF('México'!$C:$C,'México Summary'!C265,'México'!$E:$E)</f>
        <v>0</v>
      </c>
      <c r="F265" s="144">
        <f>SUMIF('México'!$C:$C,'México Summary'!C265,'México'!$F:$F)</f>
        <v>696</v>
      </c>
      <c r="G265" s="144">
        <f>SUMIF('México'!$C:$C,'México Summary'!C265,'México'!$G:$G)</f>
        <v>1299.4328</v>
      </c>
      <c r="H265" s="41">
        <f>SUMIF('México'!$C:$C,'México Summary'!C265,'México'!$H:$H)</f>
        <v>696</v>
      </c>
      <c r="I265" s="41">
        <f>SUMIF('México'!$C:$C,'México Summary'!C265,'México'!$I:$I)</f>
        <v>696</v>
      </c>
      <c r="J265" s="41">
        <f>SUMIF('México'!$C:$C,'México Summary'!C265,'México'!$J:$J)</f>
        <v>696</v>
      </c>
      <c r="K265" s="41">
        <f>SUMIF('México'!$C:$C,'México Summary'!C265,'México'!$K:$K)</f>
        <v>1299.4328</v>
      </c>
      <c r="L265" s="41">
        <f>SUMIF('México'!$C:$C,'México Summary'!C265,'México'!$L:$L)</f>
        <v>1299.4328</v>
      </c>
      <c r="M265" s="41">
        <f>SUMIF('México'!$C:$C,'México Summary'!C265,'México'!$M:$M)</f>
        <v>1299.4328</v>
      </c>
      <c r="N265" s="41">
        <f>SUMIF('México'!$C:$C,'México Summary'!C265,'México'!$N:$N)</f>
        <v>1299.4328</v>
      </c>
      <c r="O265" s="41">
        <f>SUMIF('México'!$C:$C,'México Summary'!C265,'México'!$O:$O)</f>
        <v>1299.4328</v>
      </c>
      <c r="P265" s="41">
        <f>SUMIF('México'!$C:$C,'México Summary'!C265,'México'!$P:$P)</f>
        <v>1299.4328</v>
      </c>
      <c r="Q265" s="41">
        <f>SUMIF('México'!$C:$C,'México Summary'!C265,'México'!$Q:$Q)</f>
        <v>1299.4328</v>
      </c>
      <c r="R265" s="41">
        <f>SUMIF('México'!$C:$C,'México Summary'!C265,'México'!$R:$R)</f>
        <v>1299.4328</v>
      </c>
      <c r="S265" s="41">
        <f>SUMIF('México'!$C:$C,'México Summary'!C265,'México'!$S:$S)</f>
        <v>1299.4328</v>
      </c>
      <c r="T265" s="41">
        <f>SUMIF('México'!$C:$C,'México Summary'!C265,'México'!$T:$T)</f>
        <v>1299.4328</v>
      </c>
      <c r="U265" s="41">
        <f>SUMIF('México'!$C:$C,'México Summary'!C265,'México'!$U:$U)</f>
        <v>1299.4328</v>
      </c>
      <c r="V265" s="41">
        <f>SUMIF('México'!$C:$C,'México Summary'!C265,'México'!$V:$V)</f>
        <v>1299.4328</v>
      </c>
      <c r="W265" s="41">
        <f>SUMIF('México'!$C:$C,'México Summary'!C265,'México'!$W:$W)</f>
        <v>1299.4328</v>
      </c>
      <c r="X265" s="41">
        <f>SUMIF('México'!$C:$C,'México Summary'!C265,'México'!$X:$X)</f>
        <v>1299.4328</v>
      </c>
      <c r="Y265" s="41">
        <f>SUMIF('México'!$C:$C,'México Summary'!C265,'México'!$Y:$Y)</f>
        <v>1299.4328</v>
      </c>
      <c r="Z265" s="41">
        <f>SUMIF('México'!$C:$C,'México Summary'!C265,'México'!$Z:$Z)</f>
        <v>1299.4328</v>
      </c>
      <c r="AA265" s="336">
        <f>SUMIF('México'!$C:$C,'México Summary'!C265,'México'!$AA:$AA)</f>
        <v>0</v>
      </c>
      <c r="AB265" s="41"/>
      <c r="AC265" s="338">
        <f t="shared" ref="AC265:AD265" si="483">D265+F265+H265+J265+L265+N265+P265+R265+T265+V265+X265+Z265</f>
        <v>13179.4624</v>
      </c>
      <c r="AD265" s="336">
        <f t="shared" si="483"/>
        <v>12390.8952</v>
      </c>
      <c r="AE265" s="40"/>
      <c r="AF265" s="338">
        <f t="shared" ref="AF265:AG265" si="484">D265+F265+H265+J265+L265+N265+P265+R265+T265+V265+X265+Z265</f>
        <v>13179.4624</v>
      </c>
      <c r="AG265" s="336">
        <f t="shared" si="484"/>
        <v>12390.8952</v>
      </c>
    </row>
    <row r="266" ht="14.25" customHeight="1">
      <c r="A266" s="40"/>
      <c r="B266" s="337" t="s">
        <v>743</v>
      </c>
      <c r="C266" s="40" t="s">
        <v>676</v>
      </c>
      <c r="D266" s="338">
        <f>SUMIF('México'!$C:$C,'México Summary'!C266,'México'!$D:$D)</f>
        <v>12370.2742</v>
      </c>
      <c r="E266" s="41">
        <f>SUMIF('México'!$C:$C,'México Summary'!C266,'México'!$E:$E)</f>
        <v>0</v>
      </c>
      <c r="F266" s="144">
        <f>SUMIF('México'!$C:$C,'México Summary'!C266,'México'!$F:$F)</f>
        <v>16450.7654</v>
      </c>
      <c r="G266" s="144">
        <f>SUMIF('México'!$C:$C,'México Summary'!C266,'México'!$G:$G)</f>
        <v>0</v>
      </c>
      <c r="H266" s="41">
        <f>SUMIF('México'!$C:$C,'México Summary'!C266,'México'!$H:$H)</f>
        <v>16357.0614</v>
      </c>
      <c r="I266" s="41">
        <f>SUMIF('México'!$C:$C,'México Summary'!C266,'México'!$I:$I)</f>
        <v>0</v>
      </c>
      <c r="J266" s="41">
        <f>SUMIF('México'!$C:$C,'México Summary'!C266,'México'!$J:$J)</f>
        <v>16278.8546</v>
      </c>
      <c r="K266" s="41">
        <f>SUMIF('México'!$C:$C,'México Summary'!C266,'México'!$K:$K)</f>
        <v>0</v>
      </c>
      <c r="L266" s="41">
        <f>SUMIF('México'!$C:$C,'México Summary'!C266,'México'!$L:$L)</f>
        <v>17324.3114</v>
      </c>
      <c r="M266" s="41">
        <f>SUMIF('México'!$C:$C,'México Summary'!C266,'México'!$M:$M)</f>
        <v>0</v>
      </c>
      <c r="N266" s="41">
        <f>SUMIF('México'!$C:$C,'México Summary'!C266,'México'!$N:$N)</f>
        <v>17365.8528</v>
      </c>
      <c r="O266" s="41">
        <f>SUMIF('México'!$C:$C,'México Summary'!C266,'México'!$O:$O)</f>
        <v>0</v>
      </c>
      <c r="P266" s="41">
        <f>SUMIF('México'!$C:$C,'México Summary'!C266,'México'!$P:$P)</f>
        <v>15827.7822</v>
      </c>
      <c r="Q266" s="41">
        <f>SUMIF('México'!$C:$C,'México Summary'!C266,'México'!$Q:$Q)</f>
        <v>0</v>
      </c>
      <c r="R266" s="41">
        <f>SUMIF('México'!$C:$C,'México Summary'!C266,'México'!$R:$R)</f>
        <v>17135.4724</v>
      </c>
      <c r="S266" s="41">
        <f>SUMIF('México'!$C:$C,'México Summary'!C266,'México'!$S:$S)</f>
        <v>0</v>
      </c>
      <c r="T266" s="41">
        <f>SUMIF('México'!$C:$C,'México Summary'!C266,'México'!$T:$T)</f>
        <v>19206.882</v>
      </c>
      <c r="U266" s="41">
        <f>SUMIF('México'!$C:$C,'México Summary'!C266,'México'!$U:$U)</f>
        <v>0</v>
      </c>
      <c r="V266" s="41">
        <f>SUMIF('México'!$C:$C,'México Summary'!C266,'México'!$V:$V)</f>
        <v>16451.2</v>
      </c>
      <c r="W266" s="41">
        <f>SUMIF('México'!$C:$C,'México Summary'!C266,'México'!$W:$W)</f>
        <v>0</v>
      </c>
      <c r="X266" s="41">
        <f>SUMIF('México'!$C:$C,'México Summary'!C266,'México'!$X:$X)</f>
        <v>16451.2</v>
      </c>
      <c r="Y266" s="41">
        <f>SUMIF('México'!$C:$C,'México Summary'!C266,'México'!$Y:$Y)</f>
        <v>0</v>
      </c>
      <c r="Z266" s="41">
        <f>SUMIF('México'!$C:$C,'México Summary'!C266,'México'!$Z:$Z)</f>
        <v>16451.2</v>
      </c>
      <c r="AA266" s="336">
        <f>SUMIF('México'!$C:$C,'México Summary'!C266,'México'!$AA:$AA)</f>
        <v>0</v>
      </c>
      <c r="AB266" s="41"/>
      <c r="AC266" s="338">
        <f t="shared" ref="AC266:AD266" si="485">D266+F266+H266+J266+L266+N266+P266+R266+T266+V266+X266+Z266</f>
        <v>197670.8564</v>
      </c>
      <c r="AD266" s="336">
        <f t="shared" si="485"/>
        <v>0</v>
      </c>
      <c r="AE266" s="40"/>
      <c r="AF266" s="338">
        <f t="shared" ref="AF266:AG266" si="486">D266+F266+H266+J266+L266+N266+P266+R266+T266+V266+X266+Z266</f>
        <v>197670.8564</v>
      </c>
      <c r="AG266" s="336">
        <f t="shared" si="486"/>
        <v>0</v>
      </c>
    </row>
    <row r="267" ht="14.25" customHeight="1">
      <c r="A267" s="40"/>
      <c r="B267" s="337" t="s">
        <v>743</v>
      </c>
      <c r="C267" s="40" t="s">
        <v>677</v>
      </c>
      <c r="D267" s="338">
        <f>SUMIF('México'!$C:$C,'México Summary'!C267,'México'!$D:$D)</f>
        <v>0</v>
      </c>
      <c r="E267" s="41">
        <f>SUMIF('México'!$C:$C,'México Summary'!C267,'México'!$E:$E)</f>
        <v>0</v>
      </c>
      <c r="F267" s="144">
        <f>SUMIF('México'!$C:$C,'México Summary'!C267,'México'!$F:$F)</f>
        <v>4040</v>
      </c>
      <c r="G267" s="144">
        <f>SUMIF('México'!$C:$C,'México Summary'!C267,'México'!$G:$G)</f>
        <v>0</v>
      </c>
      <c r="H267" s="41">
        <f>SUMIF('México'!$C:$C,'México Summary'!C267,'México'!$H:$H)</f>
        <v>0</v>
      </c>
      <c r="I267" s="41">
        <f>SUMIF('México'!$C:$C,'México Summary'!C267,'México'!$I:$I)</f>
        <v>0</v>
      </c>
      <c r="J267" s="41">
        <f>SUMIF('México'!$C:$C,'México Summary'!C267,'México'!$J:$J)</f>
        <v>4040</v>
      </c>
      <c r="K267" s="41">
        <f>SUMIF('México'!$C:$C,'México Summary'!C267,'México'!$K:$K)</f>
        <v>0</v>
      </c>
      <c r="L267" s="41">
        <f>SUMIF('México'!$C:$C,'México Summary'!C267,'México'!$L:$L)</f>
        <v>0</v>
      </c>
      <c r="M267" s="41">
        <f>SUMIF('México'!$C:$C,'México Summary'!C267,'México'!$M:$M)</f>
        <v>0</v>
      </c>
      <c r="N267" s="41">
        <f>SUMIF('México'!$C:$C,'México Summary'!C267,'México'!$N:$N)</f>
        <v>4040</v>
      </c>
      <c r="O267" s="41">
        <f>SUMIF('México'!$C:$C,'México Summary'!C267,'México'!$O:$O)</f>
        <v>0</v>
      </c>
      <c r="P267" s="41">
        <f>SUMIF('México'!$C:$C,'México Summary'!C267,'México'!$P:$P)</f>
        <v>0</v>
      </c>
      <c r="Q267" s="41">
        <f>SUMIF('México'!$C:$C,'México Summary'!C267,'México'!$Q:$Q)</f>
        <v>0</v>
      </c>
      <c r="R267" s="41">
        <f>SUMIF('México'!$C:$C,'México Summary'!C267,'México'!$R:$R)</f>
        <v>4040</v>
      </c>
      <c r="S267" s="41">
        <f>SUMIF('México'!$C:$C,'México Summary'!C267,'México'!$S:$S)</f>
        <v>0</v>
      </c>
      <c r="T267" s="41">
        <f>SUMIF('México'!$C:$C,'México Summary'!C267,'México'!$T:$T)</f>
        <v>0</v>
      </c>
      <c r="U267" s="41">
        <f>SUMIF('México'!$C:$C,'México Summary'!C267,'México'!$U:$U)</f>
        <v>0</v>
      </c>
      <c r="V267" s="41">
        <f>SUMIF('México'!$C:$C,'México Summary'!C267,'México'!$V:$V)</f>
        <v>4040</v>
      </c>
      <c r="W267" s="41">
        <f>SUMIF('México'!$C:$C,'México Summary'!C267,'México'!$W:$W)</f>
        <v>0</v>
      </c>
      <c r="X267" s="41">
        <f>SUMIF('México'!$C:$C,'México Summary'!C267,'México'!$X:$X)</f>
        <v>0</v>
      </c>
      <c r="Y267" s="41">
        <f>SUMIF('México'!$C:$C,'México Summary'!C267,'México'!$Y:$Y)</f>
        <v>0</v>
      </c>
      <c r="Z267" s="41">
        <f>SUMIF('México'!$C:$C,'México Summary'!C267,'México'!$Z:$Z)</f>
        <v>4112.8</v>
      </c>
      <c r="AA267" s="336">
        <f>SUMIF('México'!$C:$C,'México Summary'!C267,'México'!$AA:$AA)</f>
        <v>0</v>
      </c>
      <c r="AB267" s="41"/>
      <c r="AC267" s="338">
        <f t="shared" ref="AC267:AD267" si="487">D267+F267+H267+J267+L267+N267+P267+R267+T267+V267+X267+Z267</f>
        <v>24312.8</v>
      </c>
      <c r="AD267" s="336">
        <f t="shared" si="487"/>
        <v>0</v>
      </c>
      <c r="AE267" s="40"/>
      <c r="AF267" s="338">
        <f t="shared" ref="AF267:AG267" si="488">D267+F267+H267+J267+L267+N267+P267+R267+T267+V267+X267+Z267</f>
        <v>24312.8</v>
      </c>
      <c r="AG267" s="336">
        <f t="shared" si="488"/>
        <v>0</v>
      </c>
    </row>
    <row r="268" ht="14.25" customHeight="1">
      <c r="A268" s="40"/>
      <c r="B268" s="337" t="s">
        <v>743</v>
      </c>
      <c r="C268" s="40" t="s">
        <v>708</v>
      </c>
      <c r="D268" s="338">
        <f>SUMIF('México'!$C:$C,'México Summary'!C268,'México'!$D:$D)</f>
        <v>194687.8468</v>
      </c>
      <c r="E268" s="41">
        <f>SUMIF('México'!$C:$C,'México Summary'!C268,'México'!$E:$E)</f>
        <v>0</v>
      </c>
      <c r="F268" s="144">
        <f>SUMIF('México'!$C:$C,'México Summary'!C268,'México'!$F:$F)</f>
        <v>196697.6068</v>
      </c>
      <c r="G268" s="144">
        <f>SUMIF('México'!$C:$C,'México Summary'!C268,'México'!$G:$G)</f>
        <v>0</v>
      </c>
      <c r="H268" s="41">
        <f>SUMIF('México'!$C:$C,'México Summary'!C268,'México'!$H:$H)</f>
        <v>196697.6068</v>
      </c>
      <c r="I268" s="41">
        <f>SUMIF('México'!$C:$C,'México Summary'!C268,'México'!$I:$I)</f>
        <v>0</v>
      </c>
      <c r="J268" s="41">
        <f>SUMIF('México'!$C:$C,'México Summary'!C268,'México'!$J:$J)</f>
        <v>200976.4452</v>
      </c>
      <c r="K268" s="41">
        <f>SUMIF('México'!$C:$C,'México Summary'!C268,'México'!$K:$K)</f>
        <v>0</v>
      </c>
      <c r="L268" s="41">
        <f>SUMIF('México'!$C:$C,'México Summary'!C268,'México'!$L:$L)</f>
        <v>200976.4452</v>
      </c>
      <c r="M268" s="41">
        <f>SUMIF('México'!$C:$C,'México Summary'!C268,'México'!$M:$M)</f>
        <v>0</v>
      </c>
      <c r="N268" s="41">
        <f>SUMIF('México'!$C:$C,'México Summary'!C268,'México'!$N:$N)</f>
        <v>200287.4664</v>
      </c>
      <c r="O268" s="41">
        <f>SUMIF('México'!$C:$C,'México Summary'!C268,'México'!$O:$O)</f>
        <v>0</v>
      </c>
      <c r="P268" s="41">
        <f>SUMIF('México'!$C:$C,'México Summary'!C268,'México'!$P:$P)</f>
        <v>198795.0606</v>
      </c>
      <c r="Q268" s="41">
        <f>SUMIF('México'!$C:$C,'México Summary'!C268,'México'!$Q:$Q)</f>
        <v>0</v>
      </c>
      <c r="R268" s="41">
        <f>SUMIF('México'!$C:$C,'México Summary'!C268,'México'!$R:$R)</f>
        <v>197249.3368</v>
      </c>
      <c r="S268" s="41">
        <f>SUMIF('México'!$C:$C,'México Summary'!C268,'México'!$S:$S)</f>
        <v>0</v>
      </c>
      <c r="T268" s="41">
        <f>SUMIF('México'!$C:$C,'México Summary'!C268,'México'!$T:$T)</f>
        <v>197249.3368</v>
      </c>
      <c r="U268" s="41">
        <f>SUMIF('México'!$C:$C,'México Summary'!C268,'México'!$U:$U)</f>
        <v>0</v>
      </c>
      <c r="V268" s="41">
        <f>SUMIF('México'!$C:$C,'México Summary'!C268,'México'!$V:$V)</f>
        <v>197249.3368</v>
      </c>
      <c r="W268" s="41">
        <f>SUMIF('México'!$C:$C,'México Summary'!C268,'México'!$W:$W)</f>
        <v>0</v>
      </c>
      <c r="X268" s="41">
        <f>SUMIF('México'!$C:$C,'México Summary'!C268,'México'!$X:$X)</f>
        <v>197249.3368</v>
      </c>
      <c r="Y268" s="41">
        <f>SUMIF('México'!$C:$C,'México Summary'!C268,'México'!$Y:$Y)</f>
        <v>0</v>
      </c>
      <c r="Z268" s="41">
        <f>SUMIF('México'!$C:$C,'México Summary'!C268,'México'!$Z:$Z)</f>
        <v>197249.3368</v>
      </c>
      <c r="AA268" s="336">
        <f>SUMIF('México'!$C:$C,'México Summary'!C268,'México'!$AA:$AA)</f>
        <v>0</v>
      </c>
      <c r="AB268" s="41"/>
      <c r="AC268" s="338">
        <f t="shared" ref="AC268:AD268" si="489">D268+F268+H268+J268+L268+N268+P268+R268+T268+V268+X268+Z268</f>
        <v>2375365.162</v>
      </c>
      <c r="AD268" s="336">
        <f t="shared" si="489"/>
        <v>0</v>
      </c>
      <c r="AE268" s="40"/>
      <c r="AF268" s="338">
        <f t="shared" ref="AF268:AG268" si="490">D268+F268+H268+J268+L268+N268+P268+R268+T268+V268+X268+Z268</f>
        <v>2375365.162</v>
      </c>
      <c r="AG268" s="336">
        <f t="shared" si="490"/>
        <v>0</v>
      </c>
    </row>
    <row r="269" ht="14.25" customHeight="1">
      <c r="A269" s="40"/>
      <c r="B269" s="337" t="s">
        <v>743</v>
      </c>
      <c r="C269" s="40" t="s">
        <v>710</v>
      </c>
      <c r="D269" s="338">
        <f>SUMIF('México'!$C:$C,'México Summary'!C269,'México'!$D:$D)</f>
        <v>80164.3762</v>
      </c>
      <c r="E269" s="41">
        <f>SUMIF('México'!$C:$C,'México Summary'!C269,'México'!$E:$E)</f>
        <v>0</v>
      </c>
      <c r="F269" s="144">
        <f>SUMIF('México'!$C:$C,'México Summary'!C269,'México'!$F:$F)</f>
        <v>80164.3762</v>
      </c>
      <c r="G269" s="144">
        <f>SUMIF('México'!$C:$C,'México Summary'!C269,'México'!$G:$G)</f>
        <v>0</v>
      </c>
      <c r="H269" s="41">
        <f>SUMIF('México'!$C:$C,'México Summary'!C269,'México'!$H:$H)</f>
        <v>80164.3762</v>
      </c>
      <c r="I269" s="41">
        <f>SUMIF('México'!$C:$C,'México Summary'!C269,'México'!$I:$I)</f>
        <v>0</v>
      </c>
      <c r="J269" s="41">
        <f>SUMIF('México'!$C:$C,'México Summary'!C269,'México'!$J:$J)</f>
        <v>80164.3762</v>
      </c>
      <c r="K269" s="41">
        <f>SUMIF('México'!$C:$C,'México Summary'!C269,'México'!$K:$K)</f>
        <v>0</v>
      </c>
      <c r="L269" s="41">
        <f>SUMIF('México'!$C:$C,'México Summary'!C269,'México'!$L:$L)</f>
        <v>80241.6714</v>
      </c>
      <c r="M269" s="41">
        <f>SUMIF('México'!$C:$C,'México Summary'!C269,'México'!$M:$M)</f>
        <v>0</v>
      </c>
      <c r="N269" s="41">
        <f>SUMIF('México'!$C:$C,'México Summary'!C269,'México'!$N:$N)</f>
        <v>80241.6714</v>
      </c>
      <c r="O269" s="41">
        <f>SUMIF('México'!$C:$C,'México Summary'!C269,'México'!$O:$O)</f>
        <v>0</v>
      </c>
      <c r="P269" s="41">
        <f>SUMIF('México'!$C:$C,'México Summary'!C269,'México'!$P:$P)</f>
        <v>80241.6714</v>
      </c>
      <c r="Q269" s="41">
        <f>SUMIF('México'!$C:$C,'México Summary'!C269,'México'!$Q:$Q)</f>
        <v>0</v>
      </c>
      <c r="R269" s="41">
        <f>SUMIF('México'!$C:$C,'México Summary'!C269,'México'!$R:$R)</f>
        <v>80241.6714</v>
      </c>
      <c r="S269" s="41">
        <f>SUMIF('México'!$C:$C,'México Summary'!C269,'México'!$S:$S)</f>
        <v>0</v>
      </c>
      <c r="T269" s="41">
        <f>SUMIF('México'!$C:$C,'México Summary'!C269,'México'!$T:$T)</f>
        <v>80241.6714</v>
      </c>
      <c r="U269" s="41">
        <f>SUMIF('México'!$C:$C,'México Summary'!C269,'México'!$U:$U)</f>
        <v>0</v>
      </c>
      <c r="V269" s="41">
        <f>SUMIF('México'!$C:$C,'México Summary'!C269,'México'!$V:$V)</f>
        <v>80241.6714</v>
      </c>
      <c r="W269" s="41">
        <f>SUMIF('México'!$C:$C,'México Summary'!C269,'México'!$W:$W)</f>
        <v>0</v>
      </c>
      <c r="X269" s="41">
        <f>SUMIF('México'!$C:$C,'México Summary'!C269,'México'!$X:$X)</f>
        <v>80241.6714</v>
      </c>
      <c r="Y269" s="41">
        <f>SUMIF('México'!$C:$C,'México Summary'!C269,'México'!$Y:$Y)</f>
        <v>0</v>
      </c>
      <c r="Z269" s="41">
        <f>SUMIF('México'!$C:$C,'México Summary'!C269,'México'!$Z:$Z)</f>
        <v>80241.6714</v>
      </c>
      <c r="AA269" s="336">
        <f>SUMIF('México'!$C:$C,'México Summary'!C269,'México'!$AA:$AA)</f>
        <v>0</v>
      </c>
      <c r="AB269" s="41"/>
      <c r="AC269" s="338">
        <f t="shared" ref="AC269:AD269" si="491">D269+F269+H269+J269+L269+N269+P269+R269+T269+V269+X269+Z269</f>
        <v>962590.876</v>
      </c>
      <c r="AD269" s="336">
        <f t="shared" si="491"/>
        <v>0</v>
      </c>
      <c r="AE269" s="40"/>
      <c r="AF269" s="338">
        <f t="shared" ref="AF269:AG269" si="492">D269+F269+H269+J269+L269+N269+P269+R269+T269+V269+X269+Z269</f>
        <v>962590.876</v>
      </c>
      <c r="AG269" s="336">
        <f t="shared" si="492"/>
        <v>0</v>
      </c>
    </row>
    <row r="270" ht="14.25" customHeight="1">
      <c r="A270" s="40"/>
      <c r="B270" s="337" t="s">
        <v>742</v>
      </c>
      <c r="C270" s="40" t="s">
        <v>555</v>
      </c>
      <c r="D270" s="338">
        <f>SUMIF('México'!$C:$C,'México Summary'!C270,'México'!$D:$D)</f>
        <v>47057</v>
      </c>
      <c r="E270" s="41">
        <f>SUMIF('México'!$C:$C,'México Summary'!C270,'México'!$E:$E)</f>
        <v>0</v>
      </c>
      <c r="F270" s="144">
        <f>SUMIF('México'!$C:$C,'México Summary'!C270,'México'!$F:$F)</f>
        <v>47057</v>
      </c>
      <c r="G270" s="144">
        <f>SUMIF('México'!$C:$C,'México Summary'!C270,'México'!$G:$G)</f>
        <v>37333.33</v>
      </c>
      <c r="H270" s="41">
        <f>SUMIF('México'!$C:$C,'México Summary'!C270,'México'!$H:$H)</f>
        <v>47057</v>
      </c>
      <c r="I270" s="41">
        <f>SUMIF('México'!$C:$C,'México Summary'!C270,'México'!$I:$I)</f>
        <v>37333.33</v>
      </c>
      <c r="J270" s="41">
        <f>SUMIF('México'!$C:$C,'México Summary'!C270,'México'!$J:$J)</f>
        <v>47057</v>
      </c>
      <c r="K270" s="41">
        <f>SUMIF('México'!$C:$C,'México Summary'!C270,'México'!$K:$K)</f>
        <v>37333.33</v>
      </c>
      <c r="L270" s="41">
        <f>SUMIF('México'!$C:$C,'México Summary'!C270,'México'!$L:$L)</f>
        <v>47057</v>
      </c>
      <c r="M270" s="41">
        <f>SUMIF('México'!$C:$C,'México Summary'!C270,'México'!$M:$M)</f>
        <v>37333.33</v>
      </c>
      <c r="N270" s="41">
        <f>SUMIF('México'!$C:$C,'México Summary'!C270,'México'!$N:$N)</f>
        <v>47057</v>
      </c>
      <c r="O270" s="41">
        <f>SUMIF('México'!$C:$C,'México Summary'!C270,'México'!$O:$O)</f>
        <v>37333.33</v>
      </c>
      <c r="P270" s="41">
        <f>SUMIF('México'!$C:$C,'México Summary'!C270,'México'!$P:$P)</f>
        <v>47057</v>
      </c>
      <c r="Q270" s="41">
        <f>SUMIF('México'!$C:$C,'México Summary'!C270,'México'!$Q:$Q)</f>
        <v>37333.33</v>
      </c>
      <c r="R270" s="41">
        <f>SUMIF('México'!$C:$C,'México Summary'!C270,'México'!$R:$R)</f>
        <v>47057</v>
      </c>
      <c r="S270" s="41">
        <f>SUMIF('México'!$C:$C,'México Summary'!C270,'México'!$S:$S)</f>
        <v>37333.33</v>
      </c>
      <c r="T270" s="41">
        <f>SUMIF('México'!$C:$C,'México Summary'!C270,'México'!$T:$T)</f>
        <v>47057</v>
      </c>
      <c r="U270" s="41">
        <f>SUMIF('México'!$C:$C,'México Summary'!C270,'México'!$U:$U)</f>
        <v>37333.33</v>
      </c>
      <c r="V270" s="41">
        <f>SUMIF('México'!$C:$C,'México Summary'!C270,'México'!$V:$V)</f>
        <v>47057</v>
      </c>
      <c r="W270" s="41">
        <f>SUMIF('México'!$C:$C,'México Summary'!C270,'México'!$W:$W)</f>
        <v>37333.33</v>
      </c>
      <c r="X270" s="41">
        <f>SUMIF('México'!$C:$C,'México Summary'!C270,'México'!$X:$X)</f>
        <v>47057</v>
      </c>
      <c r="Y270" s="41">
        <f>SUMIF('México'!$C:$C,'México Summary'!C270,'México'!$Y:$Y)</f>
        <v>37333.33</v>
      </c>
      <c r="Z270" s="41">
        <f>SUMIF('México'!$C:$C,'México Summary'!C270,'México'!$Z:$Z)</f>
        <v>47057</v>
      </c>
      <c r="AA270" s="336">
        <f>SUMIF('México'!$C:$C,'México Summary'!C270,'México'!$AA:$AA)</f>
        <v>0</v>
      </c>
      <c r="AB270" s="41"/>
      <c r="AC270" s="338">
        <f t="shared" ref="AC270:AD270" si="493">D270+F270+H270+J270+L270+N270+P270+R270+T270+V270+X270+Z270</f>
        <v>564684</v>
      </c>
      <c r="AD270" s="336">
        <f t="shared" si="493"/>
        <v>373333.3</v>
      </c>
      <c r="AE270" s="40"/>
      <c r="AF270" s="338">
        <f t="shared" ref="AF270:AG270" si="494">D270+F270+H270+J270+L270+N270+P270+R270+T270+V270+X270+Z270</f>
        <v>564684</v>
      </c>
      <c r="AG270" s="336">
        <f t="shared" si="494"/>
        <v>373333.3</v>
      </c>
    </row>
    <row r="271" ht="14.25" customHeight="1">
      <c r="A271" s="40"/>
      <c r="B271" s="337" t="s">
        <v>743</v>
      </c>
      <c r="C271" s="40" t="s">
        <v>680</v>
      </c>
      <c r="D271" s="338">
        <f>SUMIF('México'!$C:$C,'México Summary'!C271,'México'!$D:$D)</f>
        <v>2619.0268</v>
      </c>
      <c r="E271" s="41">
        <f>SUMIF('México'!$C:$C,'México Summary'!C271,'México'!$E:$E)</f>
        <v>0</v>
      </c>
      <c r="F271" s="144">
        <f>SUMIF('México'!$C:$C,'México Summary'!C271,'México'!$F:$F)</f>
        <v>4191.1552</v>
      </c>
      <c r="G271" s="144">
        <f>SUMIF('México'!$C:$C,'México Summary'!C271,'México'!$G:$G)</f>
        <v>0</v>
      </c>
      <c r="H271" s="41">
        <f>SUMIF('México'!$C:$C,'México Summary'!C271,'México'!$H:$H)</f>
        <v>4181.6152</v>
      </c>
      <c r="I271" s="41">
        <f>SUMIF('México'!$C:$C,'México Summary'!C271,'México'!$I:$I)</f>
        <v>0</v>
      </c>
      <c r="J271" s="41">
        <f>SUMIF('México'!$C:$C,'México Summary'!C271,'México'!$J:$J)</f>
        <v>2591.6152</v>
      </c>
      <c r="K271" s="41">
        <f>SUMIF('México'!$C:$C,'México Summary'!C271,'México'!$K:$K)</f>
        <v>0</v>
      </c>
      <c r="L271" s="41">
        <f>SUMIF('México'!$C:$C,'México Summary'!C271,'México'!$L:$L)</f>
        <v>2591.6152</v>
      </c>
      <c r="M271" s="41">
        <f>SUMIF('México'!$C:$C,'México Summary'!C271,'México'!$M:$M)</f>
        <v>0</v>
      </c>
      <c r="N271" s="41">
        <f>SUMIF('México'!$C:$C,'México Summary'!C271,'México'!$N:$N)</f>
        <v>1021.0874</v>
      </c>
      <c r="O271" s="41">
        <f>SUMIF('México'!$C:$C,'México Summary'!C271,'México'!$O:$O)</f>
        <v>0</v>
      </c>
      <c r="P271" s="41">
        <f>SUMIF('México'!$C:$C,'México Summary'!C271,'México'!$P:$P)</f>
        <v>21624</v>
      </c>
      <c r="Q271" s="41">
        <f>SUMIF('México'!$C:$C,'México Summary'!C271,'México'!$Q:$Q)</f>
        <v>0</v>
      </c>
      <c r="R271" s="41">
        <f>SUMIF('México'!$C:$C,'México Summary'!C271,'México'!$R:$R)</f>
        <v>11195.8896</v>
      </c>
      <c r="S271" s="41">
        <f>SUMIF('México'!$C:$C,'México Summary'!C271,'México'!$S:$S)</f>
        <v>0</v>
      </c>
      <c r="T271" s="41">
        <f>SUMIF('México'!$C:$C,'México Summary'!C271,'México'!$T:$T)</f>
        <v>4817.6152</v>
      </c>
      <c r="U271" s="41">
        <f>SUMIF('México'!$C:$C,'México Summary'!C271,'México'!$U:$U)</f>
        <v>0</v>
      </c>
      <c r="V271" s="41">
        <f>SUMIF('México'!$C:$C,'México Summary'!C271,'México'!$V:$V)</f>
        <v>15989.04</v>
      </c>
      <c r="W271" s="41">
        <f>SUMIF('México'!$C:$C,'México Summary'!C271,'México'!$W:$W)</f>
        <v>0</v>
      </c>
      <c r="X271" s="41">
        <f>SUMIF('México'!$C:$C,'México Summary'!C271,'México'!$X:$X)</f>
        <v>15989.04</v>
      </c>
      <c r="Y271" s="41">
        <f>SUMIF('México'!$C:$C,'México Summary'!C271,'México'!$Y:$Y)</f>
        <v>0</v>
      </c>
      <c r="Z271" s="41">
        <f>SUMIF('México'!$C:$C,'México Summary'!C271,'México'!$Z:$Z)</f>
        <v>15989.04</v>
      </c>
      <c r="AA271" s="336">
        <f>SUMIF('México'!$C:$C,'México Summary'!C271,'México'!$AA:$AA)</f>
        <v>0</v>
      </c>
      <c r="AB271" s="41"/>
      <c r="AC271" s="338">
        <f t="shared" ref="AC271:AD271" si="495">D271+F271+H271+J271+L271+N271+P271+R271+T271+V271+X271+Z271</f>
        <v>102800.7398</v>
      </c>
      <c r="AD271" s="336">
        <f t="shared" si="495"/>
        <v>0</v>
      </c>
      <c r="AE271" s="40"/>
      <c r="AF271" s="338">
        <f t="shared" ref="AF271:AG271" si="496">D271+F271+H271+J271+L271+N271+P271+R271+T271+V271+X271+Z271</f>
        <v>102800.7398</v>
      </c>
      <c r="AG271" s="336">
        <f t="shared" si="496"/>
        <v>0</v>
      </c>
    </row>
    <row r="272" ht="14.25" customHeight="1">
      <c r="A272" s="40"/>
      <c r="B272" s="337" t="s">
        <v>743</v>
      </c>
      <c r="C272" s="40" t="s">
        <v>684</v>
      </c>
      <c r="D272" s="338">
        <f>SUMIF('México'!$C:$C,'México Summary'!C272,'México'!$D:$D)</f>
        <v>88691.8112</v>
      </c>
      <c r="E272" s="41">
        <f>SUMIF('México'!$C:$C,'México Summary'!C272,'México'!$E:$E)</f>
        <v>0</v>
      </c>
      <c r="F272" s="144">
        <f>SUMIF('México'!$C:$C,'México Summary'!C272,'México'!$F:$F)</f>
        <v>95502.2052</v>
      </c>
      <c r="G272" s="144">
        <f>SUMIF('México'!$C:$C,'México Summary'!C272,'México'!$G:$G)</f>
        <v>0</v>
      </c>
      <c r="H272" s="41">
        <f>SUMIF('México'!$C:$C,'México Summary'!C272,'México'!$H:$H)</f>
        <v>134034.8694</v>
      </c>
      <c r="I272" s="41">
        <f>SUMIF('México'!$C:$C,'México Summary'!C272,'México'!$I:$I)</f>
        <v>0</v>
      </c>
      <c r="J272" s="41">
        <f>SUMIF('México'!$C:$C,'México Summary'!C272,'México'!$J:$J)</f>
        <v>37745.4552</v>
      </c>
      <c r="K272" s="41">
        <f>SUMIF('México'!$C:$C,'México Summary'!C272,'México'!$K:$K)</f>
        <v>0</v>
      </c>
      <c r="L272" s="41">
        <f>SUMIF('México'!$C:$C,'México Summary'!C272,'México'!$L:$L)</f>
        <v>37745.4552</v>
      </c>
      <c r="M272" s="41">
        <f>SUMIF('México'!$C:$C,'México Summary'!C272,'México'!$M:$M)</f>
        <v>0</v>
      </c>
      <c r="N272" s="41">
        <f>SUMIF('México'!$C:$C,'México Summary'!C272,'México'!$N:$N)</f>
        <v>37745.4552</v>
      </c>
      <c r="O272" s="41">
        <f>SUMIF('México'!$C:$C,'México Summary'!C272,'México'!$O:$O)</f>
        <v>0</v>
      </c>
      <c r="P272" s="41">
        <f>SUMIF('México'!$C:$C,'México Summary'!C272,'México'!$P:$P)</f>
        <v>37745.4552</v>
      </c>
      <c r="Q272" s="41">
        <f>SUMIF('México'!$C:$C,'México Summary'!C272,'México'!$Q:$Q)</f>
        <v>0</v>
      </c>
      <c r="R272" s="41">
        <f>SUMIF('México'!$C:$C,'México Summary'!C272,'México'!$R:$R)</f>
        <v>94773.4552</v>
      </c>
      <c r="S272" s="41">
        <f>SUMIF('México'!$C:$C,'México Summary'!C272,'México'!$S:$S)</f>
        <v>0</v>
      </c>
      <c r="T272" s="41">
        <f>SUMIF('México'!$C:$C,'México Summary'!C272,'México'!$T:$T)</f>
        <v>37745.4552</v>
      </c>
      <c r="U272" s="41">
        <f>SUMIF('México'!$C:$C,'México Summary'!C272,'México'!$U:$U)</f>
        <v>0</v>
      </c>
      <c r="V272" s="41">
        <f>SUMIF('México'!$C:$C,'México Summary'!C272,'México'!$V:$V)</f>
        <v>54855</v>
      </c>
      <c r="W272" s="41">
        <f>SUMIF('México'!$C:$C,'México Summary'!C272,'México'!$W:$W)</f>
        <v>0</v>
      </c>
      <c r="X272" s="41">
        <f>SUMIF('México'!$C:$C,'México Summary'!C272,'México'!$X:$X)</f>
        <v>54855</v>
      </c>
      <c r="Y272" s="41">
        <f>SUMIF('México'!$C:$C,'México Summary'!C272,'México'!$Y:$Y)</f>
        <v>0</v>
      </c>
      <c r="Z272" s="41">
        <f>SUMIF('México'!$C:$C,'México Summary'!C272,'México'!$Z:$Z)</f>
        <v>54855</v>
      </c>
      <c r="AA272" s="336">
        <f>SUMIF('México'!$C:$C,'México Summary'!C272,'México'!$AA:$AA)</f>
        <v>0</v>
      </c>
      <c r="AB272" s="41"/>
      <c r="AC272" s="338">
        <f t="shared" ref="AC272:AD272" si="497">D272+F272+H272+J272+L272+N272+P272+R272+T272+V272+X272+Z272</f>
        <v>766294.617</v>
      </c>
      <c r="AD272" s="336">
        <f t="shared" si="497"/>
        <v>0</v>
      </c>
      <c r="AE272" s="40"/>
      <c r="AF272" s="338">
        <f t="shared" ref="AF272:AG272" si="498">D272+F272+H272+J272+L272+N272+P272+R272+T272+V272+X272+Z272</f>
        <v>766294.617</v>
      </c>
      <c r="AG272" s="336">
        <f t="shared" si="498"/>
        <v>0</v>
      </c>
    </row>
    <row r="273" ht="14.25" customHeight="1">
      <c r="A273" s="40"/>
      <c r="B273" s="337" t="s">
        <v>743</v>
      </c>
      <c r="C273" s="40" t="s">
        <v>682</v>
      </c>
      <c r="D273" s="338">
        <f>SUMIF('México'!$C:$C,'México Summary'!C273,'México'!$D:$D)</f>
        <v>54983.9596</v>
      </c>
      <c r="E273" s="41">
        <f>SUMIF('México'!$C:$C,'México Summary'!C273,'México'!$E:$E)</f>
        <v>0</v>
      </c>
      <c r="F273" s="144">
        <f>SUMIF('México'!$C:$C,'México Summary'!C273,'México'!$F:$F)</f>
        <v>7844</v>
      </c>
      <c r="G273" s="144">
        <f>SUMIF('México'!$C:$C,'México Summary'!C273,'México'!$G:$G)</f>
        <v>0</v>
      </c>
      <c r="H273" s="41">
        <f>SUMIF('México'!$C:$C,'México Summary'!C273,'México'!$H:$H)</f>
        <v>44247.0182</v>
      </c>
      <c r="I273" s="41">
        <f>SUMIF('México'!$C:$C,'México Summary'!C273,'México'!$I:$I)</f>
        <v>0</v>
      </c>
      <c r="J273" s="41">
        <f>SUMIF('México'!$C:$C,'México Summary'!C273,'México'!$J:$J)</f>
        <v>26986.54</v>
      </c>
      <c r="K273" s="41">
        <f>SUMIF('México'!$C:$C,'México Summary'!C273,'México'!$K:$K)</f>
        <v>0</v>
      </c>
      <c r="L273" s="41">
        <f>SUMIF('México'!$C:$C,'México Summary'!C273,'México'!$L:$L)</f>
        <v>24898.34</v>
      </c>
      <c r="M273" s="41">
        <f>SUMIF('México'!$C:$C,'México Summary'!C273,'México'!$M:$M)</f>
        <v>0</v>
      </c>
      <c r="N273" s="41">
        <f>SUMIF('México'!$C:$C,'México Summary'!C273,'México'!$N:$N)</f>
        <v>76680.1986</v>
      </c>
      <c r="O273" s="41">
        <f>SUMIF('México'!$C:$C,'México Summary'!C273,'México'!$O:$O)</f>
        <v>0</v>
      </c>
      <c r="P273" s="41">
        <f>SUMIF('México'!$C:$C,'México Summary'!C273,'México'!$P:$P)</f>
        <v>2544</v>
      </c>
      <c r="Q273" s="41">
        <f>SUMIF('México'!$C:$C,'México Summary'!C273,'México'!$Q:$Q)</f>
        <v>0</v>
      </c>
      <c r="R273" s="41">
        <f>SUMIF('México'!$C:$C,'México Summary'!C273,'México'!$R:$R)</f>
        <v>98207.94</v>
      </c>
      <c r="S273" s="41">
        <f>SUMIF('México'!$C:$C,'México Summary'!C273,'México'!$S:$S)</f>
        <v>0</v>
      </c>
      <c r="T273" s="41">
        <f>SUMIF('México'!$C:$C,'México Summary'!C273,'México'!$T:$T)</f>
        <v>13471.54</v>
      </c>
      <c r="U273" s="41">
        <f>SUMIF('México'!$C:$C,'México Summary'!C273,'México'!$U:$U)</f>
        <v>0</v>
      </c>
      <c r="V273" s="41">
        <f>SUMIF('México'!$C:$C,'México Summary'!C273,'México'!$V:$V)</f>
        <v>19256.6596</v>
      </c>
      <c r="W273" s="41">
        <f>SUMIF('México'!$C:$C,'México Summary'!C273,'México'!$W:$W)</f>
        <v>0</v>
      </c>
      <c r="X273" s="41">
        <f>SUMIF('México'!$C:$C,'México Summary'!C273,'México'!$X:$X)</f>
        <v>19256.6596</v>
      </c>
      <c r="Y273" s="41">
        <f>SUMIF('México'!$C:$C,'México Summary'!C273,'México'!$Y:$Y)</f>
        <v>0</v>
      </c>
      <c r="Z273" s="41">
        <f>SUMIF('México'!$C:$C,'México Summary'!C273,'México'!$Z:$Z)</f>
        <v>19256.7444</v>
      </c>
      <c r="AA273" s="336">
        <f>SUMIF('México'!$C:$C,'México Summary'!C273,'México'!$AA:$AA)</f>
        <v>0</v>
      </c>
      <c r="AB273" s="41"/>
      <c r="AC273" s="338">
        <f t="shared" ref="AC273:AD273" si="499">D273+F273+H273+J273+L273+N273+P273+R273+T273+V273+X273+Z273</f>
        <v>407633.6</v>
      </c>
      <c r="AD273" s="336">
        <f t="shared" si="499"/>
        <v>0</v>
      </c>
      <c r="AE273" s="40"/>
      <c r="AF273" s="338">
        <f t="shared" ref="AF273:AG273" si="500">D273+F273+H273+J273+L273+N273+P273+R273+T273+V273+X273+Z273</f>
        <v>407633.6</v>
      </c>
      <c r="AG273" s="336">
        <f t="shared" si="500"/>
        <v>0</v>
      </c>
    </row>
    <row r="274" ht="14.25" customHeight="1">
      <c r="A274" s="40"/>
      <c r="B274" s="337" t="s">
        <v>743</v>
      </c>
      <c r="C274" s="40" t="s">
        <v>694</v>
      </c>
      <c r="D274" s="338">
        <f>SUMIF('México'!$C:$C,'México Summary'!C274,'México'!$D:$D)</f>
        <v>13133.1456</v>
      </c>
      <c r="E274" s="41">
        <f>SUMIF('México'!$C:$C,'México Summary'!C274,'México'!$E:$E)</f>
        <v>0</v>
      </c>
      <c r="F274" s="144">
        <f>SUMIF('México'!$C:$C,'México Summary'!C274,'México'!$F:$F)</f>
        <v>5411.777</v>
      </c>
      <c r="G274" s="144">
        <f>SUMIF('México'!$C:$C,'México Summary'!C274,'México'!$G:$G)</f>
        <v>0</v>
      </c>
      <c r="H274" s="41">
        <f>SUMIF('México'!$C:$C,'México Summary'!C274,'México'!$H:$H)</f>
        <v>11172.1456</v>
      </c>
      <c r="I274" s="41">
        <f>SUMIF('México'!$C:$C,'México Summary'!C274,'México'!$I:$I)</f>
        <v>0</v>
      </c>
      <c r="J274" s="41">
        <f>SUMIF('México'!$C:$C,'México Summary'!C274,'México'!$J:$J)</f>
        <v>16874.9456</v>
      </c>
      <c r="K274" s="41">
        <f>SUMIF('México'!$C:$C,'México Summary'!C274,'México'!$K:$K)</f>
        <v>0</v>
      </c>
      <c r="L274" s="41">
        <f>SUMIF('México'!$C:$C,'México Summary'!C274,'México'!$L:$L)</f>
        <v>11145.2428</v>
      </c>
      <c r="M274" s="41">
        <f>SUMIF('México'!$C:$C,'México Summary'!C274,'México'!$M:$M)</f>
        <v>0</v>
      </c>
      <c r="N274" s="41">
        <f>SUMIF('México'!$C:$C,'México Summary'!C274,'México'!$N:$N)</f>
        <v>3880.9674</v>
      </c>
      <c r="O274" s="41">
        <f>SUMIF('México'!$C:$C,'México Summary'!C274,'México'!$O:$O)</f>
        <v>0</v>
      </c>
      <c r="P274" s="41">
        <f>SUMIF('México'!$C:$C,'México Summary'!C274,'México'!$P:$P)</f>
        <v>24469.994</v>
      </c>
      <c r="Q274" s="41">
        <f>SUMIF('México'!$C:$C,'México Summary'!C274,'México'!$Q:$Q)</f>
        <v>0</v>
      </c>
      <c r="R274" s="41">
        <f>SUMIF('México'!$C:$C,'México Summary'!C274,'México'!$R:$R)</f>
        <v>12446.9122</v>
      </c>
      <c r="S274" s="41">
        <f>SUMIF('México'!$C:$C,'México Summary'!C274,'México'!$S:$S)</f>
        <v>0</v>
      </c>
      <c r="T274" s="41">
        <f>SUMIF('México'!$C:$C,'México Summary'!C274,'México'!$T:$T)</f>
        <v>2370.4674</v>
      </c>
      <c r="U274" s="41">
        <f>SUMIF('México'!$C:$C,'México Summary'!C274,'México'!$U:$U)</f>
        <v>0</v>
      </c>
      <c r="V274" s="41">
        <f>SUMIF('México'!$C:$C,'México Summary'!C274,'México'!$V:$V)</f>
        <v>14486.6596</v>
      </c>
      <c r="W274" s="41">
        <f>SUMIF('México'!$C:$C,'México Summary'!C274,'México'!$W:$W)</f>
        <v>0</v>
      </c>
      <c r="X274" s="41">
        <f>SUMIF('México'!$C:$C,'México Summary'!C274,'México'!$X:$X)</f>
        <v>14486.6596</v>
      </c>
      <c r="Y274" s="41">
        <f>SUMIF('México'!$C:$C,'México Summary'!C274,'México'!$Y:$Y)</f>
        <v>0</v>
      </c>
      <c r="Z274" s="41">
        <f>SUMIF('México'!$C:$C,'México Summary'!C274,'México'!$Z:$Z)</f>
        <v>14486.7444</v>
      </c>
      <c r="AA274" s="336">
        <f>SUMIF('México'!$C:$C,'México Summary'!C274,'México'!$AA:$AA)</f>
        <v>0</v>
      </c>
      <c r="AB274" s="41"/>
      <c r="AC274" s="338">
        <f t="shared" ref="AC274:AD274" si="501">D274+F274+H274+J274+L274+N274+P274+R274+T274+V274+X274+Z274</f>
        <v>144365.6612</v>
      </c>
      <c r="AD274" s="336">
        <f t="shared" si="501"/>
        <v>0</v>
      </c>
      <c r="AE274" s="40"/>
      <c r="AF274" s="338">
        <f t="shared" ref="AF274:AG274" si="502">D274+F274+H274+J274+L274+N274+P274+R274+T274+V274+X274+Z274</f>
        <v>144365.6612</v>
      </c>
      <c r="AG274" s="336">
        <f t="shared" si="502"/>
        <v>0</v>
      </c>
    </row>
    <row r="275" ht="14.25" customHeight="1">
      <c r="A275" s="40"/>
      <c r="B275" s="337" t="s">
        <v>743</v>
      </c>
      <c r="C275" s="40" t="s">
        <v>692</v>
      </c>
      <c r="D275" s="338">
        <f>SUMIF('México'!$C:$C,'México Summary'!C275,'México'!$D:$D)</f>
        <v>11040.68</v>
      </c>
      <c r="E275" s="41">
        <f>SUMIF('México'!$C:$C,'México Summary'!C275,'México'!$E:$E)</f>
        <v>0</v>
      </c>
      <c r="F275" s="144">
        <f>SUMIF('México'!$C:$C,'México Summary'!C275,'México'!$F:$F)</f>
        <v>6904.63</v>
      </c>
      <c r="G275" s="144">
        <f>SUMIF('México'!$C:$C,'México Summary'!C275,'México'!$G:$G)</f>
        <v>0</v>
      </c>
      <c r="H275" s="41">
        <f>SUMIF('México'!$C:$C,'México Summary'!C275,'México'!$H:$H)</f>
        <v>8219.71</v>
      </c>
      <c r="I275" s="41">
        <f>SUMIF('México'!$C:$C,'México Summary'!C275,'México'!$I:$I)</f>
        <v>0</v>
      </c>
      <c r="J275" s="41">
        <f>SUMIF('México'!$C:$C,'México Summary'!C275,'México'!$J:$J)</f>
        <v>8422.03</v>
      </c>
      <c r="K275" s="41">
        <f>SUMIF('México'!$C:$C,'México Summary'!C275,'México'!$K:$K)</f>
        <v>0</v>
      </c>
      <c r="L275" s="41">
        <f>SUMIF('México'!$C:$C,'México Summary'!C275,'México'!$L:$L)</f>
        <v>5361.52</v>
      </c>
      <c r="M275" s="41">
        <f>SUMIF('México'!$C:$C,'México Summary'!C275,'México'!$M:$M)</f>
        <v>0</v>
      </c>
      <c r="N275" s="41">
        <f>SUMIF('México'!$C:$C,'México Summary'!C275,'México'!$N:$N)</f>
        <v>16062.01</v>
      </c>
      <c r="O275" s="41">
        <f>SUMIF('México'!$C:$C,'México Summary'!C275,'México'!$O:$O)</f>
        <v>0</v>
      </c>
      <c r="P275" s="41">
        <f>SUMIF('México'!$C:$C,'México Summary'!C275,'México'!$P:$P)</f>
        <v>11098.1</v>
      </c>
      <c r="Q275" s="41">
        <f>SUMIF('México'!$C:$C,'México Summary'!C275,'México'!$Q:$Q)</f>
        <v>0</v>
      </c>
      <c r="R275" s="41">
        <f>SUMIF('México'!$C:$C,'México Summary'!C275,'México'!$R:$R)</f>
        <v>6119.5</v>
      </c>
      <c r="S275" s="41">
        <f>SUMIF('México'!$C:$C,'México Summary'!C275,'México'!$S:$S)</f>
        <v>0</v>
      </c>
      <c r="T275" s="41">
        <f>SUMIF('México'!$C:$C,'México Summary'!C275,'México'!$T:$T)</f>
        <v>6183.93</v>
      </c>
      <c r="U275" s="41">
        <f>SUMIF('México'!$C:$C,'México Summary'!C275,'México'!$U:$U)</f>
        <v>0</v>
      </c>
      <c r="V275" s="41">
        <f>SUMIF('México'!$C:$C,'México Summary'!C275,'México'!$V:$V)</f>
        <v>7666.67</v>
      </c>
      <c r="W275" s="41">
        <f>SUMIF('México'!$C:$C,'México Summary'!C275,'México'!$W:$W)</f>
        <v>0</v>
      </c>
      <c r="X275" s="41">
        <f>SUMIF('México'!$C:$C,'México Summary'!C275,'México'!$X:$X)</f>
        <v>7666.67</v>
      </c>
      <c r="Y275" s="41">
        <f>SUMIF('México'!$C:$C,'México Summary'!C275,'México'!$Y:$Y)</f>
        <v>0</v>
      </c>
      <c r="Z275" s="41">
        <f>SUMIF('México'!$C:$C,'México Summary'!C275,'México'!$Z:$Z)</f>
        <v>7066.63</v>
      </c>
      <c r="AA275" s="336">
        <f>SUMIF('México'!$C:$C,'México Summary'!C275,'México'!$AA:$AA)</f>
        <v>0</v>
      </c>
      <c r="AB275" s="41"/>
      <c r="AC275" s="338">
        <f t="shared" ref="AC275:AD275" si="503">D275+F275+H275+J275+L275+N275+P275+R275+T275+V275+X275+Z275</f>
        <v>101812.08</v>
      </c>
      <c r="AD275" s="336">
        <f t="shared" si="503"/>
        <v>0</v>
      </c>
      <c r="AE275" s="40"/>
      <c r="AF275" s="338">
        <f t="shared" ref="AF275:AG275" si="504">D275+F275+H275+J275+L275+N275+P275+R275+T275+V275+X275+Z275</f>
        <v>101812.08</v>
      </c>
      <c r="AG275" s="336">
        <f t="shared" si="504"/>
        <v>0</v>
      </c>
    </row>
    <row r="276" ht="14.25" customHeight="1">
      <c r="A276" s="40"/>
      <c r="B276" s="337" t="s">
        <v>743</v>
      </c>
      <c r="C276" s="40" t="s">
        <v>698</v>
      </c>
      <c r="D276" s="338">
        <f>SUMIF('México'!$C:$C,'México Summary'!C276,'México'!$D:$D)</f>
        <v>10025</v>
      </c>
      <c r="E276" s="41">
        <f>SUMIF('México'!$C:$C,'México Summary'!C276,'México'!$E:$E)</f>
        <v>10025</v>
      </c>
      <c r="F276" s="144">
        <f>SUMIF('México'!$C:$C,'México Summary'!C276,'México'!$F:$F)</f>
        <v>10025</v>
      </c>
      <c r="G276" s="144">
        <f>SUMIF('México'!$C:$C,'México Summary'!C276,'México'!$G:$G)</f>
        <v>10025</v>
      </c>
      <c r="H276" s="41">
        <f>SUMIF('México'!$C:$C,'México Summary'!C276,'México'!$H:$H)</f>
        <v>10025</v>
      </c>
      <c r="I276" s="41">
        <f>SUMIF('México'!$C:$C,'México Summary'!C276,'México'!$I:$I)</f>
        <v>10025</v>
      </c>
      <c r="J276" s="41">
        <f>SUMIF('México'!$C:$C,'México Summary'!C276,'México'!$J:$J)</f>
        <v>10025</v>
      </c>
      <c r="K276" s="41">
        <f>SUMIF('México'!$C:$C,'México Summary'!C276,'México'!$K:$K)</f>
        <v>10025</v>
      </c>
      <c r="L276" s="41">
        <f>SUMIF('México'!$C:$C,'México Summary'!C276,'México'!$L:$L)</f>
        <v>60025</v>
      </c>
      <c r="M276" s="41">
        <f>SUMIF('México'!$C:$C,'México Summary'!C276,'México'!$M:$M)</f>
        <v>10025</v>
      </c>
      <c r="N276" s="41">
        <f>SUMIF('México'!$C:$C,'México Summary'!C276,'México'!$N:$N)</f>
        <v>10025</v>
      </c>
      <c r="O276" s="41">
        <f>SUMIF('México'!$C:$C,'México Summary'!C276,'México'!$O:$O)</f>
        <v>10025</v>
      </c>
      <c r="P276" s="41">
        <f>SUMIF('México'!$C:$C,'México Summary'!C276,'México'!$P:$P)</f>
        <v>10025</v>
      </c>
      <c r="Q276" s="41">
        <f>SUMIF('México'!$C:$C,'México Summary'!C276,'México'!$Q:$Q)</f>
        <v>10025</v>
      </c>
      <c r="R276" s="41">
        <f>SUMIF('México'!$C:$C,'México Summary'!C276,'México'!$R:$R)</f>
        <v>10025</v>
      </c>
      <c r="S276" s="41">
        <f>SUMIF('México'!$C:$C,'México Summary'!C276,'México'!$S:$S)</f>
        <v>10025</v>
      </c>
      <c r="T276" s="41">
        <f>SUMIF('México'!$C:$C,'México Summary'!C276,'México'!$T:$T)</f>
        <v>10025</v>
      </c>
      <c r="U276" s="41">
        <f>SUMIF('México'!$C:$C,'México Summary'!C276,'México'!$U:$U)</f>
        <v>10025</v>
      </c>
      <c r="V276" s="41">
        <f>SUMIF('México'!$C:$C,'México Summary'!C276,'México'!$V:$V)</f>
        <v>10025</v>
      </c>
      <c r="W276" s="41">
        <f>SUMIF('México'!$C:$C,'México Summary'!C276,'México'!$W:$W)</f>
        <v>10025</v>
      </c>
      <c r="X276" s="41">
        <f>SUMIF('México'!$C:$C,'México Summary'!C276,'México'!$X:$X)</f>
        <v>10025</v>
      </c>
      <c r="Y276" s="41">
        <f>SUMIF('México'!$C:$C,'México Summary'!C276,'México'!$Y:$Y)</f>
        <v>10025</v>
      </c>
      <c r="Z276" s="41">
        <f>SUMIF('México'!$C:$C,'México Summary'!C276,'México'!$Z:$Z)</f>
        <v>10025</v>
      </c>
      <c r="AA276" s="336">
        <f>SUMIF('México'!$C:$C,'México Summary'!C276,'México'!$AA:$AA)</f>
        <v>0</v>
      </c>
      <c r="AB276" s="41"/>
      <c r="AC276" s="338">
        <f t="shared" ref="AC276:AD276" si="505">D276+F276+H276+J276+L276+N276+P276+R276+T276+V276+X276+Z276</f>
        <v>170300</v>
      </c>
      <c r="AD276" s="336">
        <f t="shared" si="505"/>
        <v>110275</v>
      </c>
      <c r="AE276" s="40"/>
      <c r="AF276" s="338">
        <f t="shared" ref="AF276:AG276" si="506">D276+F276+H276+J276+L276+N276+P276+R276+T276+V276+X276+Z276</f>
        <v>170300</v>
      </c>
      <c r="AG276" s="336">
        <f t="shared" si="506"/>
        <v>110275</v>
      </c>
    </row>
    <row r="277" ht="14.25" customHeight="1">
      <c r="A277" s="40"/>
      <c r="B277" s="337" t="s">
        <v>743</v>
      </c>
      <c r="C277" s="40" t="s">
        <v>700</v>
      </c>
      <c r="D277" s="338">
        <f>SUMIF('México'!$C:$C,'México Summary'!C277,'México'!$D:$D)</f>
        <v>0</v>
      </c>
      <c r="E277" s="41">
        <f>SUMIF('México'!$C:$C,'México Summary'!C277,'México'!$E:$E)</f>
        <v>0</v>
      </c>
      <c r="F277" s="144">
        <f>SUMIF('México'!$C:$C,'México Summary'!C277,'México'!$F:$F)</f>
        <v>440.96</v>
      </c>
      <c r="G277" s="144">
        <f>SUMIF('México'!$C:$C,'México Summary'!C277,'México'!$G:$G)</f>
        <v>0</v>
      </c>
      <c r="H277" s="41">
        <f>SUMIF('México'!$C:$C,'México Summary'!C277,'México'!$H:$H)</f>
        <v>0</v>
      </c>
      <c r="I277" s="41">
        <f>SUMIF('México'!$C:$C,'México Summary'!C277,'México'!$I:$I)</f>
        <v>0</v>
      </c>
      <c r="J277" s="41">
        <f>SUMIF('México'!$C:$C,'México Summary'!C277,'México'!$J:$J)</f>
        <v>0</v>
      </c>
      <c r="K277" s="41">
        <f>SUMIF('México'!$C:$C,'México Summary'!C277,'México'!$K:$K)</f>
        <v>0</v>
      </c>
      <c r="L277" s="41">
        <f>SUMIF('México'!$C:$C,'México Summary'!C277,'México'!$L:$L)</f>
        <v>0</v>
      </c>
      <c r="M277" s="41">
        <f>SUMIF('México'!$C:$C,'México Summary'!C277,'México'!$M:$M)</f>
        <v>0</v>
      </c>
      <c r="N277" s="41">
        <f>SUMIF('México'!$C:$C,'México Summary'!C277,'México'!$N:$N)</f>
        <v>0</v>
      </c>
      <c r="O277" s="41">
        <f>SUMIF('México'!$C:$C,'México Summary'!C277,'México'!$O:$O)</f>
        <v>0</v>
      </c>
      <c r="P277" s="41">
        <f>SUMIF('México'!$C:$C,'México Summary'!C277,'México'!$P:$P)</f>
        <v>0</v>
      </c>
      <c r="Q277" s="41">
        <f>SUMIF('México'!$C:$C,'México Summary'!C277,'México'!$Q:$Q)</f>
        <v>0</v>
      </c>
      <c r="R277" s="41">
        <f>SUMIF('México'!$C:$C,'México Summary'!C277,'México'!$R:$R)</f>
        <v>0</v>
      </c>
      <c r="S277" s="41">
        <f>SUMIF('México'!$C:$C,'México Summary'!C277,'México'!$S:$S)</f>
        <v>0</v>
      </c>
      <c r="T277" s="41">
        <f>SUMIF('México'!$C:$C,'México Summary'!C277,'México'!$T:$T)</f>
        <v>0</v>
      </c>
      <c r="U277" s="41">
        <f>SUMIF('México'!$C:$C,'México Summary'!C277,'México'!$U:$U)</f>
        <v>0</v>
      </c>
      <c r="V277" s="41">
        <f>SUMIF('México'!$C:$C,'México Summary'!C277,'México'!$V:$V)</f>
        <v>1060</v>
      </c>
      <c r="W277" s="41">
        <f>SUMIF('México'!$C:$C,'México Summary'!C277,'México'!$W:$W)</f>
        <v>0</v>
      </c>
      <c r="X277" s="41">
        <f>SUMIF('México'!$C:$C,'México Summary'!C277,'México'!$X:$X)</f>
        <v>1060</v>
      </c>
      <c r="Y277" s="41">
        <f>SUMIF('México'!$C:$C,'México Summary'!C277,'México'!$Y:$Y)</f>
        <v>0</v>
      </c>
      <c r="Z277" s="41">
        <f>SUMIF('México'!$C:$C,'México Summary'!C277,'México'!$Z:$Z)</f>
        <v>1060</v>
      </c>
      <c r="AA277" s="336">
        <f>SUMIF('México'!$C:$C,'México Summary'!C277,'México'!$AA:$AA)</f>
        <v>0</v>
      </c>
      <c r="AB277" s="41"/>
      <c r="AC277" s="338">
        <f t="shared" ref="AC277:AD277" si="507">D277+F277+H277+J277+L277+N277+P277+R277+T277+V277+X277+Z277</f>
        <v>3620.96</v>
      </c>
      <c r="AD277" s="336">
        <f t="shared" si="507"/>
        <v>0</v>
      </c>
      <c r="AE277" s="40"/>
      <c r="AF277" s="338">
        <f t="shared" ref="AF277:AG277" si="508">D277+F277+H277+J277+L277+N277+P277+R277+T277+V277+X277+Z277</f>
        <v>3620.96</v>
      </c>
      <c r="AG277" s="336">
        <f t="shared" si="508"/>
        <v>0</v>
      </c>
    </row>
    <row r="278" ht="14.25" customHeight="1">
      <c r="A278" s="40"/>
      <c r="B278" s="337" t="s">
        <v>743</v>
      </c>
      <c r="C278" s="40" t="s">
        <v>745</v>
      </c>
      <c r="D278" s="338">
        <f>SUMIF('México'!$C:$C,'México Summary'!C278,'México'!$D:$D)</f>
        <v>0</v>
      </c>
      <c r="E278" s="41">
        <f>SUMIF('México'!$C:$C,'México Summary'!C278,'México'!$E:$E)</f>
        <v>0</v>
      </c>
      <c r="F278" s="144">
        <f>SUMIF('México'!$C:$C,'México Summary'!C278,'México'!$F:$F)</f>
        <v>0</v>
      </c>
      <c r="G278" s="144">
        <f>SUMIF('México'!$C:$C,'México Summary'!C278,'México'!$G:$G)</f>
        <v>0</v>
      </c>
      <c r="H278" s="41">
        <f>SUMIF('México'!$C:$C,'México Summary'!C278,'México'!$H:$H)</f>
        <v>0</v>
      </c>
      <c r="I278" s="41">
        <f>SUMIF('México'!$C:$C,'México Summary'!C278,'México'!$I:$I)</f>
        <v>0</v>
      </c>
      <c r="J278" s="41">
        <f>SUMIF('México'!$C:$C,'México Summary'!C278,'México'!$J:$J)</f>
        <v>0</v>
      </c>
      <c r="K278" s="41">
        <f>SUMIF('México'!$C:$C,'México Summary'!C278,'México'!$K:$K)</f>
        <v>0</v>
      </c>
      <c r="L278" s="41">
        <f>SUMIF('México'!$C:$C,'México Summary'!C278,'México'!$L:$L)</f>
        <v>0</v>
      </c>
      <c r="M278" s="41">
        <f>SUMIF('México'!$C:$C,'México Summary'!C278,'México'!$M:$M)</f>
        <v>0</v>
      </c>
      <c r="N278" s="41">
        <f>SUMIF('México'!$C:$C,'México Summary'!C278,'México'!$N:$N)</f>
        <v>0</v>
      </c>
      <c r="O278" s="41">
        <f>SUMIF('México'!$C:$C,'México Summary'!C278,'México'!$O:$O)</f>
        <v>0</v>
      </c>
      <c r="P278" s="41">
        <f>SUMIF('México'!$C:$C,'México Summary'!C278,'México'!$P:$P)</f>
        <v>0</v>
      </c>
      <c r="Q278" s="41">
        <f>SUMIF('México'!$C:$C,'México Summary'!C278,'México'!$Q:$Q)</f>
        <v>0</v>
      </c>
      <c r="R278" s="41">
        <f>SUMIF('México'!$C:$C,'México Summary'!C278,'México'!$R:$R)</f>
        <v>0</v>
      </c>
      <c r="S278" s="41">
        <f>SUMIF('México'!$C:$C,'México Summary'!C278,'México'!$S:$S)</f>
        <v>0</v>
      </c>
      <c r="T278" s="41">
        <f>SUMIF('México'!$C:$C,'México Summary'!C278,'México'!$T:$T)</f>
        <v>0</v>
      </c>
      <c r="U278" s="41">
        <f>SUMIF('México'!$C:$C,'México Summary'!C278,'México'!$U:$U)</f>
        <v>0</v>
      </c>
      <c r="V278" s="41">
        <f>SUMIF('México'!$C:$C,'México Summary'!C278,'México'!$V:$V)</f>
        <v>0</v>
      </c>
      <c r="W278" s="41">
        <f>SUMIF('México'!$C:$C,'México Summary'!C278,'México'!$W:$W)</f>
        <v>0</v>
      </c>
      <c r="X278" s="41">
        <f>SUMIF('México'!$C:$C,'México Summary'!C278,'México'!$X:$X)</f>
        <v>0</v>
      </c>
      <c r="Y278" s="41">
        <f>SUMIF('México'!$C:$C,'México Summary'!C278,'México'!$Y:$Y)</f>
        <v>0</v>
      </c>
      <c r="Z278" s="41">
        <f>SUMIF('México'!$C:$C,'México Summary'!C278,'México'!$Z:$Z)</f>
        <v>0</v>
      </c>
      <c r="AA278" s="336">
        <f>SUMIF('México'!$C:$C,'México Summary'!C278,'México'!$AA:$AA)</f>
        <v>0</v>
      </c>
      <c r="AB278" s="41"/>
      <c r="AC278" s="338">
        <f t="shared" ref="AC278:AD278" si="509">D278+F278+H278+J278+L278+N278+P278+R278+T278+V278+X278+Z278</f>
        <v>0</v>
      </c>
      <c r="AD278" s="336">
        <f t="shared" si="509"/>
        <v>0</v>
      </c>
      <c r="AE278" s="40"/>
      <c r="AF278" s="338">
        <f t="shared" ref="AF278:AG278" si="510">D278+F278+H278+J278+L278+N278+P278+R278+T278+V278+X278+Z278</f>
        <v>0</v>
      </c>
      <c r="AG278" s="336">
        <f t="shared" si="510"/>
        <v>0</v>
      </c>
    </row>
    <row r="279" ht="14.25" customHeight="1">
      <c r="A279" s="40"/>
      <c r="B279" s="339" t="s">
        <v>743</v>
      </c>
      <c r="C279" s="340" t="s">
        <v>688</v>
      </c>
      <c r="D279" s="341">
        <f>SUMIF('México'!$C:$C,'México Summary'!C279,'México'!$D:$D)</f>
        <v>2266.28</v>
      </c>
      <c r="E279" s="41">
        <f>SUMIF('México'!$C:$C,'México Summary'!C279,'México'!$E:$E)</f>
        <v>0</v>
      </c>
      <c r="F279" s="144">
        <f>SUMIF('México'!$C:$C,'México Summary'!C279,'México'!$F:$F)</f>
        <v>0</v>
      </c>
      <c r="G279" s="144">
        <f>SUMIF('México'!$C:$C,'México Summary'!C279,'México'!$G:$G)</f>
        <v>0</v>
      </c>
      <c r="H279" s="41">
        <f>SUMIF('México'!$C:$C,'México Summary'!C279,'México'!$H:$H)</f>
        <v>2020.3918</v>
      </c>
      <c r="I279" s="41">
        <f>SUMIF('México'!$C:$C,'México Summary'!C279,'México'!$I:$I)</f>
        <v>0</v>
      </c>
      <c r="J279" s="41">
        <f>SUMIF('México'!$C:$C,'México Summary'!C279,'México'!$J:$J)</f>
        <v>1892.6406</v>
      </c>
      <c r="K279" s="41">
        <f>SUMIF('México'!$C:$C,'México Summary'!C279,'México'!$K:$K)</f>
        <v>0</v>
      </c>
      <c r="L279" s="41">
        <f>SUMIF('México'!$C:$C,'México Summary'!C279,'México'!$L:$L)</f>
        <v>0</v>
      </c>
      <c r="M279" s="41">
        <f>SUMIF('México'!$C:$C,'México Summary'!C279,'México'!$M:$M)</f>
        <v>0</v>
      </c>
      <c r="N279" s="41">
        <f>SUMIF('México'!$C:$C,'México Summary'!C279,'México'!$N:$N)</f>
        <v>5748.062</v>
      </c>
      <c r="O279" s="41">
        <f>SUMIF('México'!$C:$C,'México Summary'!C279,'México'!$O:$O)</f>
        <v>0</v>
      </c>
      <c r="P279" s="41">
        <f>SUMIF('México'!$C:$C,'México Summary'!C279,'México'!$P:$P)</f>
        <v>291.5</v>
      </c>
      <c r="Q279" s="41">
        <f>SUMIF('México'!$C:$C,'México Summary'!C279,'México'!$Q:$Q)</f>
        <v>0</v>
      </c>
      <c r="R279" s="41">
        <f>SUMIF('México'!$C:$C,'México Summary'!C279,'México'!$R:$R)</f>
        <v>1390.7942</v>
      </c>
      <c r="S279" s="41">
        <f>SUMIF('México'!$C:$C,'México Summary'!C279,'México'!$S:$S)</f>
        <v>0</v>
      </c>
      <c r="T279" s="41">
        <f>SUMIF('México'!$C:$C,'México Summary'!C279,'México'!$T:$T)</f>
        <v>0</v>
      </c>
      <c r="U279" s="41">
        <f>SUMIF('México'!$C:$C,'México Summary'!C279,'México'!$U:$U)</f>
        <v>0</v>
      </c>
      <c r="V279" s="41">
        <f>SUMIF('México'!$C:$C,'México Summary'!C279,'México'!$V:$V)</f>
        <v>2650</v>
      </c>
      <c r="W279" s="41">
        <f>SUMIF('México'!$C:$C,'México Summary'!C279,'México'!$W:$W)</f>
        <v>0</v>
      </c>
      <c r="X279" s="41">
        <f>SUMIF('México'!$C:$C,'México Summary'!C279,'México'!$X:$X)</f>
        <v>2650</v>
      </c>
      <c r="Y279" s="41">
        <f>SUMIF('México'!$C:$C,'México Summary'!C279,'México'!$Y:$Y)</f>
        <v>0</v>
      </c>
      <c r="Z279" s="41">
        <f>SUMIF('México'!$C:$C,'México Summary'!C279,'México'!$Z:$Z)</f>
        <v>2650</v>
      </c>
      <c r="AA279" s="336">
        <f>SUMIF('México'!$C:$C,'México Summary'!C279,'México'!$AA:$AA)</f>
        <v>0</v>
      </c>
      <c r="AB279" s="41"/>
      <c r="AC279" s="338">
        <f t="shared" ref="AC279:AD279" si="511">D279+F279+H279+J279+L279+N279+P279+R279+T279+V279+X279+Z279</f>
        <v>21559.6686</v>
      </c>
      <c r="AD279" s="336">
        <f t="shared" si="511"/>
        <v>0</v>
      </c>
      <c r="AE279" s="40"/>
      <c r="AF279" s="338">
        <f t="shared" ref="AF279:AG279" si="512">D279+F279+H279+J279+L279+N279+P279+R279+T279+V279+X279+Z279</f>
        <v>21559.6686</v>
      </c>
      <c r="AG279" s="336">
        <f t="shared" si="512"/>
        <v>0</v>
      </c>
    </row>
    <row r="280" ht="14.25" customHeight="1">
      <c r="A280" s="40"/>
      <c r="B280" s="332" t="s">
        <v>743</v>
      </c>
      <c r="C280" s="333" t="s">
        <v>690</v>
      </c>
      <c r="D280" s="334">
        <f>SUMIF('México'!$C:$C,'México Summary'!C280,'México'!$D:$D)</f>
        <v>1876.2318</v>
      </c>
      <c r="E280" s="41">
        <f>SUMIF('México'!$C:$C,'México Summary'!C280,'México'!$E:$E)</f>
        <v>0</v>
      </c>
      <c r="F280" s="144">
        <f>SUMIF('México'!$C:$C,'México Summary'!C280,'México'!$F:$F)</f>
        <v>0</v>
      </c>
      <c r="G280" s="144">
        <f>SUMIF('México'!$C:$C,'México Summary'!C280,'México'!$G:$G)</f>
        <v>0</v>
      </c>
      <c r="H280" s="41">
        <f>SUMIF('México'!$C:$C,'México Summary'!C280,'México'!$H:$H)</f>
        <v>1193.242</v>
      </c>
      <c r="I280" s="41">
        <f>SUMIF('México'!$C:$C,'México Summary'!C280,'México'!$I:$I)</f>
        <v>0</v>
      </c>
      <c r="J280" s="41">
        <f>SUMIF('México'!$C:$C,'México Summary'!C280,'México'!$J:$J)</f>
        <v>231.6206</v>
      </c>
      <c r="K280" s="41">
        <f>SUMIF('México'!$C:$C,'México Summary'!C280,'México'!$K:$K)</f>
        <v>0</v>
      </c>
      <c r="L280" s="41">
        <f>SUMIF('México'!$C:$C,'México Summary'!C280,'México'!$L:$L)</f>
        <v>397.5</v>
      </c>
      <c r="M280" s="41">
        <f>SUMIF('México'!$C:$C,'México Summary'!C280,'México'!$M:$M)</f>
        <v>0</v>
      </c>
      <c r="N280" s="41">
        <f>SUMIF('México'!$C:$C,'México Summary'!C280,'México'!$N:$N)</f>
        <v>1118.8088</v>
      </c>
      <c r="O280" s="41">
        <f>SUMIF('México'!$C:$C,'México Summary'!C280,'México'!$O:$O)</f>
        <v>0</v>
      </c>
      <c r="P280" s="41">
        <f>SUMIF('México'!$C:$C,'México Summary'!C280,'México'!$P:$P)</f>
        <v>608.2068</v>
      </c>
      <c r="Q280" s="41">
        <f>SUMIF('México'!$C:$C,'México Summary'!C280,'México'!$Q:$Q)</f>
        <v>0</v>
      </c>
      <c r="R280" s="41">
        <f>SUMIF('México'!$C:$C,'México Summary'!C280,'México'!$R:$R)</f>
        <v>465.2976</v>
      </c>
      <c r="S280" s="41">
        <f>SUMIF('México'!$C:$C,'México Summary'!C280,'México'!$S:$S)</f>
        <v>0</v>
      </c>
      <c r="T280" s="41">
        <f>SUMIF('México'!$C:$C,'México Summary'!C280,'México'!$T:$T)</f>
        <v>377.2434</v>
      </c>
      <c r="U280" s="41">
        <f>SUMIF('México'!$C:$C,'México Summary'!C280,'México'!$U:$U)</f>
        <v>0</v>
      </c>
      <c r="V280" s="41">
        <f>SUMIF('México'!$C:$C,'México Summary'!C280,'México'!$V:$V)</f>
        <v>1766.6596</v>
      </c>
      <c r="W280" s="41">
        <f>SUMIF('México'!$C:$C,'México Summary'!C280,'México'!$W:$W)</f>
        <v>0</v>
      </c>
      <c r="X280" s="41">
        <f>SUMIF('México'!$C:$C,'México Summary'!C280,'México'!$X:$X)</f>
        <v>1766.702</v>
      </c>
      <c r="Y280" s="41">
        <f>SUMIF('México'!$C:$C,'México Summary'!C280,'México'!$Y:$Y)</f>
        <v>0</v>
      </c>
      <c r="Z280" s="41">
        <f>SUMIF('México'!$C:$C,'México Summary'!C280,'México'!$Z:$Z)</f>
        <v>1766.702</v>
      </c>
      <c r="AA280" s="336">
        <f>SUMIF('México'!$C:$C,'México Summary'!C280,'México'!$AA:$AA)</f>
        <v>0</v>
      </c>
      <c r="AB280" s="41"/>
      <c r="AC280" s="338">
        <f t="shared" ref="AC280:AD280" si="513">D280+F280+H280+J280+L280+N280+P280+R280+T280+V280+X280+Z280</f>
        <v>11568.2146</v>
      </c>
      <c r="AD280" s="336">
        <f t="shared" si="513"/>
        <v>0</v>
      </c>
      <c r="AE280" s="40"/>
      <c r="AF280" s="338">
        <f t="shared" ref="AF280:AG280" si="514">D280+F280+H280+J280+L280+N280+P280+R280+T280+V280+X280+Z280</f>
        <v>11568.2146</v>
      </c>
      <c r="AG280" s="336">
        <f t="shared" si="514"/>
        <v>0</v>
      </c>
    </row>
    <row r="281" ht="14.25" customHeight="1">
      <c r="A281" s="40"/>
      <c r="B281" s="337" t="s">
        <v>743</v>
      </c>
      <c r="C281" s="40" t="s">
        <v>696</v>
      </c>
      <c r="D281" s="338">
        <f>SUMIF('México'!$C:$C,'México Summary'!C281,'México'!$D:$D)</f>
        <v>0</v>
      </c>
      <c r="E281" s="41">
        <f>SUMIF('México'!$C:$C,'México Summary'!C281,'México'!$E:$E)</f>
        <v>0</v>
      </c>
      <c r="F281" s="144">
        <f>SUMIF('México'!$C:$C,'México Summary'!C281,'México'!$F:$F)</f>
        <v>0</v>
      </c>
      <c r="G281" s="144">
        <f>SUMIF('México'!$C:$C,'México Summary'!C281,'México'!$G:$G)</f>
        <v>0</v>
      </c>
      <c r="H281" s="41">
        <f>SUMIF('México'!$C:$C,'México Summary'!C281,'México'!$H:$H)</f>
        <v>0</v>
      </c>
      <c r="I281" s="41">
        <f>SUMIF('México'!$C:$C,'México Summary'!C281,'México'!$I:$I)</f>
        <v>0</v>
      </c>
      <c r="J281" s="41">
        <f>SUMIF('México'!$C:$C,'México Summary'!C281,'México'!$J:$J)</f>
        <v>0</v>
      </c>
      <c r="K281" s="41">
        <f>SUMIF('México'!$C:$C,'México Summary'!C281,'México'!$K:$K)</f>
        <v>0</v>
      </c>
      <c r="L281" s="41">
        <f>SUMIF('México'!$C:$C,'México Summary'!C281,'México'!$L:$L)</f>
        <v>0</v>
      </c>
      <c r="M281" s="41">
        <f>SUMIF('México'!$C:$C,'México Summary'!C281,'México'!$M:$M)</f>
        <v>0</v>
      </c>
      <c r="N281" s="41">
        <f>SUMIF('México'!$C:$C,'México Summary'!C281,'México'!$N:$N)</f>
        <v>0</v>
      </c>
      <c r="O281" s="41">
        <f>SUMIF('México'!$C:$C,'México Summary'!C281,'México'!$O:$O)</f>
        <v>0</v>
      </c>
      <c r="P281" s="41">
        <f>SUMIF('México'!$C:$C,'México Summary'!C281,'México'!$P:$P)</f>
        <v>0</v>
      </c>
      <c r="Q281" s="41">
        <f>SUMIF('México'!$C:$C,'México Summary'!C281,'México'!$Q:$Q)</f>
        <v>0</v>
      </c>
      <c r="R281" s="41">
        <f>SUMIF('México'!$C:$C,'México Summary'!C281,'México'!$R:$R)</f>
        <v>0</v>
      </c>
      <c r="S281" s="41">
        <f>SUMIF('México'!$C:$C,'México Summary'!C281,'México'!$S:$S)</f>
        <v>0</v>
      </c>
      <c r="T281" s="41">
        <f>SUMIF('México'!$C:$C,'México Summary'!C281,'México'!$T:$T)</f>
        <v>0</v>
      </c>
      <c r="U281" s="41">
        <f>SUMIF('México'!$C:$C,'México Summary'!C281,'México'!$U:$U)</f>
        <v>0</v>
      </c>
      <c r="V281" s="41">
        <f>SUMIF('México'!$C:$C,'México Summary'!C281,'México'!$V:$V)</f>
        <v>0</v>
      </c>
      <c r="W281" s="41">
        <f>SUMIF('México'!$C:$C,'México Summary'!C281,'México'!$W:$W)</f>
        <v>0</v>
      </c>
      <c r="X281" s="41">
        <f>SUMIF('México'!$C:$C,'México Summary'!C281,'México'!$X:$X)</f>
        <v>92010</v>
      </c>
      <c r="Y281" s="41">
        <f>SUMIF('México'!$C:$C,'México Summary'!C281,'México'!$Y:$Y)</f>
        <v>0</v>
      </c>
      <c r="Z281" s="41">
        <f>SUMIF('México'!$C:$C,'México Summary'!C281,'México'!$Z:$Z)</f>
        <v>92010</v>
      </c>
      <c r="AA281" s="336">
        <f>SUMIF('México'!$C:$C,'México Summary'!C281,'México'!$AA:$AA)</f>
        <v>0</v>
      </c>
      <c r="AB281" s="41"/>
      <c r="AC281" s="338">
        <f t="shared" ref="AC281:AD281" si="515">D281+F281+H281+J281+L281+N281+P281+R281+T281+V281+X281+Z281</f>
        <v>184020</v>
      </c>
      <c r="AD281" s="336">
        <f t="shared" si="515"/>
        <v>0</v>
      </c>
      <c r="AE281" s="40"/>
      <c r="AF281" s="338">
        <f t="shared" ref="AF281:AG281" si="516">D281+F281+H281+J281+L281+N281+P281+R281+T281+V281+X281+Z281</f>
        <v>184020</v>
      </c>
      <c r="AG281" s="336">
        <f t="shared" si="516"/>
        <v>0</v>
      </c>
    </row>
    <row r="282" ht="14.25" customHeight="1">
      <c r="A282" s="40"/>
      <c r="B282" s="337" t="s">
        <v>743</v>
      </c>
      <c r="C282" s="40" t="s">
        <v>702</v>
      </c>
      <c r="D282" s="338">
        <f>SUMIF('México'!$C:$C,'México Summary'!C282,'México'!$D:$D)</f>
        <v>165302.1876</v>
      </c>
      <c r="E282" s="41">
        <f>SUMIF('México'!$C:$C,'México Summary'!C282,'México'!$E:$E)</f>
        <v>0</v>
      </c>
      <c r="F282" s="144">
        <f>SUMIF('México'!$C:$C,'México Summary'!C282,'México'!$F:$F)</f>
        <v>458923.3218</v>
      </c>
      <c r="G282" s="144">
        <f>SUMIF('México'!$C:$C,'México Summary'!C282,'México'!$G:$G)</f>
        <v>0</v>
      </c>
      <c r="H282" s="41">
        <f>SUMIF('México'!$C:$C,'México Summary'!C282,'México'!$H:$H)</f>
        <v>103305.48</v>
      </c>
      <c r="I282" s="41">
        <f>SUMIF('México'!$C:$C,'México Summary'!C282,'México'!$I:$I)</f>
        <v>0</v>
      </c>
      <c r="J282" s="41">
        <f>SUMIF('México'!$C:$C,'México Summary'!C282,'México'!$J:$J)</f>
        <v>63166.4494</v>
      </c>
      <c r="K282" s="41">
        <f>SUMIF('México'!$C:$C,'México Summary'!C282,'México'!$K:$K)</f>
        <v>0</v>
      </c>
      <c r="L282" s="41">
        <f>SUMIF('México'!$C:$C,'México Summary'!C282,'México'!$L:$L)</f>
        <v>75254.3502</v>
      </c>
      <c r="M282" s="41">
        <f>SUMIF('México'!$C:$C,'México Summary'!C282,'México'!$M:$M)</f>
        <v>0</v>
      </c>
      <c r="N282" s="41">
        <f>SUMIF('México'!$C:$C,'México Summary'!C282,'México'!$N:$N)</f>
        <v>112778.7636</v>
      </c>
      <c r="O282" s="41">
        <f>SUMIF('México'!$C:$C,'México Summary'!C282,'México'!$O:$O)</f>
        <v>0</v>
      </c>
      <c r="P282" s="41">
        <f>SUMIF('México'!$C:$C,'México Summary'!C282,'México'!$P:$P)</f>
        <v>56874.1516</v>
      </c>
      <c r="Q282" s="41">
        <f>SUMIF('México'!$C:$C,'México Summary'!C282,'México'!$Q:$Q)</f>
        <v>0</v>
      </c>
      <c r="R282" s="41">
        <f>SUMIF('México'!$C:$C,'México Summary'!C282,'México'!$R:$R)</f>
        <v>89057.3204</v>
      </c>
      <c r="S282" s="41">
        <f>SUMIF('México'!$C:$C,'México Summary'!C282,'México'!$S:$S)</f>
        <v>0</v>
      </c>
      <c r="T282" s="41">
        <f>SUMIF('México'!$C:$C,'México Summary'!C282,'México'!$T:$T)</f>
        <v>50057.3022</v>
      </c>
      <c r="U282" s="41">
        <f>SUMIF('México'!$C:$C,'México Summary'!C282,'México'!$U:$U)</f>
        <v>0</v>
      </c>
      <c r="V282" s="41">
        <f>SUMIF('México'!$C:$C,'México Summary'!C282,'México'!$V:$V)</f>
        <v>102907.98</v>
      </c>
      <c r="W282" s="41">
        <f>SUMIF('México'!$C:$C,'México Summary'!C282,'México'!$W:$W)</f>
        <v>0</v>
      </c>
      <c r="X282" s="41">
        <f>SUMIF('México'!$C:$C,'México Summary'!C282,'México'!$X:$X)</f>
        <v>102907.98</v>
      </c>
      <c r="Y282" s="41">
        <f>SUMIF('México'!$C:$C,'México Summary'!C282,'México'!$Y:$Y)</f>
        <v>0</v>
      </c>
      <c r="Z282" s="41">
        <f>SUMIF('México'!$C:$C,'México Summary'!C282,'México'!$Z:$Z)</f>
        <v>102912.22</v>
      </c>
      <c r="AA282" s="336">
        <f>SUMIF('México'!$C:$C,'México Summary'!C282,'México'!$AA:$AA)</f>
        <v>0</v>
      </c>
      <c r="AB282" s="41"/>
      <c r="AC282" s="338">
        <f t="shared" ref="AC282:AD282" si="517">D282+F282+H282+J282+L282+N282+P282+R282+T282+V282+X282+Z282</f>
        <v>1483447.507</v>
      </c>
      <c r="AD282" s="336">
        <f t="shared" si="517"/>
        <v>0</v>
      </c>
      <c r="AE282" s="40"/>
      <c r="AF282" s="338">
        <f t="shared" ref="AF282:AG282" si="518">D282+F282+H282+J282+L282+N282+P282+R282+T282+V282+X282+Z282</f>
        <v>1483447.507</v>
      </c>
      <c r="AG282" s="336">
        <f t="shared" si="518"/>
        <v>0</v>
      </c>
    </row>
    <row r="283" ht="14.25" customHeight="1">
      <c r="A283" s="40"/>
      <c r="B283" s="337" t="s">
        <v>743</v>
      </c>
      <c r="C283" s="40" t="s">
        <v>666</v>
      </c>
      <c r="D283" s="338">
        <f>SUMIF('México'!$C:$C,'México Summary'!C283,'México'!$D:$D)</f>
        <v>56629.1008</v>
      </c>
      <c r="E283" s="41">
        <f>SUMIF('México'!$C:$C,'México Summary'!C283,'México'!$E:$E)</f>
        <v>0</v>
      </c>
      <c r="F283" s="144">
        <f>SUMIF('México'!$C:$C,'México Summary'!C283,'México'!$F:$F)</f>
        <v>72771.1518</v>
      </c>
      <c r="G283" s="144">
        <f>SUMIF('México'!$C:$C,'México Summary'!C283,'México'!$G:$G)</f>
        <v>0</v>
      </c>
      <c r="H283" s="41">
        <f>SUMIF('México'!$C:$C,'México Summary'!C283,'México'!$H:$H)</f>
        <v>31707.4938</v>
      </c>
      <c r="I283" s="41">
        <f>SUMIF('México'!$C:$C,'México Summary'!C283,'México'!$I:$I)</f>
        <v>0</v>
      </c>
      <c r="J283" s="41">
        <f>SUMIF('México'!$C:$C,'México Summary'!C283,'México'!$J:$J)</f>
        <v>30496.253</v>
      </c>
      <c r="K283" s="41">
        <f>SUMIF('México'!$C:$C,'México Summary'!C283,'México'!$K:$K)</f>
        <v>0</v>
      </c>
      <c r="L283" s="41">
        <f>SUMIF('México'!$C:$C,'México Summary'!C283,'México'!$L:$L)</f>
        <v>30799.6674</v>
      </c>
      <c r="M283" s="41">
        <f>SUMIF('México'!$C:$C,'México Summary'!C283,'México'!$M:$M)</f>
        <v>0</v>
      </c>
      <c r="N283" s="41">
        <f>SUMIF('México'!$C:$C,'México Summary'!C283,'México'!$N:$N)</f>
        <v>36104.6388</v>
      </c>
      <c r="O283" s="41">
        <f>SUMIF('México'!$C:$C,'México Summary'!C283,'México'!$O:$O)</f>
        <v>0</v>
      </c>
      <c r="P283" s="41">
        <f>SUMIF('México'!$C:$C,'México Summary'!C283,'México'!$P:$P)</f>
        <v>25819.851</v>
      </c>
      <c r="Q283" s="41">
        <f>SUMIF('México'!$C:$C,'México Summary'!C283,'México'!$Q:$Q)</f>
        <v>0</v>
      </c>
      <c r="R283" s="41">
        <f>SUMIF('México'!$C:$C,'México Summary'!C283,'México'!$R:$R)</f>
        <v>31009.3354</v>
      </c>
      <c r="S283" s="41">
        <f>SUMIF('México'!$C:$C,'México Summary'!C283,'México'!$S:$S)</f>
        <v>0</v>
      </c>
      <c r="T283" s="41">
        <f>SUMIF('México'!$C:$C,'México Summary'!C283,'México'!$T:$T)</f>
        <v>23320.6254</v>
      </c>
      <c r="U283" s="41">
        <f>SUMIF('México'!$C:$C,'México Summary'!C283,'México'!$U:$U)</f>
        <v>0</v>
      </c>
      <c r="V283" s="41">
        <f>SUMIF('México'!$C:$C,'México Summary'!C283,'México'!$V:$V)</f>
        <v>35506.82</v>
      </c>
      <c r="W283" s="41">
        <f>SUMIF('México'!$C:$C,'México Summary'!C283,'México'!$W:$W)</f>
        <v>0</v>
      </c>
      <c r="X283" s="41">
        <f>SUMIF('México'!$C:$C,'México Summary'!C283,'México'!$X:$X)</f>
        <v>35506.82</v>
      </c>
      <c r="Y283" s="41">
        <f>SUMIF('México'!$C:$C,'México Summary'!C283,'México'!$Y:$Y)</f>
        <v>0</v>
      </c>
      <c r="Z283" s="41">
        <f>SUMIF('México'!$C:$C,'México Summary'!C283,'México'!$Z:$Z)</f>
        <v>35506.82</v>
      </c>
      <c r="AA283" s="336">
        <f>SUMIF('México'!$C:$C,'México Summary'!C283,'México'!$AA:$AA)</f>
        <v>0</v>
      </c>
      <c r="AB283" s="41"/>
      <c r="AC283" s="338">
        <f t="shared" ref="AC283:AD283" si="519">D283+F283+H283+J283+L283+N283+P283+R283+T283+V283+X283+Z283</f>
        <v>445178.5774</v>
      </c>
      <c r="AD283" s="336">
        <f t="shared" si="519"/>
        <v>0</v>
      </c>
      <c r="AE283" s="40"/>
      <c r="AF283" s="338">
        <f t="shared" ref="AF283:AG283" si="520">D283+F283+H283+J283+L283+N283+P283+R283+T283+V283+X283+Z283</f>
        <v>445178.5774</v>
      </c>
      <c r="AG283" s="336">
        <f t="shared" si="520"/>
        <v>0</v>
      </c>
    </row>
    <row r="284" ht="14.25" customHeight="1">
      <c r="A284" s="40"/>
      <c r="B284" s="337" t="s">
        <v>743</v>
      </c>
      <c r="C284" s="40" t="s">
        <v>686</v>
      </c>
      <c r="D284" s="338">
        <f>SUMIF('México'!$C:$C,'México Summary'!C284,'México'!$D:$D)</f>
        <v>32043.4502</v>
      </c>
      <c r="E284" s="41">
        <f>SUMIF('México'!$C:$C,'México Summary'!C284,'México'!$E:$E)</f>
        <v>0</v>
      </c>
      <c r="F284" s="144">
        <f>SUMIF('México'!$C:$C,'México Summary'!C284,'México'!$F:$F)</f>
        <v>32043.4502</v>
      </c>
      <c r="G284" s="144">
        <f>SUMIF('México'!$C:$C,'México Summary'!C284,'México'!$G:$G)</f>
        <v>0</v>
      </c>
      <c r="H284" s="41">
        <f>SUMIF('México'!$C:$C,'México Summary'!C284,'México'!$H:$H)</f>
        <v>32043.4502</v>
      </c>
      <c r="I284" s="41">
        <f>SUMIF('México'!$C:$C,'México Summary'!C284,'México'!$I:$I)</f>
        <v>0</v>
      </c>
      <c r="J284" s="41">
        <f>SUMIF('México'!$C:$C,'México Summary'!C284,'México'!$J:$J)</f>
        <v>32043.4502</v>
      </c>
      <c r="K284" s="41">
        <f>SUMIF('México'!$C:$C,'México Summary'!C284,'México'!$K:$K)</f>
        <v>0</v>
      </c>
      <c r="L284" s="41">
        <f>SUMIF('México'!$C:$C,'México Summary'!C284,'México'!$L:$L)</f>
        <v>32043.4502</v>
      </c>
      <c r="M284" s="41">
        <f>SUMIF('México'!$C:$C,'México Summary'!C284,'México'!$M:$M)</f>
        <v>0</v>
      </c>
      <c r="N284" s="41">
        <f>SUMIF('México'!$C:$C,'México Summary'!C284,'México'!$N:$N)</f>
        <v>32043.4502</v>
      </c>
      <c r="O284" s="41">
        <f>SUMIF('México'!$C:$C,'México Summary'!C284,'México'!$O:$O)</f>
        <v>0</v>
      </c>
      <c r="P284" s="41">
        <f>SUMIF('México'!$C:$C,'México Summary'!C284,'México'!$P:$P)</f>
        <v>32043.4502</v>
      </c>
      <c r="Q284" s="41">
        <f>SUMIF('México'!$C:$C,'México Summary'!C284,'México'!$Q:$Q)</f>
        <v>0</v>
      </c>
      <c r="R284" s="41">
        <f>SUMIF('México'!$C:$C,'México Summary'!C284,'México'!$R:$R)</f>
        <v>32043.4502</v>
      </c>
      <c r="S284" s="41">
        <f>SUMIF('México'!$C:$C,'México Summary'!C284,'México'!$S:$S)</f>
        <v>0</v>
      </c>
      <c r="T284" s="41">
        <f>SUMIF('México'!$C:$C,'México Summary'!C284,'México'!$T:$T)</f>
        <v>32043.4502</v>
      </c>
      <c r="U284" s="41">
        <f>SUMIF('México'!$C:$C,'México Summary'!C284,'México'!$U:$U)</f>
        <v>0</v>
      </c>
      <c r="V284" s="41">
        <f>SUMIF('México'!$C:$C,'México Summary'!C284,'México'!$V:$V)</f>
        <v>35333.3298</v>
      </c>
      <c r="W284" s="41">
        <f>SUMIF('México'!$C:$C,'México Summary'!C284,'México'!$W:$W)</f>
        <v>0</v>
      </c>
      <c r="X284" s="41">
        <f>SUMIF('México'!$C:$C,'México Summary'!C284,'México'!$X:$X)</f>
        <v>35333.3298</v>
      </c>
      <c r="Y284" s="41">
        <f>SUMIF('México'!$C:$C,'México Summary'!C284,'México'!$Y:$Y)</f>
        <v>0</v>
      </c>
      <c r="Z284" s="41">
        <f>SUMIF('México'!$C:$C,'México Summary'!C284,'México'!$Z:$Z)</f>
        <v>35333.3722</v>
      </c>
      <c r="AA284" s="336">
        <f>SUMIF('México'!$C:$C,'México Summary'!C284,'México'!$AA:$AA)</f>
        <v>0</v>
      </c>
      <c r="AB284" s="41"/>
      <c r="AC284" s="338">
        <f t="shared" ref="AC284:AD284" si="521">D284+F284+H284+J284+L284+N284+P284+R284+T284+V284+X284+Z284</f>
        <v>394391.0836</v>
      </c>
      <c r="AD284" s="336">
        <f t="shared" si="521"/>
        <v>0</v>
      </c>
      <c r="AE284" s="40"/>
      <c r="AF284" s="338">
        <f t="shared" ref="AF284:AG284" si="522">D284+F284+H284+J284+L284+N284+P284+R284+T284+V284+X284+Z284</f>
        <v>394391.0836</v>
      </c>
      <c r="AG284" s="336">
        <f t="shared" si="522"/>
        <v>0</v>
      </c>
    </row>
    <row r="285" ht="14.25" customHeight="1">
      <c r="A285" s="40"/>
      <c r="B285" s="337" t="s">
        <v>743</v>
      </c>
      <c r="C285" s="40" t="s">
        <v>678</v>
      </c>
      <c r="D285" s="338">
        <f>SUMIF('México'!$C:$C,'México Summary'!C285,'México'!$D:$D)</f>
        <v>4099</v>
      </c>
      <c r="E285" s="41">
        <f>SUMIF('México'!$C:$C,'México Summary'!C285,'México'!$E:$E)</f>
        <v>0</v>
      </c>
      <c r="F285" s="144">
        <f>SUMIF('México'!$C:$C,'México Summary'!C285,'México'!$F:$F)</f>
        <v>0</v>
      </c>
      <c r="G285" s="144">
        <f>SUMIF('México'!$C:$C,'México Summary'!C285,'México'!$G:$G)</f>
        <v>0</v>
      </c>
      <c r="H285" s="41">
        <f>SUMIF('México'!$C:$C,'México Summary'!C285,'México'!$H:$H)</f>
        <v>4099</v>
      </c>
      <c r="I285" s="41">
        <f>SUMIF('México'!$C:$C,'México Summary'!C285,'México'!$I:$I)</f>
        <v>0</v>
      </c>
      <c r="J285" s="41">
        <f>SUMIF('México'!$C:$C,'México Summary'!C285,'México'!$J:$J)</f>
        <v>0</v>
      </c>
      <c r="K285" s="41">
        <f>SUMIF('México'!$C:$C,'México Summary'!C285,'México'!$K:$K)</f>
        <v>0</v>
      </c>
      <c r="L285" s="41">
        <f>SUMIF('México'!$C:$C,'México Summary'!C285,'México'!$L:$L)</f>
        <v>4099</v>
      </c>
      <c r="M285" s="41">
        <f>SUMIF('México'!$C:$C,'México Summary'!C285,'México'!$M:$M)</f>
        <v>0</v>
      </c>
      <c r="N285" s="41">
        <f>SUMIF('México'!$C:$C,'México Summary'!C285,'México'!$N:$N)</f>
        <v>0</v>
      </c>
      <c r="O285" s="41">
        <f>SUMIF('México'!$C:$C,'México Summary'!C285,'México'!$O:$O)</f>
        <v>0</v>
      </c>
      <c r="P285" s="41">
        <f>SUMIF('México'!$C:$C,'México Summary'!C285,'México'!$P:$P)</f>
        <v>4099</v>
      </c>
      <c r="Q285" s="41">
        <f>SUMIF('México'!$C:$C,'México Summary'!C285,'México'!$Q:$Q)</f>
        <v>0</v>
      </c>
      <c r="R285" s="41">
        <f>SUMIF('México'!$C:$C,'México Summary'!C285,'México'!$R:$R)</f>
        <v>0</v>
      </c>
      <c r="S285" s="41">
        <f>SUMIF('México'!$C:$C,'México Summary'!C285,'México'!$S:$S)</f>
        <v>0</v>
      </c>
      <c r="T285" s="41">
        <f>SUMIF('México'!$C:$C,'México Summary'!C285,'México'!$T:$T)</f>
        <v>4099</v>
      </c>
      <c r="U285" s="41">
        <f>SUMIF('México'!$C:$C,'México Summary'!C285,'México'!$U:$U)</f>
        <v>0</v>
      </c>
      <c r="V285" s="41">
        <f>SUMIF('México'!$C:$C,'México Summary'!C285,'México'!$V:$V)</f>
        <v>0</v>
      </c>
      <c r="W285" s="41">
        <f>SUMIF('México'!$C:$C,'México Summary'!C285,'México'!$W:$W)</f>
        <v>0</v>
      </c>
      <c r="X285" s="41">
        <f>SUMIF('México'!$C:$C,'México Summary'!C285,'México'!$X:$X)</f>
        <v>4099</v>
      </c>
      <c r="Y285" s="41">
        <f>SUMIF('México'!$C:$C,'México Summary'!C285,'México'!$Y:$Y)</f>
        <v>0</v>
      </c>
      <c r="Z285" s="41">
        <f>SUMIF('México'!$C:$C,'México Summary'!C285,'México'!$Z:$Z)</f>
        <v>0</v>
      </c>
      <c r="AA285" s="336">
        <f>SUMIF('México'!$C:$C,'México Summary'!C285,'México'!$AA:$AA)</f>
        <v>0</v>
      </c>
      <c r="AB285" s="41"/>
      <c r="AC285" s="338">
        <f t="shared" ref="AC285:AD285" si="523">D285+F285+H285+J285+L285+N285+P285+R285+T285+V285+X285+Z285</f>
        <v>24594</v>
      </c>
      <c r="AD285" s="336">
        <f t="shared" si="523"/>
        <v>0</v>
      </c>
      <c r="AE285" s="40"/>
      <c r="AF285" s="338">
        <f t="shared" ref="AF285:AG285" si="524">D285+F285+H285+J285+L285+N285+P285+R285+T285+V285+X285+Z285</f>
        <v>24594</v>
      </c>
      <c r="AG285" s="336">
        <f t="shared" si="524"/>
        <v>0</v>
      </c>
    </row>
    <row r="286" ht="14.25" customHeight="1">
      <c r="A286" s="40"/>
      <c r="B286" s="337" t="s">
        <v>743</v>
      </c>
      <c r="C286" s="40" t="s">
        <v>664</v>
      </c>
      <c r="D286" s="338">
        <f>SUMIF('México'!$C:$C,'México Summary'!C286,'México'!$D:$D)</f>
        <v>0</v>
      </c>
      <c r="E286" s="41">
        <f>SUMIF('México'!$C:$C,'México Summary'!C286,'México'!$E:$E)</f>
        <v>0</v>
      </c>
      <c r="F286" s="144">
        <f>SUMIF('México'!$C:$C,'México Summary'!C286,'México'!$F:$F)</f>
        <v>0</v>
      </c>
      <c r="G286" s="144">
        <f>SUMIF('México'!$C:$C,'México Summary'!C286,'México'!$G:$G)</f>
        <v>0</v>
      </c>
      <c r="H286" s="41">
        <f>SUMIF('México'!$C:$C,'México Summary'!C286,'México'!$H:$H)</f>
        <v>0</v>
      </c>
      <c r="I286" s="41">
        <f>SUMIF('México'!$C:$C,'México Summary'!C286,'México'!$I:$I)</f>
        <v>0</v>
      </c>
      <c r="J286" s="41">
        <f>SUMIF('México'!$C:$C,'México Summary'!C286,'México'!$J:$J)</f>
        <v>0</v>
      </c>
      <c r="K286" s="41">
        <f>SUMIF('México'!$C:$C,'México Summary'!C286,'México'!$K:$K)</f>
        <v>0</v>
      </c>
      <c r="L286" s="41">
        <f>SUMIF('México'!$C:$C,'México Summary'!C286,'México'!$L:$L)</f>
        <v>0</v>
      </c>
      <c r="M286" s="41">
        <f>SUMIF('México'!$C:$C,'México Summary'!C286,'México'!$M:$M)</f>
        <v>0</v>
      </c>
      <c r="N286" s="41">
        <f>SUMIF('México'!$C:$C,'México Summary'!C286,'México'!$N:$N)</f>
        <v>0</v>
      </c>
      <c r="O286" s="41">
        <f>SUMIF('México'!$C:$C,'México Summary'!C286,'México'!$O:$O)</f>
        <v>0</v>
      </c>
      <c r="P286" s="41">
        <f>SUMIF('México'!$C:$C,'México Summary'!C286,'México'!$P:$P)</f>
        <v>0</v>
      </c>
      <c r="Q286" s="41">
        <f>SUMIF('México'!$C:$C,'México Summary'!C286,'México'!$Q:$Q)</f>
        <v>0</v>
      </c>
      <c r="R286" s="41">
        <f>SUMIF('México'!$C:$C,'México Summary'!C286,'México'!$R:$R)</f>
        <v>0</v>
      </c>
      <c r="S286" s="41">
        <f>SUMIF('México'!$C:$C,'México Summary'!C286,'México'!$S:$S)</f>
        <v>0</v>
      </c>
      <c r="T286" s="41">
        <f>SUMIF('México'!$C:$C,'México Summary'!C286,'México'!$T:$T)</f>
        <v>0</v>
      </c>
      <c r="U286" s="41">
        <f>SUMIF('México'!$C:$C,'México Summary'!C286,'México'!$U:$U)</f>
        <v>0</v>
      </c>
      <c r="V286" s="41">
        <f>SUMIF('México'!$C:$C,'México Summary'!C286,'México'!$V:$V)</f>
        <v>0</v>
      </c>
      <c r="W286" s="41">
        <f>SUMIF('México'!$C:$C,'México Summary'!C286,'México'!$W:$W)</f>
        <v>0</v>
      </c>
      <c r="X286" s="41">
        <f>SUMIF('México'!$C:$C,'México Summary'!C286,'México'!$X:$X)</f>
        <v>0</v>
      </c>
      <c r="Y286" s="41">
        <f>SUMIF('México'!$C:$C,'México Summary'!C286,'México'!$Y:$Y)</f>
        <v>0</v>
      </c>
      <c r="Z286" s="41">
        <f>SUMIF('México'!$C:$C,'México Summary'!C286,'México'!$Z:$Z)</f>
        <v>0</v>
      </c>
      <c r="AA286" s="336">
        <f>SUMIF('México'!$C:$C,'México Summary'!C286,'México'!$AA:$AA)</f>
        <v>0</v>
      </c>
      <c r="AB286" s="41"/>
      <c r="AC286" s="338">
        <f t="shared" ref="AC286:AD286" si="525">D286+F286+H286+J286+L286+N286+P286+R286+T286+V286+X286+Z286</f>
        <v>0</v>
      </c>
      <c r="AD286" s="336">
        <f t="shared" si="525"/>
        <v>0</v>
      </c>
      <c r="AE286" s="40"/>
      <c r="AF286" s="338">
        <f t="shared" ref="AF286:AG286" si="526">D286+F286+H286+J286+L286+N286+P286+R286+T286+V286+X286+Z286</f>
        <v>0</v>
      </c>
      <c r="AG286" s="336">
        <f t="shared" si="526"/>
        <v>0</v>
      </c>
    </row>
    <row r="287" ht="14.25" customHeight="1">
      <c r="A287" s="40"/>
      <c r="B287" s="337" t="s">
        <v>743</v>
      </c>
      <c r="C287" s="40" t="s">
        <v>704</v>
      </c>
      <c r="D287" s="338">
        <f>SUMIF('México'!$C:$C,'México Summary'!C287,'México'!$D:$D)</f>
        <v>7239</v>
      </c>
      <c r="E287" s="41">
        <f>SUMIF('México'!$C:$C,'México Summary'!C287,'México'!$E:$E)</f>
        <v>7239</v>
      </c>
      <c r="F287" s="144">
        <f>SUMIF('México'!$C:$C,'México Summary'!C287,'México'!$F:$F)</f>
        <v>7239</v>
      </c>
      <c r="G287" s="144">
        <f>SUMIF('México'!$C:$C,'México Summary'!C287,'México'!$G:$G)</f>
        <v>7239</v>
      </c>
      <c r="H287" s="41">
        <f>SUMIF('México'!$C:$C,'México Summary'!C287,'México'!$H:$H)</f>
        <v>7239</v>
      </c>
      <c r="I287" s="41">
        <f>SUMIF('México'!$C:$C,'México Summary'!C287,'México'!$I:$I)</f>
        <v>7239</v>
      </c>
      <c r="J287" s="41">
        <f>SUMIF('México'!$C:$C,'México Summary'!C287,'México'!$J:$J)</f>
        <v>7239</v>
      </c>
      <c r="K287" s="41">
        <f>SUMIF('México'!$C:$C,'México Summary'!C287,'México'!$K:$K)</f>
        <v>7239</v>
      </c>
      <c r="L287" s="41">
        <f>SUMIF('México'!$C:$C,'México Summary'!C287,'México'!$L:$L)</f>
        <v>7239</v>
      </c>
      <c r="M287" s="41">
        <f>SUMIF('México'!$C:$C,'México Summary'!C287,'México'!$M:$M)</f>
        <v>7239</v>
      </c>
      <c r="N287" s="41">
        <f>SUMIF('México'!$C:$C,'México Summary'!C287,'México'!$N:$N)</f>
        <v>7239</v>
      </c>
      <c r="O287" s="41">
        <f>SUMIF('México'!$C:$C,'México Summary'!C287,'México'!$O:$O)</f>
        <v>7239</v>
      </c>
      <c r="P287" s="41">
        <f>SUMIF('México'!$C:$C,'México Summary'!C287,'México'!$P:$P)</f>
        <v>7239</v>
      </c>
      <c r="Q287" s="41">
        <f>SUMIF('México'!$C:$C,'México Summary'!C287,'México'!$Q:$Q)</f>
        <v>7239</v>
      </c>
      <c r="R287" s="41">
        <f>SUMIF('México'!$C:$C,'México Summary'!C287,'México'!$R:$R)</f>
        <v>7239</v>
      </c>
      <c r="S287" s="41">
        <f>SUMIF('México'!$C:$C,'México Summary'!C287,'México'!$S:$S)</f>
        <v>7239</v>
      </c>
      <c r="T287" s="41">
        <f>SUMIF('México'!$C:$C,'México Summary'!C287,'México'!$T:$T)</f>
        <v>7239</v>
      </c>
      <c r="U287" s="41">
        <f>SUMIF('México'!$C:$C,'México Summary'!C287,'México'!$U:$U)</f>
        <v>7239</v>
      </c>
      <c r="V287" s="41">
        <f>SUMIF('México'!$C:$C,'México Summary'!C287,'México'!$V:$V)</f>
        <v>7239</v>
      </c>
      <c r="W287" s="41">
        <f>SUMIF('México'!$C:$C,'México Summary'!C287,'México'!$W:$W)</f>
        <v>7239</v>
      </c>
      <c r="X287" s="41">
        <f>SUMIF('México'!$C:$C,'México Summary'!C287,'México'!$X:$X)</f>
        <v>7239</v>
      </c>
      <c r="Y287" s="41">
        <f>SUMIF('México'!$C:$C,'México Summary'!C287,'México'!$Y:$Y)</f>
        <v>7239</v>
      </c>
      <c r="Z287" s="41">
        <f>SUMIF('México'!$C:$C,'México Summary'!C287,'México'!$Z:$Z)</f>
        <v>7239</v>
      </c>
      <c r="AA287" s="336">
        <f>SUMIF('México'!$C:$C,'México Summary'!C287,'México'!$AA:$AA)</f>
        <v>0</v>
      </c>
      <c r="AB287" s="41"/>
      <c r="AC287" s="338">
        <f t="shared" ref="AC287:AD287" si="527">D287+F287+H287+J287+L287+N287+P287+R287+T287+V287+X287+Z287</f>
        <v>86868</v>
      </c>
      <c r="AD287" s="336">
        <f t="shared" si="527"/>
        <v>79629</v>
      </c>
      <c r="AE287" s="40"/>
      <c r="AF287" s="338">
        <f t="shared" ref="AF287:AG287" si="528">D287+F287+H287+J287+L287+N287+P287+R287+T287+V287+X287+Z287</f>
        <v>86868</v>
      </c>
      <c r="AG287" s="336">
        <f t="shared" si="528"/>
        <v>79629</v>
      </c>
    </row>
    <row r="288" ht="14.25" customHeight="1">
      <c r="A288" s="40"/>
      <c r="B288" s="337" t="s">
        <v>743</v>
      </c>
      <c r="C288" s="40" t="s">
        <v>744</v>
      </c>
      <c r="D288" s="338">
        <f>SUMIF('México'!$C:$C,'México Summary'!C288,'México'!$D:$D)</f>
        <v>0</v>
      </c>
      <c r="E288" s="41">
        <f>SUMIF('México'!$C:$C,'México Summary'!C288,'México'!$E:$E)</f>
        <v>0</v>
      </c>
      <c r="F288" s="144">
        <f>SUMIF('México'!$C:$C,'México Summary'!C288,'México'!$F:$F)</f>
        <v>0</v>
      </c>
      <c r="G288" s="144">
        <f>SUMIF('México'!$C:$C,'México Summary'!C288,'México'!$G:$G)</f>
        <v>0</v>
      </c>
      <c r="H288" s="41">
        <f>SUMIF('México'!$C:$C,'México Summary'!C288,'México'!$H:$H)</f>
        <v>0</v>
      </c>
      <c r="I288" s="41">
        <f>SUMIF('México'!$C:$C,'México Summary'!C288,'México'!$I:$I)</f>
        <v>0</v>
      </c>
      <c r="J288" s="41">
        <f>SUMIF('México'!$C:$C,'México Summary'!C288,'México'!$J:$J)</f>
        <v>0</v>
      </c>
      <c r="K288" s="41">
        <f>SUMIF('México'!$C:$C,'México Summary'!C288,'México'!$K:$K)</f>
        <v>0</v>
      </c>
      <c r="L288" s="41">
        <f>SUMIF('México'!$C:$C,'México Summary'!C288,'México'!$L:$L)</f>
        <v>0</v>
      </c>
      <c r="M288" s="41">
        <f>SUMIF('México'!$C:$C,'México Summary'!C288,'México'!$M:$M)</f>
        <v>0</v>
      </c>
      <c r="N288" s="41">
        <f>SUMIF('México'!$C:$C,'México Summary'!C288,'México'!$N:$N)</f>
        <v>0</v>
      </c>
      <c r="O288" s="41">
        <f>SUMIF('México'!$C:$C,'México Summary'!C288,'México'!$O:$O)</f>
        <v>0</v>
      </c>
      <c r="P288" s="41">
        <f>SUMIF('México'!$C:$C,'México Summary'!C288,'México'!$P:$P)</f>
        <v>0</v>
      </c>
      <c r="Q288" s="41">
        <f>SUMIF('México'!$C:$C,'México Summary'!C288,'México'!$Q:$Q)</f>
        <v>0</v>
      </c>
      <c r="R288" s="41">
        <f>SUMIF('México'!$C:$C,'México Summary'!C288,'México'!$R:$R)</f>
        <v>0</v>
      </c>
      <c r="S288" s="41">
        <f>SUMIF('México'!$C:$C,'México Summary'!C288,'México'!$S:$S)</f>
        <v>0</v>
      </c>
      <c r="T288" s="41">
        <f>SUMIF('México'!$C:$C,'México Summary'!C288,'México'!$T:$T)</f>
        <v>0</v>
      </c>
      <c r="U288" s="41">
        <f>SUMIF('México'!$C:$C,'México Summary'!C288,'México'!$U:$U)</f>
        <v>0</v>
      </c>
      <c r="V288" s="41">
        <f>SUMIF('México'!$C:$C,'México Summary'!C288,'México'!$V:$V)</f>
        <v>0</v>
      </c>
      <c r="W288" s="41">
        <f>SUMIF('México'!$C:$C,'México Summary'!C288,'México'!$W:$W)</f>
        <v>0</v>
      </c>
      <c r="X288" s="41">
        <f>SUMIF('México'!$C:$C,'México Summary'!C288,'México'!$X:$X)</f>
        <v>0</v>
      </c>
      <c r="Y288" s="41">
        <f>SUMIF('México'!$C:$C,'México Summary'!C288,'México'!$Y:$Y)</f>
        <v>0</v>
      </c>
      <c r="Z288" s="41">
        <f>SUMIF('México'!$C:$C,'México Summary'!C288,'México'!$Z:$Z)</f>
        <v>0</v>
      </c>
      <c r="AA288" s="336">
        <f>SUMIF('México'!$C:$C,'México Summary'!C288,'México'!$AA:$AA)</f>
        <v>0</v>
      </c>
      <c r="AB288" s="41"/>
      <c r="AC288" s="338">
        <f t="shared" ref="AC288:AD288" si="529">D288+F288+H288+J288+L288+N288+P288+R288+T288+V288+X288+Z288</f>
        <v>0</v>
      </c>
      <c r="AD288" s="336">
        <f t="shared" si="529"/>
        <v>0</v>
      </c>
      <c r="AE288" s="40"/>
      <c r="AF288" s="338">
        <f t="shared" ref="AF288:AG288" si="530">D288+F288+H288+J288+L288+N288+P288+R288+T288+V288+X288+Z288</f>
        <v>0</v>
      </c>
      <c r="AG288" s="336">
        <f t="shared" si="530"/>
        <v>0</v>
      </c>
    </row>
    <row r="289" ht="14.25" customHeight="1">
      <c r="A289" s="40"/>
      <c r="B289" s="360"/>
      <c r="C289" s="359" t="s">
        <v>118</v>
      </c>
      <c r="D289" s="356">
        <f t="shared" ref="D289:AA289" si="531">SUM(D264:D288)</f>
        <v>786515.4308</v>
      </c>
      <c r="E289" s="357">
        <f t="shared" si="531"/>
        <v>17264</v>
      </c>
      <c r="F289" s="357">
        <f t="shared" si="531"/>
        <v>1047994.414</v>
      </c>
      <c r="G289" s="357">
        <f t="shared" si="531"/>
        <v>55896.7628</v>
      </c>
      <c r="H289" s="357">
        <f t="shared" si="531"/>
        <v>736052.4852</v>
      </c>
      <c r="I289" s="357">
        <f t="shared" si="531"/>
        <v>55293.33</v>
      </c>
      <c r="J289" s="357">
        <f t="shared" si="531"/>
        <v>588583.523</v>
      </c>
      <c r="K289" s="357">
        <f t="shared" si="531"/>
        <v>55896.7628</v>
      </c>
      <c r="L289" s="357">
        <f t="shared" si="531"/>
        <v>640260.0222</v>
      </c>
      <c r="M289" s="357">
        <f t="shared" si="531"/>
        <v>55896.7628</v>
      </c>
      <c r="N289" s="357">
        <f t="shared" si="531"/>
        <v>692395.762</v>
      </c>
      <c r="O289" s="357">
        <f t="shared" si="531"/>
        <v>55896.7628</v>
      </c>
      <c r="P289" s="357">
        <f t="shared" si="531"/>
        <v>579386.9746</v>
      </c>
      <c r="Q289" s="357">
        <f t="shared" si="531"/>
        <v>55896.7628</v>
      </c>
      <c r="R289" s="357">
        <f t="shared" si="531"/>
        <v>742681.127</v>
      </c>
      <c r="S289" s="357">
        <f t="shared" si="531"/>
        <v>55896.7628</v>
      </c>
      <c r="T289" s="357">
        <f t="shared" si="531"/>
        <v>538489.2708</v>
      </c>
      <c r="U289" s="357">
        <f t="shared" si="531"/>
        <v>55896.7628</v>
      </c>
      <c r="V289" s="357">
        <f t="shared" si="531"/>
        <v>656767.0202</v>
      </c>
      <c r="W289" s="357">
        <f t="shared" si="531"/>
        <v>55896.7628</v>
      </c>
      <c r="X289" s="357">
        <f t="shared" si="531"/>
        <v>748836.0626</v>
      </c>
      <c r="Y289" s="357">
        <f t="shared" si="531"/>
        <v>55896.7628</v>
      </c>
      <c r="Z289" s="357">
        <f t="shared" si="531"/>
        <v>748254.2746</v>
      </c>
      <c r="AA289" s="358">
        <f t="shared" si="531"/>
        <v>0</v>
      </c>
      <c r="AB289" s="41"/>
      <c r="AC289" s="356">
        <f t="shared" ref="AC289:AD289" si="532">D289+F289+H289+J289+L289+N289+P289+R289+T289+V289+X289+Z289</f>
        <v>8506216.367</v>
      </c>
      <c r="AD289" s="358">
        <f t="shared" si="532"/>
        <v>575628.1952</v>
      </c>
      <c r="AE289" s="40"/>
      <c r="AF289" s="356">
        <f t="shared" ref="AF289:AG289" si="533">D289+F289+H289+J289+L289+N289+P289+R289+T289+V289+X289+Z289</f>
        <v>8506216.367</v>
      </c>
      <c r="AG289" s="358">
        <f t="shared" si="533"/>
        <v>575628.1952</v>
      </c>
    </row>
    <row r="290" ht="14.25" customHeight="1">
      <c r="A290" s="40"/>
      <c r="B290" s="360"/>
      <c r="C290" s="40"/>
      <c r="D290" s="338"/>
      <c r="E290" s="41"/>
      <c r="F290" s="144"/>
      <c r="G290" s="144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336"/>
      <c r="AB290" s="41"/>
      <c r="AC290" s="338"/>
      <c r="AD290" s="336"/>
      <c r="AE290" s="40"/>
      <c r="AF290" s="338"/>
      <c r="AG290" s="336"/>
    </row>
    <row r="291" ht="14.25" customHeight="1">
      <c r="A291" s="40"/>
      <c r="B291" s="360"/>
      <c r="C291" s="40"/>
      <c r="D291" s="338"/>
      <c r="E291" s="41"/>
      <c r="F291" s="144"/>
      <c r="G291" s="144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336"/>
      <c r="AB291" s="41"/>
      <c r="AC291" s="338"/>
      <c r="AD291" s="336"/>
      <c r="AE291" s="40"/>
      <c r="AF291" s="338"/>
      <c r="AG291" s="336"/>
    </row>
    <row r="292" ht="14.25" customHeight="1">
      <c r="A292" s="40"/>
      <c r="B292" s="337" t="s">
        <v>743</v>
      </c>
      <c r="C292" s="324" t="s">
        <v>146</v>
      </c>
      <c r="D292" s="356">
        <f>SUMIF('México'!$C:$C,'México Summary'!C292,'México'!$D:$D)</f>
        <v>0</v>
      </c>
      <c r="E292" s="357">
        <f>SUMIF('México'!$C:$C,'México Summary'!C292,'México'!$E:$E)</f>
        <v>0</v>
      </c>
      <c r="F292" s="361">
        <f>SUMIF('México'!$C:$C,'México Summary'!C292,'México'!$F:$F)</f>
        <v>0</v>
      </c>
      <c r="G292" s="361">
        <f>SUMIF('México'!$C:$C,'México Summary'!C292,'México'!$G:$G)</f>
        <v>0</v>
      </c>
      <c r="H292" s="357">
        <f>SUMIF('México'!$C:$C,'México Summary'!C292,'México'!$H:$H)</f>
        <v>0</v>
      </c>
      <c r="I292" s="357">
        <f>SUMIF('México'!$C:$C,'México Summary'!C292,'México'!$I:$I)</f>
        <v>0</v>
      </c>
      <c r="J292" s="357">
        <f>SUMIF('México'!$C:$C,'México Summary'!C292,'México'!$J:$J)</f>
        <v>0</v>
      </c>
      <c r="K292" s="357">
        <f>SUMIF('México'!$C:$C,'México Summary'!C292,'México'!$K:$K)</f>
        <v>0</v>
      </c>
      <c r="L292" s="357">
        <f>SUMIF('México'!$C:$C,'México Summary'!C292,'México'!$L:$L)</f>
        <v>0</v>
      </c>
      <c r="M292" s="357">
        <f>SUMIF('México'!$C:$C,'México Summary'!C292,'México'!$M:$M)</f>
        <v>0</v>
      </c>
      <c r="N292" s="357">
        <f>SUMIF('México'!$C:$C,'México Summary'!C292,'México'!$N:$N)</f>
        <v>0</v>
      </c>
      <c r="O292" s="357">
        <f>SUMIF('México'!$C:$C,'México Summary'!C292,'México'!$O:$O)</f>
        <v>0</v>
      </c>
      <c r="P292" s="357">
        <f>SUMIF('México'!$C:$C,'México Summary'!C292,'México'!$P:$P)</f>
        <v>0</v>
      </c>
      <c r="Q292" s="357">
        <f>SUMIF('México'!$C:$C,'México Summary'!C292,'México'!$Q:$Q)</f>
        <v>0</v>
      </c>
      <c r="R292" s="357">
        <f>SUMIF('México'!$C:$C,'México Summary'!C292,'México'!$R:$R)</f>
        <v>0</v>
      </c>
      <c r="S292" s="357">
        <f>SUMIF('México'!$C:$C,'México Summary'!C292,'México'!$S:$S)</f>
        <v>0</v>
      </c>
      <c r="T292" s="357">
        <f>SUMIF('México'!$C:$C,'México Summary'!C292,'México'!$T:$T)</f>
        <v>0</v>
      </c>
      <c r="U292" s="357">
        <f>SUMIF('México'!$C:$C,'México Summary'!C292,'México'!$U:$U)</f>
        <v>0</v>
      </c>
      <c r="V292" s="357">
        <f>SUMIF('México'!$C:$C,'México Summary'!C292,'México'!$V:$V)</f>
        <v>0</v>
      </c>
      <c r="W292" s="357">
        <f>SUMIF('México'!$C:$C,'México Summary'!C292,'México'!$W:$W)</f>
        <v>0</v>
      </c>
      <c r="X292" s="357">
        <f>SUMIF('México'!$C:$C,'México Summary'!C292,'México'!$X:$X)</f>
        <v>0</v>
      </c>
      <c r="Y292" s="357">
        <f>SUMIF('México'!$C:$C,'México Summary'!C292,'México'!$Y:$Y)</f>
        <v>0</v>
      </c>
      <c r="Z292" s="357">
        <f>SUMIF('México'!$C:$C,'México Summary'!C292,'México'!$Z:$Z)</f>
        <v>0</v>
      </c>
      <c r="AA292" s="358">
        <f>SUMIF('México'!$C:$C,'México Summary'!C292,'México'!$AA:$AA)</f>
        <v>0</v>
      </c>
      <c r="AB292" s="41"/>
      <c r="AC292" s="338">
        <f t="shared" ref="AC292:AD292" si="534">D292+F292+H292+J292+L292+N292+P292+R292+T292+V292+X292+Z292</f>
        <v>0</v>
      </c>
      <c r="AD292" s="336">
        <f t="shared" si="534"/>
        <v>0</v>
      </c>
      <c r="AE292" s="40"/>
      <c r="AF292" s="338">
        <f t="shared" ref="AF292:AG292" si="535">D292+F292+H292+J292+L292+N292+P292+R292+T292+V292+X292+Z292</f>
        <v>0</v>
      </c>
      <c r="AG292" s="336">
        <f t="shared" si="535"/>
        <v>0</v>
      </c>
    </row>
    <row r="293" ht="14.25" customHeight="1">
      <c r="A293" s="40"/>
      <c r="B293" s="360"/>
      <c r="C293" s="40"/>
      <c r="D293" s="338"/>
      <c r="E293" s="41"/>
      <c r="F293" s="144"/>
      <c r="G293" s="144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336"/>
      <c r="AB293" s="41"/>
      <c r="AC293" s="338">
        <f t="shared" ref="AC293:AD293" si="536">D293+F293+H293+J293+L293+N293+P293+R293+T293+V293+X293+Z293</f>
        <v>0</v>
      </c>
      <c r="AD293" s="336">
        <f t="shared" si="536"/>
        <v>0</v>
      </c>
      <c r="AE293" s="40"/>
      <c r="AF293" s="338">
        <f t="shared" ref="AF293:AG293" si="537">D293+F293+H293+J293+L293+N293+P293+R293+T293+V293+X293+Z293</f>
        <v>0</v>
      </c>
      <c r="AG293" s="336">
        <f t="shared" si="537"/>
        <v>0</v>
      </c>
    </row>
    <row r="294" ht="14.25" customHeight="1">
      <c r="A294" s="40"/>
      <c r="B294" s="339" t="s">
        <v>743</v>
      </c>
      <c r="C294" s="362" t="s">
        <v>135</v>
      </c>
      <c r="D294" s="363">
        <f>SUMIF('México'!$C:$C,'México Summary'!C294,'México'!$D:$D)</f>
        <v>1599109.973</v>
      </c>
      <c r="E294" s="364">
        <f>SUMIF('México'!$C:$C,'México Summary'!C294,'México'!$E:$E)</f>
        <v>0</v>
      </c>
      <c r="F294" s="365">
        <f>SUMIF('México'!$C:$C,'México Summary'!C294,'México'!$F:$F)</f>
        <v>1599109.973</v>
      </c>
      <c r="G294" s="365">
        <f>SUMIF('México'!$C:$C,'México Summary'!C294,'México'!$G:$G)</f>
        <v>0</v>
      </c>
      <c r="H294" s="364">
        <f>SUMIF('México'!$C:$C,'México Summary'!C294,'México'!$H:$H)</f>
        <v>1599109.973</v>
      </c>
      <c r="I294" s="364">
        <f>SUMIF('México'!$C:$C,'México Summary'!C294,'México'!$I:$I)</f>
        <v>0</v>
      </c>
      <c r="J294" s="364">
        <f>SUMIF('México'!$C:$C,'México Summary'!C294,'México'!$J:$J)</f>
        <v>1599109.973</v>
      </c>
      <c r="K294" s="364">
        <f>SUMIF('México'!$C:$C,'México Summary'!C294,'México'!$K:$K)</f>
        <v>0</v>
      </c>
      <c r="L294" s="364">
        <f>SUMIF('México'!$C:$C,'México Summary'!C294,'México'!$L:$L)</f>
        <v>1599109.973</v>
      </c>
      <c r="M294" s="364">
        <f>SUMIF('México'!$C:$C,'México Summary'!C294,'México'!$M:$M)</f>
        <v>0</v>
      </c>
      <c r="N294" s="364">
        <f>SUMIF('México'!$C:$C,'México Summary'!C294,'México'!$N:$N)</f>
        <v>1599109.973</v>
      </c>
      <c r="O294" s="364">
        <f>SUMIF('México'!$C:$C,'México Summary'!C294,'México'!$O:$O)</f>
        <v>0</v>
      </c>
      <c r="P294" s="364">
        <f>SUMIF('México'!$C:$C,'México Summary'!C294,'México'!$P:$P)</f>
        <v>1599109.973</v>
      </c>
      <c r="Q294" s="364">
        <f>SUMIF('México'!$C:$C,'México Summary'!C294,'México'!$Q:$Q)</f>
        <v>0</v>
      </c>
      <c r="R294" s="364">
        <f>SUMIF('México'!$C:$C,'México Summary'!C294,'México'!$R:$R)</f>
        <v>1599109.973</v>
      </c>
      <c r="S294" s="364">
        <f>SUMIF('México'!$C:$C,'México Summary'!C294,'México'!$S:$S)</f>
        <v>0</v>
      </c>
      <c r="T294" s="364">
        <f>SUMIF('México'!$C:$C,'México Summary'!C294,'México'!$T:$T)</f>
        <v>1599109.973</v>
      </c>
      <c r="U294" s="364">
        <f>SUMIF('México'!$C:$C,'México Summary'!C294,'México'!$U:$U)</f>
        <v>0</v>
      </c>
      <c r="V294" s="364">
        <f>SUMIF('México'!$C:$C,'México Summary'!C294,'México'!$V:$V)</f>
        <v>1599109.973</v>
      </c>
      <c r="W294" s="364">
        <f>SUMIF('México'!$C:$C,'México Summary'!C294,'México'!$W:$W)</f>
        <v>0</v>
      </c>
      <c r="X294" s="364">
        <f>SUMIF('México'!$C:$C,'México Summary'!C294,'México'!$X:$X)</f>
        <v>1599109.973</v>
      </c>
      <c r="Y294" s="364">
        <f>SUMIF('México'!$C:$C,'México Summary'!C294,'México'!$Y:$Y)</f>
        <v>0</v>
      </c>
      <c r="Z294" s="364">
        <f>SUMIF('México'!$C:$C,'México Summary'!C294,'México'!$Z:$Z)</f>
        <v>1599109.973</v>
      </c>
      <c r="AA294" s="366">
        <f>SUMIF('México'!$C:$C,'México Summary'!C294,'México'!$AA:$AA)</f>
        <v>0</v>
      </c>
      <c r="AB294" s="367"/>
      <c r="AC294" s="341">
        <f t="shared" ref="AC294:AD294" si="538">D294+F294+H294+J294+L294+N294+P294+R294+T294+V294+X294+Z294</f>
        <v>19189319.67</v>
      </c>
      <c r="AD294" s="342">
        <f t="shared" si="538"/>
        <v>0</v>
      </c>
      <c r="AE294" s="368"/>
      <c r="AF294" s="341">
        <f t="shared" ref="AF294:AG294" si="539">D294+F294+H294+J294+L294+N294+P294+R294+T294+V294+X294+Z294</f>
        <v>19189319.67</v>
      </c>
      <c r="AG294" s="342">
        <f t="shared" si="539"/>
        <v>0</v>
      </c>
    </row>
    <row r="295" ht="14.25" customHeight="1">
      <c r="A295" s="40"/>
      <c r="B295" s="40"/>
      <c r="C295" s="40"/>
      <c r="D295" s="41"/>
      <c r="E295" s="41"/>
      <c r="F295" s="144"/>
      <c r="G295" s="144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0"/>
      <c r="AF295" s="41"/>
      <c r="AG295" s="41"/>
    </row>
    <row r="296" ht="14.25" customHeight="1">
      <c r="A296" s="40"/>
      <c r="B296" s="332" t="s">
        <v>739</v>
      </c>
      <c r="C296" s="333" t="s">
        <v>67</v>
      </c>
      <c r="D296" s="335">
        <f>SUMIF('México'!$C:$C,'México Summary'!C296,'México'!$D:$D)</f>
        <v>0</v>
      </c>
      <c r="E296" s="335">
        <f>SUMIF('México'!$C:$C,'México Summary'!C296,'México'!$E:$E)</f>
        <v>0</v>
      </c>
      <c r="F296" s="369">
        <f>SUMIF('México'!$C:$C,'México Summary'!C296,'México'!$F:$F)</f>
        <v>0</v>
      </c>
      <c r="G296" s="369">
        <f>SUMIF('México'!$C:$C,'México Summary'!C296,'México'!$G:$G)</f>
        <v>0</v>
      </c>
      <c r="H296" s="335">
        <f>SUMIF('México'!$C:$C,'México Summary'!C296,'México'!$H:$H)</f>
        <v>0</v>
      </c>
      <c r="I296" s="335">
        <f>SUMIF('México'!$C:$C,'México Summary'!C296,'México'!$I:$I)</f>
        <v>0</v>
      </c>
      <c r="J296" s="335">
        <f>SUMIF('México'!$C:$C,'México Summary'!C296,'México'!$J:$J)</f>
        <v>0</v>
      </c>
      <c r="K296" s="335">
        <f>SUMIF('México'!$C:$C,'México Summary'!C296,'México'!$K:$K)</f>
        <v>0</v>
      </c>
      <c r="L296" s="335">
        <f>SUMIF('México'!$C:$C,'México Summary'!C296,'México'!$L:$L)</f>
        <v>0</v>
      </c>
      <c r="M296" s="335">
        <f>SUMIF('México'!$C:$C,'México Summary'!C296,'México'!$M:$M)</f>
        <v>0</v>
      </c>
      <c r="N296" s="335">
        <f>SUMIF('México'!$C:$C,'México Summary'!C296,'México'!$N:$N)</f>
        <v>0</v>
      </c>
      <c r="O296" s="335">
        <f>SUMIF('México'!$C:$C,'México Summary'!C296,'México'!$O:$O)</f>
        <v>0</v>
      </c>
      <c r="P296" s="335">
        <f>SUMIF('México'!$C:$C,'México Summary'!C296,'México'!$P:$P)</f>
        <v>0</v>
      </c>
      <c r="Q296" s="335">
        <f>SUMIF('México'!$C:$C,'México Summary'!C296,'México'!$Q:$Q)</f>
        <v>0</v>
      </c>
      <c r="R296" s="335">
        <f>SUMIF('México'!$C:$C,'México Summary'!C296,'México'!$R:$R)</f>
        <v>0</v>
      </c>
      <c r="S296" s="335">
        <f>SUMIF('México'!$C:$C,'México Summary'!C296,'México'!$S:$S)</f>
        <v>0</v>
      </c>
      <c r="T296" s="335">
        <f>SUMIF('México'!$C:$C,'México Summary'!C296,'México'!$T:$T)</f>
        <v>0</v>
      </c>
      <c r="U296" s="335">
        <f>SUMIF('México'!$C:$C,'México Summary'!C296,'México'!$U:$U)</f>
        <v>0</v>
      </c>
      <c r="V296" s="335">
        <f>SUMIF('México'!$C:$C,'México Summary'!C296,'México'!$V:$V)</f>
        <v>0</v>
      </c>
      <c r="W296" s="335">
        <f>SUMIF('México'!$C:$C,'México Summary'!C296,'México'!$W:$W)</f>
        <v>0</v>
      </c>
      <c r="X296" s="335">
        <f>SUMIF('México'!$C:$C,'México Summary'!C296,'México'!$X:$X)</f>
        <v>0</v>
      </c>
      <c r="Y296" s="335">
        <f>SUMIF('México'!$C:$C,'México Summary'!C296,'México'!$Y:$Y)</f>
        <v>0</v>
      </c>
      <c r="Z296" s="335">
        <f>SUMIF('México'!$C:$C,'México Summary'!C296,'México'!$Z:$Z)</f>
        <v>0</v>
      </c>
      <c r="AA296" s="343">
        <f>SUMIF('México'!$C:$C,'México Summary'!C296,'México'!$AA:$AA)</f>
        <v>0</v>
      </c>
      <c r="AB296" s="41"/>
      <c r="AC296" s="370">
        <f t="shared" ref="AC296:AD296" si="540">D296+F296+H296+J296+L296+N296+P296+R296+T296+V296+X296+Z296</f>
        <v>0</v>
      </c>
      <c r="AD296" s="371">
        <f t="shared" si="540"/>
        <v>0</v>
      </c>
      <c r="AE296" s="40"/>
      <c r="AF296" s="370">
        <f t="shared" ref="AF296:AG296" si="541">D296+F296+H296+J296+L296+N296+P296+R296+T296+V296+X296+Z296</f>
        <v>0</v>
      </c>
      <c r="AG296" s="371">
        <f t="shared" si="541"/>
        <v>0</v>
      </c>
    </row>
    <row r="297" ht="14.25" customHeight="1">
      <c r="A297" s="40"/>
      <c r="B297" s="337" t="s">
        <v>739</v>
      </c>
      <c r="C297" s="40" t="s">
        <v>68</v>
      </c>
      <c r="D297" s="41">
        <f>SUMIF('México'!$C:$C,'México Summary'!C297,'México'!$D:$D)</f>
        <v>0</v>
      </c>
      <c r="E297" s="41">
        <f>SUMIF('México'!$C:$C,'México Summary'!C297,'México'!$E:$E)</f>
        <v>0</v>
      </c>
      <c r="F297" s="144">
        <f>SUMIF('México'!$C:$C,'México Summary'!C297,'México'!$F:$F)</f>
        <v>0</v>
      </c>
      <c r="G297" s="144">
        <f>SUMIF('México'!$C:$C,'México Summary'!C297,'México'!$G:$G)</f>
        <v>0</v>
      </c>
      <c r="H297" s="41">
        <f>SUMIF('México'!$C:$C,'México Summary'!C297,'México'!$H:$H)</f>
        <v>0</v>
      </c>
      <c r="I297" s="41">
        <f>SUMIF('México'!$C:$C,'México Summary'!C297,'México'!$I:$I)</f>
        <v>0</v>
      </c>
      <c r="J297" s="41">
        <f>SUMIF('México'!$C:$C,'México Summary'!C297,'México'!$J:$J)</f>
        <v>0</v>
      </c>
      <c r="K297" s="41">
        <f>SUMIF('México'!$C:$C,'México Summary'!C297,'México'!$K:$K)</f>
        <v>0</v>
      </c>
      <c r="L297" s="41">
        <f>SUMIF('México'!$C:$C,'México Summary'!C297,'México'!$L:$L)</f>
        <v>0</v>
      </c>
      <c r="M297" s="41">
        <f>SUMIF('México'!$C:$C,'México Summary'!C297,'México'!$M:$M)</f>
        <v>0</v>
      </c>
      <c r="N297" s="41">
        <f>SUMIF('México'!$C:$C,'México Summary'!C297,'México'!$N:$N)</f>
        <v>0</v>
      </c>
      <c r="O297" s="41">
        <f>SUMIF('México'!$C:$C,'México Summary'!C297,'México'!$O:$O)</f>
        <v>0</v>
      </c>
      <c r="P297" s="41">
        <f>SUMIF('México'!$C:$C,'México Summary'!C297,'México'!$P:$P)</f>
        <v>0</v>
      </c>
      <c r="Q297" s="41">
        <f>SUMIF('México'!$C:$C,'México Summary'!C297,'México'!$Q:$Q)</f>
        <v>0</v>
      </c>
      <c r="R297" s="41">
        <f>SUMIF('México'!$C:$C,'México Summary'!C297,'México'!$R:$R)</f>
        <v>0</v>
      </c>
      <c r="S297" s="41">
        <f>SUMIF('México'!$C:$C,'México Summary'!C297,'México'!$S:$S)</f>
        <v>0</v>
      </c>
      <c r="T297" s="41">
        <f>SUMIF('México'!$C:$C,'México Summary'!C297,'México'!$T:$T)</f>
        <v>0</v>
      </c>
      <c r="U297" s="41">
        <f>SUMIF('México'!$C:$C,'México Summary'!C297,'México'!$U:$U)</f>
        <v>0</v>
      </c>
      <c r="V297" s="41">
        <f>SUMIF('México'!$C:$C,'México Summary'!C297,'México'!$V:$V)</f>
        <v>0</v>
      </c>
      <c r="W297" s="41">
        <f>SUMIF('México'!$C:$C,'México Summary'!C297,'México'!$W:$W)</f>
        <v>0</v>
      </c>
      <c r="X297" s="41">
        <f>SUMIF('México'!$C:$C,'México Summary'!C297,'México'!$X:$X)</f>
        <v>0</v>
      </c>
      <c r="Y297" s="41">
        <f>SUMIF('México'!$C:$C,'México Summary'!C297,'México'!$Y:$Y)</f>
        <v>0</v>
      </c>
      <c r="Z297" s="41">
        <f>SUMIF('México'!$C:$C,'México Summary'!C297,'México'!$Z:$Z)</f>
        <v>0</v>
      </c>
      <c r="AA297" s="336">
        <f>SUMIF('México'!$C:$C,'México Summary'!C297,'México'!$AA:$AA)</f>
        <v>0</v>
      </c>
      <c r="AB297" s="41"/>
      <c r="AC297" s="356">
        <f t="shared" ref="AC297:AD297" si="542">D297+F297+H297+J297+L297+N297+P297+R297+T297+V297+X297+Z297</f>
        <v>0</v>
      </c>
      <c r="AD297" s="358">
        <f t="shared" si="542"/>
        <v>0</v>
      </c>
      <c r="AE297" s="40"/>
      <c r="AF297" s="356">
        <f t="shared" ref="AF297:AG297" si="543">D297+F297+H297+J297+L297+N297+P297+R297+T297+V297+X297+Z297</f>
        <v>0</v>
      </c>
      <c r="AG297" s="358">
        <f t="shared" si="543"/>
        <v>0</v>
      </c>
    </row>
    <row r="298" ht="14.25" customHeight="1">
      <c r="A298" s="40"/>
      <c r="B298" s="337" t="s">
        <v>739</v>
      </c>
      <c r="C298" s="40" t="s">
        <v>70</v>
      </c>
      <c r="D298" s="41">
        <f>SUMIF('México'!$C:$C,'México Summary'!C298,'México'!$D:$D)</f>
        <v>0</v>
      </c>
      <c r="E298" s="41">
        <f>SUMIF('México'!$C:$C,'México Summary'!C298,'México'!$E:$E)</f>
        <v>0</v>
      </c>
      <c r="F298" s="144">
        <f>SUMIF('México'!$C:$C,'México Summary'!C298,'México'!$F:$F)</f>
        <v>0</v>
      </c>
      <c r="G298" s="144">
        <f>SUMIF('México'!$C:$C,'México Summary'!C298,'México'!$G:$G)</f>
        <v>0</v>
      </c>
      <c r="H298" s="41">
        <f>SUMIF('México'!$C:$C,'México Summary'!C298,'México'!$H:$H)</f>
        <v>0</v>
      </c>
      <c r="I298" s="41">
        <f>SUMIF('México'!$C:$C,'México Summary'!C298,'México'!$I:$I)</f>
        <v>0</v>
      </c>
      <c r="J298" s="41">
        <f>SUMIF('México'!$C:$C,'México Summary'!C298,'México'!$J:$J)</f>
        <v>0</v>
      </c>
      <c r="K298" s="41">
        <f>SUMIF('México'!$C:$C,'México Summary'!C298,'México'!$K:$K)</f>
        <v>0</v>
      </c>
      <c r="L298" s="41">
        <f>SUMIF('México'!$C:$C,'México Summary'!C298,'México'!$L:$L)</f>
        <v>0</v>
      </c>
      <c r="M298" s="41">
        <f>SUMIF('México'!$C:$C,'México Summary'!C298,'México'!$M:$M)</f>
        <v>0</v>
      </c>
      <c r="N298" s="41">
        <f>SUMIF('México'!$C:$C,'México Summary'!C298,'México'!$N:$N)</f>
        <v>0</v>
      </c>
      <c r="O298" s="41">
        <f>SUMIF('México'!$C:$C,'México Summary'!C298,'México'!$O:$O)</f>
        <v>0</v>
      </c>
      <c r="P298" s="41">
        <f>SUMIF('México'!$C:$C,'México Summary'!C298,'México'!$P:$P)</f>
        <v>0</v>
      </c>
      <c r="Q298" s="41">
        <f>SUMIF('México'!$C:$C,'México Summary'!C298,'México'!$Q:$Q)</f>
        <v>0</v>
      </c>
      <c r="R298" s="41">
        <f>SUMIF('México'!$C:$C,'México Summary'!C298,'México'!$R:$R)</f>
        <v>0</v>
      </c>
      <c r="S298" s="41">
        <f>SUMIF('México'!$C:$C,'México Summary'!C298,'México'!$S:$S)</f>
        <v>0</v>
      </c>
      <c r="T298" s="41">
        <f>SUMIF('México'!$C:$C,'México Summary'!C298,'México'!$T:$T)</f>
        <v>0</v>
      </c>
      <c r="U298" s="41">
        <f>SUMIF('México'!$C:$C,'México Summary'!C298,'México'!$U:$U)</f>
        <v>0</v>
      </c>
      <c r="V298" s="41">
        <f>SUMIF('México'!$C:$C,'México Summary'!C298,'México'!$V:$V)</f>
        <v>0</v>
      </c>
      <c r="W298" s="41">
        <f>SUMIF('México'!$C:$C,'México Summary'!C298,'México'!$W:$W)</f>
        <v>0</v>
      </c>
      <c r="X298" s="41">
        <f>SUMIF('México'!$C:$C,'México Summary'!C298,'México'!$X:$X)</f>
        <v>0</v>
      </c>
      <c r="Y298" s="41">
        <f>SUMIF('México'!$C:$C,'México Summary'!C298,'México'!$Y:$Y)</f>
        <v>0</v>
      </c>
      <c r="Z298" s="41">
        <f>SUMIF('México'!$C:$C,'México Summary'!C298,'México'!$Z:$Z)</f>
        <v>0</v>
      </c>
      <c r="AA298" s="336">
        <f>SUMIF('México'!$C:$C,'México Summary'!C298,'México'!$AA:$AA)</f>
        <v>0</v>
      </c>
      <c r="AB298" s="41"/>
      <c r="AC298" s="356">
        <f t="shared" ref="AC298:AD298" si="544">D298+F298+H298+J298+L298+N298+P298+R298+T298+V298+X298+Z298</f>
        <v>0</v>
      </c>
      <c r="AD298" s="358">
        <f t="shared" si="544"/>
        <v>0</v>
      </c>
      <c r="AE298" s="40"/>
      <c r="AF298" s="356">
        <f t="shared" ref="AF298:AG298" si="545">D298+F298+H298+J298+L298+N298+P298+R298+T298+V298+X298+Z298</f>
        <v>0</v>
      </c>
      <c r="AG298" s="358">
        <f t="shared" si="545"/>
        <v>0</v>
      </c>
    </row>
    <row r="299" ht="14.25" customHeight="1">
      <c r="A299" s="40"/>
      <c r="B299" s="337" t="s">
        <v>739</v>
      </c>
      <c r="C299" s="40" t="s">
        <v>137</v>
      </c>
      <c r="D299" s="41">
        <f>SUMIF('México'!$C:$C,'México Summary'!C299,'México'!$D:$D)</f>
        <v>0</v>
      </c>
      <c r="E299" s="41">
        <f>SUMIF('México'!$C:$C,'México Summary'!C299,'México'!$E:$E)</f>
        <v>0</v>
      </c>
      <c r="F299" s="144">
        <f>SUMIF('México'!$C:$C,'México Summary'!C299,'México'!$F:$F)</f>
        <v>0</v>
      </c>
      <c r="G299" s="144">
        <f>SUMIF('México'!$C:$C,'México Summary'!C299,'México'!$G:$G)</f>
        <v>0</v>
      </c>
      <c r="H299" s="41">
        <f>SUMIF('México'!$C:$C,'México Summary'!C299,'México'!$H:$H)</f>
        <v>0</v>
      </c>
      <c r="I299" s="41">
        <f>SUMIF('México'!$C:$C,'México Summary'!C299,'México'!$I:$I)</f>
        <v>0</v>
      </c>
      <c r="J299" s="41">
        <f>SUMIF('México'!$C:$C,'México Summary'!C299,'México'!$J:$J)</f>
        <v>0</v>
      </c>
      <c r="K299" s="41">
        <f>SUMIF('México'!$C:$C,'México Summary'!C299,'México'!$K:$K)</f>
        <v>0</v>
      </c>
      <c r="L299" s="41">
        <f>SUMIF('México'!$C:$C,'México Summary'!C299,'México'!$L:$L)</f>
        <v>0</v>
      </c>
      <c r="M299" s="41">
        <f>SUMIF('México'!$C:$C,'México Summary'!C299,'México'!$M:$M)</f>
        <v>0</v>
      </c>
      <c r="N299" s="41">
        <f>SUMIF('México'!$C:$C,'México Summary'!C299,'México'!$N:$N)</f>
        <v>0</v>
      </c>
      <c r="O299" s="41">
        <f>SUMIF('México'!$C:$C,'México Summary'!C299,'México'!$O:$O)</f>
        <v>0</v>
      </c>
      <c r="P299" s="41">
        <f>SUMIF('México'!$C:$C,'México Summary'!C299,'México'!$P:$P)</f>
        <v>0</v>
      </c>
      <c r="Q299" s="41">
        <f>SUMIF('México'!$C:$C,'México Summary'!C299,'México'!$Q:$Q)</f>
        <v>0</v>
      </c>
      <c r="R299" s="41">
        <f>SUMIF('México'!$C:$C,'México Summary'!C299,'México'!$R:$R)</f>
        <v>0</v>
      </c>
      <c r="S299" s="41">
        <f>SUMIF('México'!$C:$C,'México Summary'!C299,'México'!$S:$S)</f>
        <v>0</v>
      </c>
      <c r="T299" s="41">
        <f>SUMIF('México'!$C:$C,'México Summary'!C299,'México'!$T:$T)</f>
        <v>0</v>
      </c>
      <c r="U299" s="41">
        <f>SUMIF('México'!$C:$C,'México Summary'!C299,'México'!$U:$U)</f>
        <v>0</v>
      </c>
      <c r="V299" s="41">
        <f>SUMIF('México'!$C:$C,'México Summary'!C299,'México'!$V:$V)</f>
        <v>0</v>
      </c>
      <c r="W299" s="41">
        <f>SUMIF('México'!$C:$C,'México Summary'!C299,'México'!$W:$W)</f>
        <v>0</v>
      </c>
      <c r="X299" s="41">
        <f>SUMIF('México'!$C:$C,'México Summary'!C299,'México'!$X:$X)</f>
        <v>0</v>
      </c>
      <c r="Y299" s="41">
        <f>SUMIF('México'!$C:$C,'México Summary'!C299,'México'!$Y:$Y)</f>
        <v>0</v>
      </c>
      <c r="Z299" s="41">
        <f>SUMIF('México'!$C:$C,'México Summary'!C299,'México'!$Z:$Z)</f>
        <v>0</v>
      </c>
      <c r="AA299" s="336">
        <f>SUMIF('México'!$C:$C,'México Summary'!C299,'México'!$AA:$AA)</f>
        <v>0</v>
      </c>
      <c r="AB299" s="41"/>
      <c r="AC299" s="356">
        <f t="shared" ref="AC299:AD299" si="546">D299+F299+H299+J299+L299+N299+P299+R299+T299+V299+X299+Z299</f>
        <v>0</v>
      </c>
      <c r="AD299" s="358">
        <f t="shared" si="546"/>
        <v>0</v>
      </c>
      <c r="AE299" s="40"/>
      <c r="AF299" s="356">
        <f t="shared" ref="AF299:AG299" si="547">D299+F299+H299+J299+L299+N299+P299+R299+T299+V299+X299+Z299</f>
        <v>0</v>
      </c>
      <c r="AG299" s="358">
        <f t="shared" si="547"/>
        <v>0</v>
      </c>
    </row>
    <row r="300" ht="14.25" customHeight="1">
      <c r="A300" s="40"/>
      <c r="B300" s="337" t="s">
        <v>739</v>
      </c>
      <c r="C300" s="40" t="s">
        <v>138</v>
      </c>
      <c r="D300" s="41">
        <f>SUMIF('México'!$C:$C,'México Summary'!C300,'México'!$D:$D)</f>
        <v>0</v>
      </c>
      <c r="E300" s="41">
        <f>SUMIF('México'!$C:$C,'México Summary'!C300,'México'!$E:$E)</f>
        <v>0</v>
      </c>
      <c r="F300" s="144">
        <f>SUMIF('México'!$C:$C,'México Summary'!C300,'México'!$F:$F)</f>
        <v>0</v>
      </c>
      <c r="G300" s="144">
        <f>SUMIF('México'!$C:$C,'México Summary'!C300,'México'!$G:$G)</f>
        <v>0</v>
      </c>
      <c r="H300" s="41">
        <f>SUMIF('México'!$C:$C,'México Summary'!C300,'México'!$H:$H)</f>
        <v>0</v>
      </c>
      <c r="I300" s="41">
        <f>SUMIF('México'!$C:$C,'México Summary'!C300,'México'!$I:$I)</f>
        <v>0</v>
      </c>
      <c r="J300" s="41">
        <f>SUMIF('México'!$C:$C,'México Summary'!C300,'México'!$J:$J)</f>
        <v>0</v>
      </c>
      <c r="K300" s="41">
        <f>SUMIF('México'!$C:$C,'México Summary'!C300,'México'!$K:$K)</f>
        <v>0</v>
      </c>
      <c r="L300" s="41">
        <f>SUMIF('México'!$C:$C,'México Summary'!C300,'México'!$L:$L)</f>
        <v>0</v>
      </c>
      <c r="M300" s="41">
        <f>SUMIF('México'!$C:$C,'México Summary'!C300,'México'!$M:$M)</f>
        <v>0</v>
      </c>
      <c r="N300" s="41">
        <f>SUMIF('México'!$C:$C,'México Summary'!C300,'México'!$N:$N)</f>
        <v>0</v>
      </c>
      <c r="O300" s="41">
        <f>SUMIF('México'!$C:$C,'México Summary'!C300,'México'!$O:$O)</f>
        <v>0</v>
      </c>
      <c r="P300" s="41">
        <f>SUMIF('México'!$C:$C,'México Summary'!C300,'México'!$P:$P)</f>
        <v>0</v>
      </c>
      <c r="Q300" s="41">
        <f>SUMIF('México'!$C:$C,'México Summary'!C300,'México'!$Q:$Q)</f>
        <v>0</v>
      </c>
      <c r="R300" s="41">
        <f>SUMIF('México'!$C:$C,'México Summary'!C300,'México'!$R:$R)</f>
        <v>0</v>
      </c>
      <c r="S300" s="41">
        <f>SUMIF('México'!$C:$C,'México Summary'!C300,'México'!$S:$S)</f>
        <v>0</v>
      </c>
      <c r="T300" s="41">
        <f>SUMIF('México'!$C:$C,'México Summary'!C300,'México'!$T:$T)</f>
        <v>0</v>
      </c>
      <c r="U300" s="41">
        <f>SUMIF('México'!$C:$C,'México Summary'!C300,'México'!$U:$U)</f>
        <v>0</v>
      </c>
      <c r="V300" s="41">
        <f>SUMIF('México'!$C:$C,'México Summary'!C300,'México'!$V:$V)</f>
        <v>0</v>
      </c>
      <c r="W300" s="41">
        <f>SUMIF('México'!$C:$C,'México Summary'!C300,'México'!$W:$W)</f>
        <v>0</v>
      </c>
      <c r="X300" s="41">
        <f>SUMIF('México'!$C:$C,'México Summary'!C300,'México'!$X:$X)</f>
        <v>0</v>
      </c>
      <c r="Y300" s="41">
        <f>SUMIF('México'!$C:$C,'México Summary'!C300,'México'!$Y:$Y)</f>
        <v>0</v>
      </c>
      <c r="Z300" s="41">
        <f>SUMIF('México'!$C:$C,'México Summary'!C300,'México'!$Z:$Z)</f>
        <v>0</v>
      </c>
      <c r="AA300" s="336">
        <f>SUMIF('México'!$C:$C,'México Summary'!C300,'México'!$AA:$AA)</f>
        <v>0</v>
      </c>
      <c r="AB300" s="41"/>
      <c r="AC300" s="356">
        <f t="shared" ref="AC300:AD300" si="548">D300+F300+H300+J300+L300+N300+P300+R300+T300+V300+X300+Z300</f>
        <v>0</v>
      </c>
      <c r="AD300" s="358">
        <f t="shared" si="548"/>
        <v>0</v>
      </c>
      <c r="AE300" s="40"/>
      <c r="AF300" s="356">
        <f t="shared" ref="AF300:AG300" si="549">D300+F300+H300+J300+L300+N300+P300+R300+T300+V300+X300+Z300</f>
        <v>0</v>
      </c>
      <c r="AG300" s="358">
        <f t="shared" si="549"/>
        <v>0</v>
      </c>
    </row>
    <row r="301" ht="14.25" customHeight="1">
      <c r="A301" s="40"/>
      <c r="B301" s="339" t="s">
        <v>739</v>
      </c>
      <c r="C301" s="340" t="s">
        <v>140</v>
      </c>
      <c r="D301" s="314">
        <f>SUMIF('México'!$C:$C,'México Summary'!C301,'México'!$D:$D)</f>
        <v>0</v>
      </c>
      <c r="E301" s="314">
        <f>SUMIF('México'!$C:$C,'México Summary'!C301,'México'!$E:$E)</f>
        <v>0</v>
      </c>
      <c r="F301" s="372">
        <f>SUMIF('México'!$C:$C,'México Summary'!C301,'México'!$F:$F)</f>
        <v>0</v>
      </c>
      <c r="G301" s="372">
        <f>SUMIF('México'!$C:$C,'México Summary'!C301,'México'!$G:$G)</f>
        <v>0</v>
      </c>
      <c r="H301" s="314">
        <f>SUMIF('México'!$C:$C,'México Summary'!C301,'México'!$H:$H)</f>
        <v>0</v>
      </c>
      <c r="I301" s="314">
        <f>SUMIF('México'!$C:$C,'México Summary'!C301,'México'!$I:$I)</f>
        <v>0</v>
      </c>
      <c r="J301" s="314">
        <f>SUMIF('México'!$C:$C,'México Summary'!C301,'México'!$J:$J)</f>
        <v>0</v>
      </c>
      <c r="K301" s="314">
        <f>SUMIF('México'!$C:$C,'México Summary'!C301,'México'!$K:$K)</f>
        <v>0</v>
      </c>
      <c r="L301" s="314">
        <f>SUMIF('México'!$C:$C,'México Summary'!C301,'México'!$L:$L)</f>
        <v>0</v>
      </c>
      <c r="M301" s="314">
        <f>SUMIF('México'!$C:$C,'México Summary'!C301,'México'!$M:$M)</f>
        <v>0</v>
      </c>
      <c r="N301" s="314">
        <f>SUMIF('México'!$C:$C,'México Summary'!C301,'México'!$N:$N)</f>
        <v>0</v>
      </c>
      <c r="O301" s="314">
        <f>SUMIF('México'!$C:$C,'México Summary'!C301,'México'!$O:$O)</f>
        <v>0</v>
      </c>
      <c r="P301" s="314">
        <f>SUMIF('México'!$C:$C,'México Summary'!C301,'México'!$P:$P)</f>
        <v>0</v>
      </c>
      <c r="Q301" s="314">
        <f>SUMIF('México'!$C:$C,'México Summary'!C301,'México'!$Q:$Q)</f>
        <v>0</v>
      </c>
      <c r="R301" s="314">
        <f>SUMIF('México'!$C:$C,'México Summary'!C301,'México'!$R:$R)</f>
        <v>0</v>
      </c>
      <c r="S301" s="314">
        <f>SUMIF('México'!$C:$C,'México Summary'!C301,'México'!$S:$S)</f>
        <v>0</v>
      </c>
      <c r="T301" s="314">
        <f>SUMIF('México'!$C:$C,'México Summary'!C301,'México'!$T:$T)</f>
        <v>0</v>
      </c>
      <c r="U301" s="314">
        <f>SUMIF('México'!$C:$C,'México Summary'!C301,'México'!$U:$U)</f>
        <v>0</v>
      </c>
      <c r="V301" s="314">
        <f>SUMIF('México'!$C:$C,'México Summary'!C301,'México'!$V:$V)</f>
        <v>0</v>
      </c>
      <c r="W301" s="314">
        <f>SUMIF('México'!$C:$C,'México Summary'!C301,'México'!$W:$W)</f>
        <v>0</v>
      </c>
      <c r="X301" s="314">
        <f>SUMIF('México'!$C:$C,'México Summary'!C301,'México'!$X:$X)</f>
        <v>0</v>
      </c>
      <c r="Y301" s="314">
        <f>SUMIF('México'!$C:$C,'México Summary'!C301,'México'!$Y:$Y)</f>
        <v>0</v>
      </c>
      <c r="Z301" s="314">
        <f>SUMIF('México'!$C:$C,'México Summary'!C301,'México'!$Z:$Z)</f>
        <v>0</v>
      </c>
      <c r="AA301" s="342">
        <f>SUMIF('México'!$C:$C,'México Summary'!C301,'México'!$AA:$AA)</f>
        <v>0</v>
      </c>
      <c r="AB301" s="41"/>
      <c r="AC301" s="363">
        <f t="shared" ref="AC301:AD301" si="550">D301+F301+H301+J301+L301+N301+P301+R301+T301+V301+X301+Z301</f>
        <v>0</v>
      </c>
      <c r="AD301" s="366">
        <f t="shared" si="550"/>
        <v>0</v>
      </c>
      <c r="AE301" s="40"/>
      <c r="AF301" s="363">
        <f t="shared" ref="AF301:AG301" si="551">D301+F301+H301+J301+L301+N301+P301+R301+T301+V301+X301+Z301</f>
        <v>0</v>
      </c>
      <c r="AG301" s="366">
        <f t="shared" si="551"/>
        <v>0</v>
      </c>
    </row>
    <row r="302" ht="14.25" customHeight="1">
      <c r="A302" s="40"/>
      <c r="B302" s="40"/>
      <c r="C302" s="40"/>
      <c r="D302" s="41"/>
      <c r="E302" s="41"/>
      <c r="F302" s="144"/>
      <c r="G302" s="144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0"/>
      <c r="AF302" s="41"/>
      <c r="AG302" s="41"/>
    </row>
    <row r="303" ht="14.25" customHeight="1">
      <c r="A303" s="40"/>
      <c r="B303" s="40"/>
      <c r="C303" s="40"/>
      <c r="D303" s="41"/>
      <c r="E303" s="41"/>
      <c r="F303" s="144"/>
      <c r="G303" s="144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0"/>
      <c r="AF303" s="41"/>
      <c r="AG303" s="41"/>
    </row>
    <row r="304" ht="14.25" customHeight="1">
      <c r="A304" s="40"/>
      <c r="B304" s="40"/>
      <c r="C304" s="40"/>
      <c r="D304" s="41"/>
      <c r="E304" s="41"/>
      <c r="F304" s="144"/>
      <c r="G304" s="144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0"/>
      <c r="AF304" s="41"/>
      <c r="AG304" s="41"/>
    </row>
    <row r="305" ht="14.25" customHeight="1">
      <c r="A305" s="40"/>
      <c r="B305" s="40"/>
      <c r="C305" s="40"/>
      <c r="D305" s="41"/>
      <c r="E305" s="41"/>
      <c r="F305" s="144"/>
      <c r="G305" s="144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0"/>
      <c r="AF305" s="41"/>
      <c r="AG305" s="41"/>
    </row>
    <row r="306" ht="14.25" customHeight="1">
      <c r="A306" s="40"/>
      <c r="B306" s="40"/>
      <c r="C306" s="40"/>
      <c r="D306" s="41"/>
      <c r="E306" s="41"/>
      <c r="F306" s="144"/>
      <c r="G306" s="144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0"/>
      <c r="AF306" s="41"/>
      <c r="AG306" s="41"/>
    </row>
    <row r="307" ht="14.25" customHeight="1">
      <c r="A307" s="40"/>
      <c r="B307" s="40"/>
      <c r="C307" s="40"/>
      <c r="D307" s="41"/>
      <c r="E307" s="41"/>
      <c r="F307" s="144"/>
      <c r="G307" s="144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0"/>
      <c r="AF307" s="41"/>
      <c r="AG307" s="41"/>
    </row>
    <row r="308" ht="14.25" customHeight="1">
      <c r="A308" s="40"/>
      <c r="B308" s="40"/>
      <c r="C308" s="40"/>
      <c r="D308" s="41"/>
      <c r="E308" s="41"/>
      <c r="F308" s="144"/>
      <c r="G308" s="144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0"/>
      <c r="AF308" s="41"/>
      <c r="AG308" s="41"/>
    </row>
    <row r="309" ht="14.25" customHeight="1">
      <c r="A309" s="40"/>
      <c r="B309" s="40"/>
      <c r="C309" s="40"/>
      <c r="D309" s="41"/>
      <c r="E309" s="41"/>
      <c r="F309" s="144"/>
      <c r="G309" s="144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0"/>
      <c r="AF309" s="41"/>
      <c r="AG309" s="41"/>
    </row>
    <row r="310" ht="14.25" customHeight="1">
      <c r="A310" s="40"/>
      <c r="B310" s="40"/>
      <c r="C310" s="40"/>
      <c r="D310" s="41"/>
      <c r="E310" s="41"/>
      <c r="F310" s="144"/>
      <c r="G310" s="144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0"/>
      <c r="AF310" s="41"/>
      <c r="AG310" s="41"/>
    </row>
    <row r="311" ht="14.25" customHeight="1">
      <c r="A311" s="40"/>
      <c r="B311" s="40"/>
      <c r="C311" s="40"/>
      <c r="D311" s="41"/>
      <c r="E311" s="41"/>
      <c r="F311" s="144"/>
      <c r="G311" s="144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0"/>
      <c r="AF311" s="41"/>
      <c r="AG311" s="41"/>
    </row>
    <row r="312" ht="14.25" customHeight="1">
      <c r="A312" s="40"/>
      <c r="B312" s="40"/>
      <c r="C312" s="40"/>
      <c r="D312" s="41"/>
      <c r="E312" s="41"/>
      <c r="F312" s="144"/>
      <c r="G312" s="144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0"/>
      <c r="AF312" s="41"/>
      <c r="AG312" s="41"/>
    </row>
    <row r="313" ht="14.25" customHeight="1">
      <c r="A313" s="40"/>
      <c r="B313" s="40"/>
      <c r="C313" s="40"/>
      <c r="D313" s="41"/>
      <c r="E313" s="41"/>
      <c r="F313" s="144"/>
      <c r="G313" s="144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0"/>
      <c r="AF313" s="41"/>
      <c r="AG313" s="41"/>
    </row>
    <row r="314" ht="14.25" customHeight="1">
      <c r="A314" s="40"/>
      <c r="B314" s="40"/>
      <c r="C314" s="40"/>
      <c r="D314" s="41"/>
      <c r="E314" s="41"/>
      <c r="F314" s="144"/>
      <c r="G314" s="144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0"/>
      <c r="AF314" s="41"/>
      <c r="AG314" s="41"/>
    </row>
    <row r="315" ht="14.25" customHeight="1">
      <c r="A315" s="40"/>
      <c r="B315" s="40"/>
      <c r="C315" s="40"/>
      <c r="D315" s="41"/>
      <c r="E315" s="41"/>
      <c r="F315" s="144"/>
      <c r="G315" s="144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0"/>
      <c r="AF315" s="41"/>
      <c r="AG315" s="41"/>
    </row>
    <row r="316" ht="14.25" customHeight="1">
      <c r="A316" s="40"/>
      <c r="B316" s="40"/>
      <c r="C316" s="40"/>
      <c r="D316" s="41"/>
      <c r="E316" s="41"/>
      <c r="F316" s="144"/>
      <c r="G316" s="144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0"/>
      <c r="AF316" s="41"/>
      <c r="AG316" s="41"/>
    </row>
    <row r="317" ht="14.25" customHeight="1">
      <c r="A317" s="40"/>
      <c r="B317" s="40"/>
      <c r="C317" s="40"/>
      <c r="D317" s="41"/>
      <c r="E317" s="41"/>
      <c r="F317" s="144"/>
      <c r="G317" s="144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0"/>
      <c r="AF317" s="41"/>
      <c r="AG317" s="41"/>
    </row>
    <row r="318" ht="14.25" customHeight="1">
      <c r="A318" s="40"/>
      <c r="B318" s="40"/>
      <c r="C318" s="40"/>
      <c r="D318" s="41"/>
      <c r="E318" s="41"/>
      <c r="F318" s="144"/>
      <c r="G318" s="144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0"/>
      <c r="AF318" s="41"/>
      <c r="AG318" s="41"/>
    </row>
    <row r="319" ht="14.25" customHeight="1">
      <c r="A319" s="40"/>
      <c r="B319" s="40"/>
      <c r="C319" s="40"/>
      <c r="D319" s="41"/>
      <c r="E319" s="41"/>
      <c r="F319" s="144"/>
      <c r="G319" s="144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0"/>
      <c r="AF319" s="41"/>
      <c r="AG319" s="41"/>
    </row>
    <row r="320" ht="14.25" customHeight="1">
      <c r="A320" s="40"/>
      <c r="B320" s="40"/>
      <c r="C320" s="40"/>
      <c r="D320" s="41"/>
      <c r="E320" s="41"/>
      <c r="F320" s="144"/>
      <c r="G320" s="144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0"/>
      <c r="AF320" s="41"/>
      <c r="AG320" s="41"/>
    </row>
    <row r="321" ht="14.25" customHeight="1">
      <c r="A321" s="40"/>
      <c r="B321" s="40"/>
      <c r="C321" s="40"/>
      <c r="D321" s="41"/>
      <c r="E321" s="41"/>
      <c r="F321" s="144"/>
      <c r="G321" s="144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0"/>
      <c r="AF321" s="41"/>
      <c r="AG321" s="41"/>
    </row>
    <row r="322" ht="14.25" customHeight="1">
      <c r="A322" s="40"/>
      <c r="B322" s="40"/>
      <c r="C322" s="40"/>
      <c r="D322" s="41"/>
      <c r="E322" s="41"/>
      <c r="F322" s="144"/>
      <c r="G322" s="144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0"/>
      <c r="AF322" s="41"/>
      <c r="AG322" s="41"/>
    </row>
    <row r="323" ht="14.25" customHeight="1">
      <c r="A323" s="40"/>
      <c r="B323" s="40"/>
      <c r="C323" s="40"/>
      <c r="D323" s="41"/>
      <c r="E323" s="41"/>
      <c r="F323" s="144"/>
      <c r="G323" s="144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0"/>
      <c r="AF323" s="41"/>
      <c r="AG323" s="41"/>
    </row>
    <row r="324" ht="14.25" customHeight="1">
      <c r="A324" s="40"/>
      <c r="B324" s="40"/>
      <c r="C324" s="40"/>
      <c r="D324" s="41"/>
      <c r="E324" s="41"/>
      <c r="F324" s="144"/>
      <c r="G324" s="144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0"/>
      <c r="AF324" s="41"/>
      <c r="AG324" s="41"/>
    </row>
    <row r="325" ht="14.25" customHeight="1">
      <c r="A325" s="40"/>
      <c r="B325" s="40"/>
      <c r="C325" s="40"/>
      <c r="D325" s="41"/>
      <c r="E325" s="41"/>
      <c r="F325" s="144"/>
      <c r="G325" s="144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0"/>
      <c r="AF325" s="41"/>
      <c r="AG325" s="41"/>
    </row>
    <row r="326" ht="14.25" customHeight="1">
      <c r="A326" s="40"/>
      <c r="B326" s="40"/>
      <c r="C326" s="40"/>
      <c r="D326" s="41"/>
      <c r="E326" s="41"/>
      <c r="F326" s="144"/>
      <c r="G326" s="144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0"/>
      <c r="AF326" s="41"/>
      <c r="AG326" s="41"/>
    </row>
    <row r="327" ht="14.25" customHeight="1">
      <c r="A327" s="40"/>
      <c r="B327" s="40"/>
      <c r="C327" s="40"/>
      <c r="D327" s="41"/>
      <c r="E327" s="41"/>
      <c r="F327" s="144"/>
      <c r="G327" s="144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0"/>
      <c r="AF327" s="41"/>
      <c r="AG327" s="41"/>
    </row>
    <row r="328" ht="14.25" customHeight="1">
      <c r="A328" s="40"/>
      <c r="B328" s="40"/>
      <c r="C328" s="40"/>
      <c r="D328" s="41"/>
      <c r="E328" s="41"/>
      <c r="F328" s="144"/>
      <c r="G328" s="144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0"/>
      <c r="AF328" s="41"/>
      <c r="AG328" s="41"/>
    </row>
    <row r="329" ht="14.25" customHeight="1">
      <c r="A329" s="40"/>
      <c r="B329" s="40"/>
      <c r="C329" s="40"/>
      <c r="D329" s="41"/>
      <c r="E329" s="41"/>
      <c r="F329" s="144"/>
      <c r="G329" s="144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0"/>
      <c r="AF329" s="41"/>
      <c r="AG329" s="41"/>
    </row>
    <row r="330" ht="14.25" customHeight="1">
      <c r="A330" s="40"/>
      <c r="B330" s="40"/>
      <c r="C330" s="40"/>
      <c r="D330" s="41"/>
      <c r="E330" s="41"/>
      <c r="F330" s="144"/>
      <c r="G330" s="144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0"/>
      <c r="AF330" s="41"/>
      <c r="AG330" s="41"/>
    </row>
    <row r="331" ht="14.25" customHeight="1">
      <c r="A331" s="40"/>
      <c r="B331" s="40"/>
      <c r="C331" s="40"/>
      <c r="D331" s="41"/>
      <c r="E331" s="41"/>
      <c r="F331" s="144"/>
      <c r="G331" s="144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0"/>
      <c r="AF331" s="41"/>
      <c r="AG331" s="41"/>
    </row>
    <row r="332" ht="14.25" customHeight="1">
      <c r="A332" s="40"/>
      <c r="B332" s="40"/>
      <c r="C332" s="40"/>
      <c r="D332" s="41"/>
      <c r="E332" s="41"/>
      <c r="F332" s="144"/>
      <c r="G332" s="144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0"/>
      <c r="AF332" s="41"/>
      <c r="AG332" s="41"/>
    </row>
    <row r="333" ht="14.25" customHeight="1">
      <c r="A333" s="40"/>
      <c r="B333" s="40"/>
      <c r="C333" s="40"/>
      <c r="D333" s="41"/>
      <c r="E333" s="41"/>
      <c r="F333" s="144"/>
      <c r="G333" s="144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0"/>
      <c r="AF333" s="41"/>
      <c r="AG333" s="41"/>
    </row>
    <row r="334" ht="14.25" customHeight="1">
      <c r="A334" s="40"/>
      <c r="B334" s="40"/>
      <c r="C334" s="40"/>
      <c r="D334" s="41"/>
      <c r="E334" s="41"/>
      <c r="F334" s="144"/>
      <c r="G334" s="144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0"/>
      <c r="AF334" s="41"/>
      <c r="AG334" s="41"/>
    </row>
    <row r="335" ht="14.25" customHeight="1">
      <c r="A335" s="40"/>
      <c r="B335" s="40"/>
      <c r="C335" s="40"/>
      <c r="D335" s="41"/>
      <c r="E335" s="41"/>
      <c r="F335" s="144"/>
      <c r="G335" s="144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0"/>
      <c r="AF335" s="41"/>
      <c r="AG335" s="41"/>
    </row>
    <row r="336" ht="14.25" customHeight="1">
      <c r="A336" s="40"/>
      <c r="B336" s="40"/>
      <c r="C336" s="40"/>
      <c r="D336" s="41"/>
      <c r="E336" s="41"/>
      <c r="F336" s="144"/>
      <c r="G336" s="144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0"/>
      <c r="AF336" s="41"/>
      <c r="AG336" s="41"/>
    </row>
    <row r="337" ht="14.25" customHeight="1">
      <c r="A337" s="40"/>
      <c r="B337" s="40"/>
      <c r="C337" s="40"/>
      <c r="D337" s="41"/>
      <c r="E337" s="41"/>
      <c r="F337" s="144"/>
      <c r="G337" s="144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0"/>
      <c r="AF337" s="41"/>
      <c r="AG337" s="41"/>
    </row>
    <row r="338" ht="14.25" customHeight="1">
      <c r="A338" s="40"/>
      <c r="B338" s="40"/>
      <c r="C338" s="40"/>
      <c r="D338" s="41"/>
      <c r="E338" s="41"/>
      <c r="F338" s="144"/>
      <c r="G338" s="144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0"/>
      <c r="AF338" s="41"/>
      <c r="AG338" s="41"/>
    </row>
    <row r="339" ht="14.25" customHeight="1">
      <c r="A339" s="40"/>
      <c r="B339" s="40"/>
      <c r="C339" s="40"/>
      <c r="D339" s="41"/>
      <c r="E339" s="41"/>
      <c r="F339" s="144"/>
      <c r="G339" s="144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0"/>
      <c r="AF339" s="41"/>
      <c r="AG339" s="41"/>
    </row>
    <row r="340" ht="14.25" customHeight="1">
      <c r="A340" s="40"/>
      <c r="B340" s="40"/>
      <c r="C340" s="40"/>
      <c r="D340" s="41"/>
      <c r="E340" s="41"/>
      <c r="F340" s="144"/>
      <c r="G340" s="144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0"/>
      <c r="AF340" s="41"/>
      <c r="AG340" s="41"/>
    </row>
    <row r="341" ht="14.25" customHeight="1">
      <c r="A341" s="40"/>
      <c r="B341" s="40"/>
      <c r="C341" s="40"/>
      <c r="D341" s="41"/>
      <c r="E341" s="41"/>
      <c r="F341" s="144"/>
      <c r="G341" s="144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0"/>
      <c r="AF341" s="41"/>
      <c r="AG341" s="41"/>
    </row>
    <row r="342" ht="14.25" customHeight="1">
      <c r="A342" s="40"/>
      <c r="B342" s="40"/>
      <c r="C342" s="40"/>
      <c r="D342" s="41"/>
      <c r="E342" s="41"/>
      <c r="F342" s="144"/>
      <c r="G342" s="144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0"/>
      <c r="AF342" s="41"/>
      <c r="AG342" s="41"/>
    </row>
    <row r="343" ht="14.25" customHeight="1">
      <c r="A343" s="40"/>
      <c r="B343" s="40"/>
      <c r="C343" s="40"/>
      <c r="D343" s="41"/>
      <c r="E343" s="41"/>
      <c r="F343" s="144"/>
      <c r="G343" s="144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0"/>
      <c r="AF343" s="41"/>
      <c r="AG343" s="41"/>
    </row>
    <row r="344" ht="14.25" customHeight="1">
      <c r="A344" s="40"/>
      <c r="B344" s="40"/>
      <c r="C344" s="40"/>
      <c r="D344" s="41"/>
      <c r="E344" s="41"/>
      <c r="F344" s="144"/>
      <c r="G344" s="144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0"/>
      <c r="AF344" s="41"/>
      <c r="AG344" s="41"/>
    </row>
    <row r="345" ht="14.25" customHeight="1">
      <c r="A345" s="40"/>
      <c r="B345" s="40"/>
      <c r="C345" s="40"/>
      <c r="D345" s="41"/>
      <c r="E345" s="41"/>
      <c r="F345" s="144"/>
      <c r="G345" s="144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0"/>
      <c r="AF345" s="41"/>
      <c r="AG345" s="41"/>
    </row>
    <row r="346" ht="14.25" customHeight="1">
      <c r="A346" s="40"/>
      <c r="B346" s="40"/>
      <c r="C346" s="40"/>
      <c r="D346" s="41"/>
      <c r="E346" s="41"/>
      <c r="F346" s="144"/>
      <c r="G346" s="144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0"/>
      <c r="AF346" s="41"/>
      <c r="AG346" s="41"/>
    </row>
    <row r="347" ht="14.25" customHeight="1">
      <c r="A347" s="40"/>
      <c r="B347" s="40"/>
      <c r="C347" s="40"/>
      <c r="D347" s="41"/>
      <c r="E347" s="41"/>
      <c r="F347" s="144"/>
      <c r="G347" s="144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0"/>
      <c r="AF347" s="41"/>
      <c r="AG347" s="41"/>
    </row>
    <row r="348" ht="14.25" customHeight="1">
      <c r="A348" s="40"/>
      <c r="B348" s="40"/>
      <c r="C348" s="40"/>
      <c r="D348" s="41"/>
      <c r="E348" s="41"/>
      <c r="F348" s="144"/>
      <c r="G348" s="144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0"/>
      <c r="AF348" s="41"/>
      <c r="AG348" s="41"/>
    </row>
    <row r="349" ht="14.25" customHeight="1">
      <c r="A349" s="40"/>
      <c r="B349" s="40"/>
      <c r="C349" s="40"/>
      <c r="D349" s="41"/>
      <c r="E349" s="41"/>
      <c r="F349" s="144"/>
      <c r="G349" s="144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0"/>
      <c r="AF349" s="41"/>
      <c r="AG349" s="41"/>
    </row>
    <row r="350" ht="14.25" customHeight="1">
      <c r="A350" s="40"/>
      <c r="B350" s="40"/>
      <c r="C350" s="40"/>
      <c r="D350" s="41"/>
      <c r="E350" s="41"/>
      <c r="F350" s="144"/>
      <c r="G350" s="144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0"/>
      <c r="AF350" s="41"/>
      <c r="AG350" s="41"/>
    </row>
    <row r="351" ht="14.25" customHeight="1">
      <c r="A351" s="40"/>
      <c r="B351" s="40"/>
      <c r="C351" s="40"/>
      <c r="D351" s="41"/>
      <c r="E351" s="41"/>
      <c r="F351" s="144"/>
      <c r="G351" s="144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0"/>
      <c r="AF351" s="41"/>
      <c r="AG351" s="41"/>
    </row>
    <row r="352" ht="14.25" customHeight="1">
      <c r="A352" s="40"/>
      <c r="B352" s="40"/>
      <c r="C352" s="40"/>
      <c r="D352" s="41"/>
      <c r="E352" s="41"/>
      <c r="F352" s="144"/>
      <c r="G352" s="144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0"/>
      <c r="AF352" s="41"/>
      <c r="AG352" s="41"/>
    </row>
    <row r="353" ht="14.25" customHeight="1">
      <c r="A353" s="40"/>
      <c r="B353" s="40"/>
      <c r="C353" s="40"/>
      <c r="D353" s="41"/>
      <c r="E353" s="41"/>
      <c r="F353" s="144"/>
      <c r="G353" s="144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0"/>
      <c r="AF353" s="41"/>
      <c r="AG353" s="41"/>
    </row>
    <row r="354" ht="14.25" customHeight="1">
      <c r="A354" s="40"/>
      <c r="B354" s="40"/>
      <c r="C354" s="40"/>
      <c r="D354" s="41"/>
      <c r="E354" s="41"/>
      <c r="F354" s="144"/>
      <c r="G354" s="144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0"/>
      <c r="AF354" s="41"/>
      <c r="AG354" s="41"/>
    </row>
    <row r="355" ht="14.25" customHeight="1">
      <c r="A355" s="40"/>
      <c r="B355" s="40"/>
      <c r="C355" s="40"/>
      <c r="D355" s="41"/>
      <c r="E355" s="41"/>
      <c r="F355" s="144"/>
      <c r="G355" s="144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0"/>
      <c r="AF355" s="41"/>
      <c r="AG355" s="41"/>
    </row>
    <row r="356" ht="14.25" customHeight="1">
      <c r="A356" s="40"/>
      <c r="B356" s="40"/>
      <c r="C356" s="40"/>
      <c r="D356" s="41"/>
      <c r="E356" s="41"/>
      <c r="F356" s="144"/>
      <c r="G356" s="144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0"/>
      <c r="AF356" s="41"/>
      <c r="AG356" s="41"/>
    </row>
    <row r="357" ht="14.25" customHeight="1">
      <c r="A357" s="40"/>
      <c r="B357" s="40"/>
      <c r="C357" s="40"/>
      <c r="D357" s="41"/>
      <c r="E357" s="41"/>
      <c r="F357" s="144"/>
      <c r="G357" s="144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0"/>
      <c r="AF357" s="41"/>
      <c r="AG357" s="41"/>
    </row>
    <row r="358" ht="14.25" customHeight="1">
      <c r="A358" s="40"/>
      <c r="B358" s="40"/>
      <c r="C358" s="40"/>
      <c r="D358" s="41"/>
      <c r="E358" s="41"/>
      <c r="F358" s="144"/>
      <c r="G358" s="144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0"/>
      <c r="AF358" s="41"/>
      <c r="AG358" s="41"/>
    </row>
    <row r="359" ht="14.25" customHeight="1">
      <c r="A359" s="40"/>
      <c r="B359" s="40"/>
      <c r="C359" s="40"/>
      <c r="D359" s="41"/>
      <c r="E359" s="41"/>
      <c r="F359" s="144"/>
      <c r="G359" s="144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0"/>
      <c r="AF359" s="41"/>
      <c r="AG359" s="41"/>
    </row>
    <row r="360" ht="14.25" customHeight="1">
      <c r="A360" s="40"/>
      <c r="B360" s="40"/>
      <c r="C360" s="40"/>
      <c r="D360" s="41"/>
      <c r="E360" s="41"/>
      <c r="F360" s="144"/>
      <c r="G360" s="144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0"/>
      <c r="AF360" s="41"/>
      <c r="AG360" s="41"/>
    </row>
    <row r="361" ht="14.25" customHeight="1">
      <c r="A361" s="40"/>
      <c r="B361" s="40"/>
      <c r="C361" s="40"/>
      <c r="D361" s="41"/>
      <c r="E361" s="41"/>
      <c r="F361" s="144"/>
      <c r="G361" s="144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0"/>
      <c r="AF361" s="41"/>
      <c r="AG361" s="41"/>
    </row>
    <row r="362" ht="14.25" customHeight="1">
      <c r="A362" s="40"/>
      <c r="B362" s="40"/>
      <c r="C362" s="40"/>
      <c r="D362" s="41"/>
      <c r="E362" s="41"/>
      <c r="F362" s="144"/>
      <c r="G362" s="144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0"/>
      <c r="AF362" s="41"/>
      <c r="AG362" s="41"/>
    </row>
    <row r="363" ht="14.25" customHeight="1">
      <c r="A363" s="40"/>
      <c r="B363" s="40"/>
      <c r="C363" s="40"/>
      <c r="D363" s="41"/>
      <c r="E363" s="41"/>
      <c r="F363" s="144"/>
      <c r="G363" s="144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0"/>
      <c r="AF363" s="41"/>
      <c r="AG363" s="41"/>
    </row>
    <row r="364" ht="14.25" customHeight="1">
      <c r="A364" s="40"/>
      <c r="B364" s="40"/>
      <c r="C364" s="40"/>
      <c r="D364" s="41"/>
      <c r="E364" s="41"/>
      <c r="F364" s="144"/>
      <c r="G364" s="144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0"/>
      <c r="AF364" s="41"/>
      <c r="AG364" s="41"/>
    </row>
    <row r="365" ht="14.25" customHeight="1">
      <c r="A365" s="40"/>
      <c r="B365" s="40"/>
      <c r="C365" s="40"/>
      <c r="D365" s="41"/>
      <c r="E365" s="41"/>
      <c r="F365" s="144"/>
      <c r="G365" s="144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0"/>
      <c r="AF365" s="41"/>
      <c r="AG365" s="41"/>
    </row>
    <row r="366" ht="14.25" customHeight="1">
      <c r="A366" s="40"/>
      <c r="B366" s="40"/>
      <c r="C366" s="40"/>
      <c r="D366" s="41"/>
      <c r="E366" s="41"/>
      <c r="F366" s="144"/>
      <c r="G366" s="144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0"/>
      <c r="AF366" s="41"/>
      <c r="AG366" s="41"/>
    </row>
    <row r="367" ht="14.25" customHeight="1">
      <c r="A367" s="40"/>
      <c r="B367" s="40"/>
      <c r="C367" s="40"/>
      <c r="D367" s="41"/>
      <c r="E367" s="41"/>
      <c r="F367" s="144"/>
      <c r="G367" s="144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0"/>
      <c r="AF367" s="41"/>
      <c r="AG367" s="41"/>
    </row>
    <row r="368" ht="14.25" customHeight="1">
      <c r="A368" s="40"/>
      <c r="B368" s="40"/>
      <c r="C368" s="40"/>
      <c r="D368" s="41"/>
      <c r="E368" s="41"/>
      <c r="F368" s="144"/>
      <c r="G368" s="144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0"/>
      <c r="AF368" s="41"/>
      <c r="AG368" s="41"/>
    </row>
    <row r="369" ht="14.25" customHeight="1">
      <c r="A369" s="40"/>
      <c r="B369" s="40"/>
      <c r="C369" s="40"/>
      <c r="D369" s="41"/>
      <c r="E369" s="41"/>
      <c r="F369" s="144"/>
      <c r="G369" s="144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0"/>
      <c r="AF369" s="41"/>
      <c r="AG369" s="41"/>
    </row>
    <row r="370" ht="14.25" customHeight="1">
      <c r="A370" s="40"/>
      <c r="B370" s="40"/>
      <c r="C370" s="40"/>
      <c r="D370" s="41"/>
      <c r="E370" s="41"/>
      <c r="F370" s="144"/>
      <c r="G370" s="144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0"/>
      <c r="AF370" s="41"/>
      <c r="AG370" s="41"/>
    </row>
    <row r="371" ht="14.25" customHeight="1">
      <c r="A371" s="40"/>
      <c r="B371" s="40"/>
      <c r="C371" s="40"/>
      <c r="D371" s="41"/>
      <c r="E371" s="41"/>
      <c r="F371" s="144"/>
      <c r="G371" s="144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0"/>
      <c r="AF371" s="41"/>
      <c r="AG371" s="41"/>
    </row>
    <row r="372" ht="14.25" customHeight="1">
      <c r="A372" s="40"/>
      <c r="B372" s="40"/>
      <c r="C372" s="40"/>
      <c r="D372" s="41"/>
      <c r="E372" s="41"/>
      <c r="F372" s="144"/>
      <c r="G372" s="144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0"/>
      <c r="AF372" s="41"/>
      <c r="AG372" s="41"/>
    </row>
    <row r="373" ht="14.25" customHeight="1">
      <c r="A373" s="40"/>
      <c r="B373" s="40"/>
      <c r="C373" s="40"/>
      <c r="D373" s="41"/>
      <c r="E373" s="41"/>
      <c r="F373" s="144"/>
      <c r="G373" s="144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0"/>
      <c r="AF373" s="41"/>
      <c r="AG373" s="41"/>
    </row>
    <row r="374" ht="14.25" customHeight="1">
      <c r="A374" s="40"/>
      <c r="B374" s="40"/>
      <c r="C374" s="40"/>
      <c r="D374" s="41"/>
      <c r="E374" s="41"/>
      <c r="F374" s="144"/>
      <c r="G374" s="144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0"/>
      <c r="AF374" s="41"/>
      <c r="AG374" s="41"/>
    </row>
    <row r="375" ht="14.25" customHeight="1">
      <c r="A375" s="40"/>
      <c r="B375" s="40"/>
      <c r="C375" s="40"/>
      <c r="D375" s="41"/>
      <c r="E375" s="41"/>
      <c r="F375" s="144"/>
      <c r="G375" s="144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0"/>
      <c r="AF375" s="41"/>
      <c r="AG375" s="41"/>
    </row>
    <row r="376" ht="14.25" customHeight="1">
      <c r="A376" s="40"/>
      <c r="B376" s="40"/>
      <c r="C376" s="40"/>
      <c r="D376" s="41"/>
      <c r="E376" s="41"/>
      <c r="F376" s="144"/>
      <c r="G376" s="144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0"/>
      <c r="AF376" s="41"/>
      <c r="AG376" s="41"/>
    </row>
    <row r="377" ht="14.25" customHeight="1">
      <c r="A377" s="40"/>
      <c r="B377" s="40"/>
      <c r="C377" s="40"/>
      <c r="D377" s="41"/>
      <c r="E377" s="41"/>
      <c r="F377" s="144"/>
      <c r="G377" s="144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0"/>
      <c r="AF377" s="41"/>
      <c r="AG377" s="41"/>
    </row>
    <row r="378" ht="14.25" customHeight="1">
      <c r="A378" s="40"/>
      <c r="B378" s="40"/>
      <c r="C378" s="40"/>
      <c r="D378" s="41"/>
      <c r="E378" s="41"/>
      <c r="F378" s="144"/>
      <c r="G378" s="144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0"/>
      <c r="AF378" s="41"/>
      <c r="AG378" s="41"/>
    </row>
    <row r="379" ht="14.25" customHeight="1">
      <c r="A379" s="40"/>
      <c r="B379" s="40"/>
      <c r="C379" s="40"/>
      <c r="D379" s="41"/>
      <c r="E379" s="41"/>
      <c r="F379" s="144"/>
      <c r="G379" s="144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0"/>
      <c r="AF379" s="41"/>
      <c r="AG379" s="41"/>
    </row>
    <row r="380" ht="14.25" customHeight="1">
      <c r="A380" s="40"/>
      <c r="B380" s="40"/>
      <c r="C380" s="40"/>
      <c r="D380" s="41"/>
      <c r="E380" s="41"/>
      <c r="F380" s="144"/>
      <c r="G380" s="144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0"/>
      <c r="AF380" s="41"/>
      <c r="AG380" s="41"/>
    </row>
    <row r="381" ht="14.25" customHeight="1">
      <c r="A381" s="40"/>
      <c r="B381" s="40"/>
      <c r="C381" s="40"/>
      <c r="D381" s="41"/>
      <c r="E381" s="41"/>
      <c r="F381" s="144"/>
      <c r="G381" s="144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0"/>
      <c r="AF381" s="41"/>
      <c r="AG381" s="41"/>
    </row>
    <row r="382" ht="14.25" customHeight="1">
      <c r="A382" s="40"/>
      <c r="B382" s="40"/>
      <c r="C382" s="40"/>
      <c r="D382" s="41"/>
      <c r="E382" s="41"/>
      <c r="F382" s="144"/>
      <c r="G382" s="144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0"/>
      <c r="AF382" s="41"/>
      <c r="AG382" s="41"/>
    </row>
    <row r="383" ht="14.25" customHeight="1">
      <c r="A383" s="40"/>
      <c r="B383" s="40"/>
      <c r="C383" s="40"/>
      <c r="D383" s="41"/>
      <c r="E383" s="41"/>
      <c r="F383" s="144"/>
      <c r="G383" s="144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0"/>
      <c r="AF383" s="41"/>
      <c r="AG383" s="41"/>
    </row>
    <row r="384" ht="14.25" customHeight="1">
      <c r="A384" s="40"/>
      <c r="B384" s="40"/>
      <c r="C384" s="40"/>
      <c r="D384" s="41"/>
      <c r="E384" s="41"/>
      <c r="F384" s="144"/>
      <c r="G384" s="144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0"/>
      <c r="AF384" s="41"/>
      <c r="AG384" s="41"/>
    </row>
    <row r="385" ht="14.25" customHeight="1">
      <c r="A385" s="40"/>
      <c r="B385" s="40"/>
      <c r="C385" s="40"/>
      <c r="D385" s="41"/>
      <c r="E385" s="41"/>
      <c r="F385" s="144"/>
      <c r="G385" s="144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0"/>
      <c r="AF385" s="41"/>
      <c r="AG385" s="41"/>
    </row>
    <row r="386" ht="14.25" customHeight="1">
      <c r="A386" s="40"/>
      <c r="B386" s="40"/>
      <c r="C386" s="40"/>
      <c r="D386" s="41"/>
      <c r="E386" s="41"/>
      <c r="F386" s="144"/>
      <c r="G386" s="144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0"/>
      <c r="AF386" s="41"/>
      <c r="AG386" s="41"/>
    </row>
    <row r="387" ht="14.25" customHeight="1">
      <c r="A387" s="40"/>
      <c r="B387" s="40"/>
      <c r="C387" s="40"/>
      <c r="D387" s="41"/>
      <c r="E387" s="41"/>
      <c r="F387" s="144"/>
      <c r="G387" s="144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0"/>
      <c r="AF387" s="41"/>
      <c r="AG387" s="41"/>
    </row>
    <row r="388" ht="14.25" customHeight="1">
      <c r="A388" s="40"/>
      <c r="B388" s="40"/>
      <c r="C388" s="40"/>
      <c r="D388" s="41"/>
      <c r="E388" s="41"/>
      <c r="F388" s="144"/>
      <c r="G388" s="144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0"/>
      <c r="AF388" s="41"/>
      <c r="AG388" s="41"/>
    </row>
    <row r="389" ht="14.25" customHeight="1">
      <c r="A389" s="40"/>
      <c r="B389" s="40"/>
      <c r="C389" s="40"/>
      <c r="D389" s="41"/>
      <c r="E389" s="41"/>
      <c r="F389" s="144"/>
      <c r="G389" s="144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0"/>
      <c r="AF389" s="41"/>
      <c r="AG389" s="41"/>
    </row>
    <row r="390" ht="14.25" customHeight="1">
      <c r="A390" s="40"/>
      <c r="B390" s="40"/>
      <c r="C390" s="40"/>
      <c r="D390" s="41"/>
      <c r="E390" s="41"/>
      <c r="F390" s="144"/>
      <c r="G390" s="144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0"/>
      <c r="AF390" s="41"/>
      <c r="AG390" s="41"/>
    </row>
    <row r="391" ht="14.25" customHeight="1">
      <c r="A391" s="40"/>
      <c r="B391" s="40"/>
      <c r="C391" s="40"/>
      <c r="D391" s="41"/>
      <c r="E391" s="41"/>
      <c r="F391" s="144"/>
      <c r="G391" s="144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0"/>
      <c r="AF391" s="41"/>
      <c r="AG391" s="41"/>
    </row>
    <row r="392" ht="14.25" customHeight="1">
      <c r="A392" s="40"/>
      <c r="B392" s="40"/>
      <c r="C392" s="40"/>
      <c r="D392" s="41"/>
      <c r="E392" s="41"/>
      <c r="F392" s="144"/>
      <c r="G392" s="144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0"/>
      <c r="AF392" s="41"/>
      <c r="AG392" s="41"/>
    </row>
    <row r="393" ht="14.25" customHeight="1">
      <c r="A393" s="40"/>
      <c r="B393" s="40"/>
      <c r="C393" s="40"/>
      <c r="D393" s="41"/>
      <c r="E393" s="41"/>
      <c r="F393" s="144"/>
      <c r="G393" s="144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0"/>
      <c r="AF393" s="41"/>
      <c r="AG393" s="41"/>
    </row>
    <row r="394" ht="14.25" customHeight="1">
      <c r="A394" s="40"/>
      <c r="B394" s="40"/>
      <c r="C394" s="40"/>
      <c r="D394" s="41"/>
      <c r="E394" s="41"/>
      <c r="F394" s="144"/>
      <c r="G394" s="144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0"/>
      <c r="AF394" s="41"/>
      <c r="AG394" s="41"/>
    </row>
    <row r="395" ht="14.25" customHeight="1">
      <c r="A395" s="40"/>
      <c r="B395" s="40"/>
      <c r="C395" s="40"/>
      <c r="D395" s="41"/>
      <c r="E395" s="41"/>
      <c r="F395" s="144"/>
      <c r="G395" s="144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0"/>
      <c r="AF395" s="41"/>
      <c r="AG395" s="41"/>
    </row>
    <row r="396" ht="14.25" customHeight="1">
      <c r="A396" s="40"/>
      <c r="B396" s="40"/>
      <c r="C396" s="40"/>
      <c r="D396" s="41"/>
      <c r="E396" s="41"/>
      <c r="F396" s="144"/>
      <c r="G396" s="144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0"/>
      <c r="AF396" s="41"/>
      <c r="AG396" s="41"/>
    </row>
    <row r="397" ht="14.25" customHeight="1">
      <c r="A397" s="40"/>
      <c r="B397" s="40"/>
      <c r="C397" s="40"/>
      <c r="D397" s="41"/>
      <c r="E397" s="41"/>
      <c r="F397" s="144"/>
      <c r="G397" s="144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0"/>
      <c r="AF397" s="41"/>
      <c r="AG397" s="41"/>
    </row>
    <row r="398" ht="14.25" customHeight="1">
      <c r="A398" s="40"/>
      <c r="B398" s="40"/>
      <c r="C398" s="40"/>
      <c r="D398" s="41"/>
      <c r="E398" s="41"/>
      <c r="F398" s="144"/>
      <c r="G398" s="144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0"/>
      <c r="AF398" s="41"/>
      <c r="AG398" s="41"/>
    </row>
    <row r="399" ht="14.25" customHeight="1">
      <c r="A399" s="40"/>
      <c r="B399" s="40"/>
      <c r="C399" s="40"/>
      <c r="D399" s="41"/>
      <c r="E399" s="41"/>
      <c r="F399" s="144"/>
      <c r="G399" s="144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0"/>
      <c r="AF399" s="41"/>
      <c r="AG399" s="41"/>
    </row>
    <row r="400" ht="14.25" customHeight="1">
      <c r="A400" s="40"/>
      <c r="B400" s="40"/>
      <c r="C400" s="40"/>
      <c r="D400" s="41"/>
      <c r="E400" s="41"/>
      <c r="F400" s="144"/>
      <c r="G400" s="144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0"/>
      <c r="AF400" s="41"/>
      <c r="AG400" s="41"/>
    </row>
    <row r="401" ht="14.25" customHeight="1">
      <c r="A401" s="40"/>
      <c r="B401" s="40"/>
      <c r="C401" s="40"/>
      <c r="D401" s="41"/>
      <c r="E401" s="41"/>
      <c r="F401" s="144"/>
      <c r="G401" s="144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0"/>
      <c r="AF401" s="41"/>
      <c r="AG401" s="41"/>
    </row>
    <row r="402" ht="14.25" customHeight="1">
      <c r="A402" s="40"/>
      <c r="B402" s="40"/>
      <c r="C402" s="40"/>
      <c r="D402" s="41"/>
      <c r="E402" s="41"/>
      <c r="F402" s="144"/>
      <c r="G402" s="144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0"/>
      <c r="AF402" s="41"/>
      <c r="AG402" s="41"/>
    </row>
    <row r="403" ht="14.25" customHeight="1">
      <c r="A403" s="40"/>
      <c r="B403" s="40"/>
      <c r="C403" s="40"/>
      <c r="D403" s="41"/>
      <c r="E403" s="41"/>
      <c r="F403" s="144"/>
      <c r="G403" s="144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0"/>
      <c r="AF403" s="41"/>
      <c r="AG403" s="41"/>
    </row>
    <row r="404" ht="14.25" customHeight="1">
      <c r="A404" s="40"/>
      <c r="B404" s="40"/>
      <c r="C404" s="40"/>
      <c r="D404" s="41"/>
      <c r="E404" s="41"/>
      <c r="F404" s="144"/>
      <c r="G404" s="144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0"/>
      <c r="AF404" s="41"/>
      <c r="AG404" s="41"/>
    </row>
    <row r="405" ht="14.25" customHeight="1">
      <c r="A405" s="40"/>
      <c r="B405" s="40"/>
      <c r="C405" s="40"/>
      <c r="D405" s="41"/>
      <c r="E405" s="41"/>
      <c r="F405" s="144"/>
      <c r="G405" s="144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0"/>
      <c r="AF405" s="41"/>
      <c r="AG405" s="41"/>
    </row>
    <row r="406" ht="14.25" customHeight="1">
      <c r="A406" s="40"/>
      <c r="B406" s="40"/>
      <c r="C406" s="40"/>
      <c r="D406" s="41"/>
      <c r="E406" s="41"/>
      <c r="F406" s="144"/>
      <c r="G406" s="144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0"/>
      <c r="AF406" s="41"/>
      <c r="AG406" s="41"/>
    </row>
    <row r="407" ht="14.25" customHeight="1">
      <c r="A407" s="40"/>
      <c r="B407" s="40"/>
      <c r="C407" s="40"/>
      <c r="D407" s="41"/>
      <c r="E407" s="41"/>
      <c r="F407" s="144"/>
      <c r="G407" s="144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0"/>
      <c r="AF407" s="41"/>
      <c r="AG407" s="41"/>
    </row>
    <row r="408" ht="14.25" customHeight="1">
      <c r="A408" s="40"/>
      <c r="B408" s="40"/>
      <c r="C408" s="40"/>
      <c r="D408" s="41"/>
      <c r="E408" s="41"/>
      <c r="F408" s="144"/>
      <c r="G408" s="144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0"/>
      <c r="AF408" s="41"/>
      <c r="AG408" s="41"/>
    </row>
    <row r="409" ht="14.25" customHeight="1">
      <c r="A409" s="40"/>
      <c r="B409" s="40"/>
      <c r="C409" s="40"/>
      <c r="D409" s="41"/>
      <c r="E409" s="41"/>
      <c r="F409" s="144"/>
      <c r="G409" s="144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0"/>
      <c r="AF409" s="41"/>
      <c r="AG409" s="41"/>
    </row>
    <row r="410" ht="14.25" customHeight="1">
      <c r="A410" s="40"/>
      <c r="B410" s="40"/>
      <c r="C410" s="40"/>
      <c r="D410" s="41"/>
      <c r="E410" s="41"/>
      <c r="F410" s="144"/>
      <c r="G410" s="144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0"/>
      <c r="AF410" s="41"/>
      <c r="AG410" s="41"/>
    </row>
    <row r="411" ht="14.25" customHeight="1">
      <c r="A411" s="40"/>
      <c r="B411" s="40"/>
      <c r="C411" s="40"/>
      <c r="D411" s="41"/>
      <c r="E411" s="41"/>
      <c r="F411" s="144"/>
      <c r="G411" s="144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0"/>
      <c r="AF411" s="41"/>
      <c r="AG411" s="41"/>
    </row>
    <row r="412" ht="14.25" customHeight="1">
      <c r="A412" s="40"/>
      <c r="B412" s="40"/>
      <c r="C412" s="40"/>
      <c r="D412" s="41"/>
      <c r="E412" s="41"/>
      <c r="F412" s="144"/>
      <c r="G412" s="144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0"/>
      <c r="AF412" s="41"/>
      <c r="AG412" s="41"/>
    </row>
    <row r="413" ht="14.25" customHeight="1">
      <c r="A413" s="40"/>
      <c r="B413" s="40"/>
      <c r="C413" s="40"/>
      <c r="D413" s="41"/>
      <c r="E413" s="41"/>
      <c r="F413" s="144"/>
      <c r="G413" s="144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0"/>
      <c r="AF413" s="41"/>
      <c r="AG413" s="41"/>
    </row>
    <row r="414" ht="14.25" customHeight="1">
      <c r="A414" s="40"/>
      <c r="B414" s="40"/>
      <c r="C414" s="40"/>
      <c r="D414" s="41"/>
      <c r="E414" s="41"/>
      <c r="F414" s="144"/>
      <c r="G414" s="144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0"/>
      <c r="AF414" s="41"/>
      <c r="AG414" s="41"/>
    </row>
    <row r="415" ht="14.25" customHeight="1">
      <c r="A415" s="40"/>
      <c r="B415" s="40"/>
      <c r="C415" s="40"/>
      <c r="D415" s="41"/>
      <c r="E415" s="41"/>
      <c r="F415" s="144"/>
      <c r="G415" s="144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0"/>
      <c r="AF415" s="41"/>
      <c r="AG415" s="41"/>
    </row>
    <row r="416" ht="14.25" customHeight="1">
      <c r="A416" s="40"/>
      <c r="B416" s="40"/>
      <c r="C416" s="40"/>
      <c r="D416" s="41"/>
      <c r="E416" s="41"/>
      <c r="F416" s="144"/>
      <c r="G416" s="144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0"/>
      <c r="AF416" s="41"/>
      <c r="AG416" s="41"/>
    </row>
    <row r="417" ht="14.25" customHeight="1">
      <c r="A417" s="40"/>
      <c r="B417" s="40"/>
      <c r="C417" s="40"/>
      <c r="D417" s="41"/>
      <c r="E417" s="41"/>
      <c r="F417" s="144"/>
      <c r="G417" s="144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0"/>
      <c r="AF417" s="41"/>
      <c r="AG417" s="41"/>
    </row>
    <row r="418" ht="14.25" customHeight="1">
      <c r="A418" s="40"/>
      <c r="B418" s="40"/>
      <c r="C418" s="40"/>
      <c r="D418" s="41"/>
      <c r="E418" s="41"/>
      <c r="F418" s="144"/>
      <c r="G418" s="144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0"/>
      <c r="AF418" s="41"/>
      <c r="AG418" s="41"/>
    </row>
    <row r="419" ht="14.25" customHeight="1">
      <c r="A419" s="40"/>
      <c r="B419" s="40"/>
      <c r="C419" s="40"/>
      <c r="D419" s="41"/>
      <c r="E419" s="41"/>
      <c r="F419" s="144"/>
      <c r="G419" s="144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0"/>
      <c r="AF419" s="41"/>
      <c r="AG419" s="41"/>
    </row>
    <row r="420" ht="14.25" customHeight="1">
      <c r="A420" s="40"/>
      <c r="B420" s="40"/>
      <c r="C420" s="40"/>
      <c r="D420" s="41"/>
      <c r="E420" s="41"/>
      <c r="F420" s="144"/>
      <c r="G420" s="144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0"/>
      <c r="AF420" s="41"/>
      <c r="AG420" s="41"/>
    </row>
    <row r="421" ht="14.25" customHeight="1">
      <c r="A421" s="40"/>
      <c r="B421" s="40"/>
      <c r="C421" s="40"/>
      <c r="D421" s="41"/>
      <c r="E421" s="41"/>
      <c r="F421" s="144"/>
      <c r="G421" s="144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0"/>
      <c r="AF421" s="41"/>
      <c r="AG421" s="41"/>
    </row>
    <row r="422" ht="14.25" customHeight="1">
      <c r="A422" s="40"/>
      <c r="B422" s="40"/>
      <c r="C422" s="40"/>
      <c r="D422" s="41"/>
      <c r="E422" s="41"/>
      <c r="F422" s="144"/>
      <c r="G422" s="144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0"/>
      <c r="AF422" s="41"/>
      <c r="AG422" s="41"/>
    </row>
    <row r="423" ht="14.25" customHeight="1">
      <c r="A423" s="40"/>
      <c r="B423" s="40"/>
      <c r="C423" s="40"/>
      <c r="D423" s="41"/>
      <c r="E423" s="41"/>
      <c r="F423" s="144"/>
      <c r="G423" s="144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0"/>
      <c r="AF423" s="41"/>
      <c r="AG423" s="41"/>
    </row>
    <row r="424" ht="14.25" customHeight="1">
      <c r="A424" s="40"/>
      <c r="B424" s="40"/>
      <c r="C424" s="40"/>
      <c r="D424" s="41"/>
      <c r="E424" s="41"/>
      <c r="F424" s="144"/>
      <c r="G424" s="144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0"/>
      <c r="AF424" s="41"/>
      <c r="AG424" s="41"/>
    </row>
    <row r="425" ht="14.25" customHeight="1">
      <c r="A425" s="40"/>
      <c r="B425" s="40"/>
      <c r="C425" s="40"/>
      <c r="D425" s="41"/>
      <c r="E425" s="41"/>
      <c r="F425" s="144"/>
      <c r="G425" s="144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0"/>
      <c r="AF425" s="41"/>
      <c r="AG425" s="41"/>
    </row>
    <row r="426" ht="14.25" customHeight="1">
      <c r="A426" s="40"/>
      <c r="B426" s="40"/>
      <c r="C426" s="40"/>
      <c r="D426" s="41"/>
      <c r="E426" s="41"/>
      <c r="F426" s="144"/>
      <c r="G426" s="144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0"/>
      <c r="AF426" s="41"/>
      <c r="AG426" s="41"/>
    </row>
    <row r="427" ht="14.25" customHeight="1">
      <c r="A427" s="40"/>
      <c r="B427" s="40"/>
      <c r="C427" s="40"/>
      <c r="D427" s="41"/>
      <c r="E427" s="41"/>
      <c r="F427" s="144"/>
      <c r="G427" s="144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0"/>
      <c r="AF427" s="41"/>
      <c r="AG427" s="41"/>
    </row>
    <row r="428" ht="14.25" customHeight="1">
      <c r="A428" s="40"/>
      <c r="B428" s="40"/>
      <c r="C428" s="40"/>
      <c r="D428" s="41"/>
      <c r="E428" s="41"/>
      <c r="F428" s="144"/>
      <c r="G428" s="144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0"/>
      <c r="AF428" s="41"/>
      <c r="AG428" s="41"/>
    </row>
    <row r="429" ht="14.25" customHeight="1">
      <c r="A429" s="40"/>
      <c r="B429" s="40"/>
      <c r="C429" s="40"/>
      <c r="D429" s="41"/>
      <c r="E429" s="41"/>
      <c r="F429" s="144"/>
      <c r="G429" s="144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0"/>
      <c r="AF429" s="41"/>
      <c r="AG429" s="41"/>
    </row>
    <row r="430" ht="14.25" customHeight="1">
      <c r="A430" s="40"/>
      <c r="B430" s="40"/>
      <c r="C430" s="40"/>
      <c r="D430" s="41"/>
      <c r="E430" s="41"/>
      <c r="F430" s="144"/>
      <c r="G430" s="144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0"/>
      <c r="AF430" s="41"/>
      <c r="AG430" s="41"/>
    </row>
    <row r="431" ht="14.25" customHeight="1">
      <c r="A431" s="40"/>
      <c r="B431" s="40"/>
      <c r="C431" s="40"/>
      <c r="D431" s="41"/>
      <c r="E431" s="41"/>
      <c r="F431" s="144"/>
      <c r="G431" s="144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0"/>
      <c r="AF431" s="41"/>
      <c r="AG431" s="41"/>
    </row>
    <row r="432" ht="14.25" customHeight="1">
      <c r="A432" s="40"/>
      <c r="B432" s="40"/>
      <c r="C432" s="40"/>
      <c r="D432" s="41"/>
      <c r="E432" s="41"/>
      <c r="F432" s="144"/>
      <c r="G432" s="144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0"/>
      <c r="AF432" s="41"/>
      <c r="AG432" s="41"/>
    </row>
    <row r="433" ht="14.25" customHeight="1">
      <c r="A433" s="40"/>
      <c r="B433" s="40"/>
      <c r="C433" s="40"/>
      <c r="D433" s="41"/>
      <c r="E433" s="41"/>
      <c r="F433" s="144"/>
      <c r="G433" s="144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0"/>
      <c r="AF433" s="41"/>
      <c r="AG433" s="41"/>
    </row>
    <row r="434" ht="14.25" customHeight="1">
      <c r="A434" s="40"/>
      <c r="B434" s="40"/>
      <c r="C434" s="40"/>
      <c r="D434" s="41"/>
      <c r="E434" s="41"/>
      <c r="F434" s="144"/>
      <c r="G434" s="144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0"/>
      <c r="AF434" s="41"/>
      <c r="AG434" s="41"/>
    </row>
    <row r="435" ht="14.25" customHeight="1">
      <c r="A435" s="40"/>
      <c r="B435" s="40"/>
      <c r="C435" s="40"/>
      <c r="D435" s="41"/>
      <c r="E435" s="41"/>
      <c r="F435" s="144"/>
      <c r="G435" s="144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0"/>
      <c r="AF435" s="41"/>
      <c r="AG435" s="41"/>
    </row>
    <row r="436" ht="14.25" customHeight="1">
      <c r="A436" s="40"/>
      <c r="B436" s="40"/>
      <c r="C436" s="40"/>
      <c r="D436" s="41"/>
      <c r="E436" s="41"/>
      <c r="F436" s="144"/>
      <c r="G436" s="144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0"/>
      <c r="AF436" s="41"/>
      <c r="AG436" s="41"/>
    </row>
    <row r="437" ht="14.25" customHeight="1">
      <c r="A437" s="40"/>
      <c r="B437" s="40"/>
      <c r="C437" s="40"/>
      <c r="D437" s="41"/>
      <c r="E437" s="41"/>
      <c r="F437" s="144"/>
      <c r="G437" s="144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0"/>
      <c r="AF437" s="41"/>
      <c r="AG437" s="41"/>
    </row>
    <row r="438" ht="14.25" customHeight="1">
      <c r="A438" s="40"/>
      <c r="B438" s="40"/>
      <c r="C438" s="40"/>
      <c r="D438" s="41"/>
      <c r="E438" s="41"/>
      <c r="F438" s="144"/>
      <c r="G438" s="144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0"/>
      <c r="AF438" s="41"/>
      <c r="AG438" s="41"/>
    </row>
    <row r="439" ht="14.25" customHeight="1">
      <c r="A439" s="40"/>
      <c r="B439" s="40"/>
      <c r="C439" s="40"/>
      <c r="D439" s="41"/>
      <c r="E439" s="41"/>
      <c r="F439" s="144"/>
      <c r="G439" s="144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0"/>
      <c r="AF439" s="41"/>
      <c r="AG439" s="41"/>
    </row>
    <row r="440" ht="14.25" customHeight="1">
      <c r="A440" s="40"/>
      <c r="B440" s="40"/>
      <c r="C440" s="40"/>
      <c r="D440" s="41"/>
      <c r="E440" s="41"/>
      <c r="F440" s="144"/>
      <c r="G440" s="144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0"/>
      <c r="AF440" s="41"/>
      <c r="AG440" s="41"/>
    </row>
    <row r="441" ht="14.25" customHeight="1">
      <c r="A441" s="40"/>
      <c r="B441" s="40"/>
      <c r="C441" s="40"/>
      <c r="D441" s="41"/>
      <c r="E441" s="41"/>
      <c r="F441" s="144"/>
      <c r="G441" s="144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0"/>
      <c r="AF441" s="41"/>
      <c r="AG441" s="41"/>
    </row>
    <row r="442" ht="14.25" customHeight="1">
      <c r="A442" s="40"/>
      <c r="B442" s="40"/>
      <c r="C442" s="40"/>
      <c r="D442" s="41"/>
      <c r="E442" s="41"/>
      <c r="F442" s="144"/>
      <c r="G442" s="144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0"/>
      <c r="AF442" s="41"/>
      <c r="AG442" s="41"/>
    </row>
    <row r="443" ht="14.25" customHeight="1">
      <c r="A443" s="40"/>
      <c r="B443" s="40"/>
      <c r="C443" s="40"/>
      <c r="D443" s="41"/>
      <c r="E443" s="41"/>
      <c r="F443" s="144"/>
      <c r="G443" s="144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0"/>
      <c r="AF443" s="41"/>
      <c r="AG443" s="41"/>
    </row>
    <row r="444" ht="14.25" customHeight="1">
      <c r="A444" s="40"/>
      <c r="B444" s="40"/>
      <c r="C444" s="40"/>
      <c r="D444" s="41"/>
      <c r="E444" s="41"/>
      <c r="F444" s="144"/>
      <c r="G444" s="144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0"/>
      <c r="AF444" s="41"/>
      <c r="AG444" s="41"/>
    </row>
    <row r="445" ht="14.25" customHeight="1">
      <c r="A445" s="40"/>
      <c r="B445" s="40"/>
      <c r="C445" s="40"/>
      <c r="D445" s="41"/>
      <c r="E445" s="41"/>
      <c r="F445" s="144"/>
      <c r="G445" s="144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0"/>
      <c r="AF445" s="41"/>
      <c r="AG445" s="41"/>
    </row>
    <row r="446" ht="14.25" customHeight="1">
      <c r="A446" s="40"/>
      <c r="B446" s="40"/>
      <c r="C446" s="40"/>
      <c r="D446" s="41"/>
      <c r="E446" s="41"/>
      <c r="F446" s="144"/>
      <c r="G446" s="144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0"/>
      <c r="AF446" s="41"/>
      <c r="AG446" s="41"/>
    </row>
    <row r="447" ht="14.25" customHeight="1">
      <c r="A447" s="40"/>
      <c r="B447" s="40"/>
      <c r="C447" s="40"/>
      <c r="D447" s="41"/>
      <c r="E447" s="41"/>
      <c r="F447" s="144"/>
      <c r="G447" s="144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0"/>
      <c r="AF447" s="41"/>
      <c r="AG447" s="41"/>
    </row>
    <row r="448" ht="14.25" customHeight="1">
      <c r="A448" s="40"/>
      <c r="B448" s="40"/>
      <c r="C448" s="40"/>
      <c r="D448" s="41"/>
      <c r="E448" s="41"/>
      <c r="F448" s="144"/>
      <c r="G448" s="144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0"/>
      <c r="AF448" s="41"/>
      <c r="AG448" s="41"/>
    </row>
    <row r="449" ht="14.25" customHeight="1">
      <c r="A449" s="40"/>
      <c r="B449" s="40"/>
      <c r="C449" s="40"/>
      <c r="D449" s="41"/>
      <c r="E449" s="41"/>
      <c r="F449" s="144"/>
      <c r="G449" s="144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0"/>
      <c r="AF449" s="41"/>
      <c r="AG449" s="41"/>
    </row>
    <row r="450" ht="14.25" customHeight="1">
      <c r="A450" s="40"/>
      <c r="B450" s="40"/>
      <c r="C450" s="40"/>
      <c r="D450" s="41"/>
      <c r="E450" s="41"/>
      <c r="F450" s="144"/>
      <c r="G450" s="144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0"/>
      <c r="AF450" s="41"/>
      <c r="AG450" s="41"/>
    </row>
    <row r="451" ht="14.25" customHeight="1">
      <c r="A451" s="40"/>
      <c r="B451" s="40"/>
      <c r="C451" s="40"/>
      <c r="D451" s="41"/>
      <c r="E451" s="41"/>
      <c r="F451" s="144"/>
      <c r="G451" s="144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0"/>
      <c r="AF451" s="41"/>
      <c r="AG451" s="41"/>
    </row>
    <row r="452" ht="14.25" customHeight="1">
      <c r="A452" s="40"/>
      <c r="B452" s="40"/>
      <c r="C452" s="40"/>
      <c r="D452" s="41"/>
      <c r="E452" s="41"/>
      <c r="F452" s="144"/>
      <c r="G452" s="144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0"/>
      <c r="AF452" s="41"/>
      <c r="AG452" s="41"/>
    </row>
    <row r="453" ht="14.25" customHeight="1">
      <c r="A453" s="40"/>
      <c r="B453" s="40"/>
      <c r="C453" s="40"/>
      <c r="D453" s="41"/>
      <c r="E453" s="41"/>
      <c r="F453" s="144"/>
      <c r="G453" s="144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0"/>
      <c r="AF453" s="41"/>
      <c r="AG453" s="41"/>
    </row>
    <row r="454" ht="14.25" customHeight="1">
      <c r="A454" s="40"/>
      <c r="B454" s="40"/>
      <c r="C454" s="40"/>
      <c r="D454" s="41"/>
      <c r="E454" s="41"/>
      <c r="F454" s="144"/>
      <c r="G454" s="144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0"/>
      <c r="AF454" s="41"/>
      <c r="AG454" s="41"/>
    </row>
    <row r="455" ht="14.25" customHeight="1">
      <c r="A455" s="40"/>
      <c r="B455" s="40"/>
      <c r="C455" s="40"/>
      <c r="D455" s="41"/>
      <c r="E455" s="41"/>
      <c r="F455" s="144"/>
      <c r="G455" s="144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0"/>
      <c r="AF455" s="41"/>
      <c r="AG455" s="41"/>
    </row>
    <row r="456" ht="14.25" customHeight="1">
      <c r="A456" s="40"/>
      <c r="B456" s="40"/>
      <c r="C456" s="40"/>
      <c r="D456" s="41"/>
      <c r="E456" s="41"/>
      <c r="F456" s="144"/>
      <c r="G456" s="144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0"/>
      <c r="AF456" s="41"/>
      <c r="AG456" s="41"/>
    </row>
    <row r="457" ht="14.25" customHeight="1">
      <c r="A457" s="40"/>
      <c r="B457" s="40"/>
      <c r="C457" s="40"/>
      <c r="D457" s="41"/>
      <c r="E457" s="41"/>
      <c r="F457" s="144"/>
      <c r="G457" s="144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0"/>
      <c r="AF457" s="41"/>
      <c r="AG457" s="41"/>
    </row>
    <row r="458" ht="14.25" customHeight="1">
      <c r="A458" s="40"/>
      <c r="B458" s="40"/>
      <c r="C458" s="40"/>
      <c r="D458" s="41"/>
      <c r="E458" s="41"/>
      <c r="F458" s="144"/>
      <c r="G458" s="144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0"/>
      <c r="AF458" s="41"/>
      <c r="AG458" s="41"/>
    </row>
    <row r="459" ht="14.25" customHeight="1">
      <c r="A459" s="40"/>
      <c r="B459" s="40"/>
      <c r="C459" s="40"/>
      <c r="D459" s="41"/>
      <c r="E459" s="41"/>
      <c r="F459" s="144"/>
      <c r="G459" s="144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0"/>
      <c r="AF459" s="41"/>
      <c r="AG459" s="41"/>
    </row>
    <row r="460" ht="14.25" customHeight="1">
      <c r="A460" s="40"/>
      <c r="B460" s="40"/>
      <c r="C460" s="40"/>
      <c r="D460" s="41"/>
      <c r="E460" s="41"/>
      <c r="F460" s="144"/>
      <c r="G460" s="144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0"/>
      <c r="AF460" s="41"/>
      <c r="AG460" s="41"/>
    </row>
    <row r="461" ht="14.25" customHeight="1">
      <c r="A461" s="40"/>
      <c r="B461" s="40"/>
      <c r="C461" s="40"/>
      <c r="D461" s="41"/>
      <c r="E461" s="41"/>
      <c r="F461" s="144"/>
      <c r="G461" s="144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0"/>
      <c r="AF461" s="41"/>
      <c r="AG461" s="41"/>
    </row>
    <row r="462" ht="14.25" customHeight="1">
      <c r="A462" s="40"/>
      <c r="B462" s="40"/>
      <c r="C462" s="40"/>
      <c r="D462" s="41"/>
      <c r="E462" s="41"/>
      <c r="F462" s="144"/>
      <c r="G462" s="144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0"/>
      <c r="AF462" s="41"/>
      <c r="AG462" s="41"/>
    </row>
    <row r="463" ht="14.25" customHeight="1">
      <c r="A463" s="40"/>
      <c r="B463" s="40"/>
      <c r="C463" s="40"/>
      <c r="D463" s="41"/>
      <c r="E463" s="41"/>
      <c r="F463" s="144"/>
      <c r="G463" s="144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0"/>
      <c r="AF463" s="41"/>
      <c r="AG463" s="41"/>
    </row>
    <row r="464" ht="14.25" customHeight="1">
      <c r="A464" s="40"/>
      <c r="B464" s="40"/>
      <c r="C464" s="40"/>
      <c r="D464" s="41"/>
      <c r="E464" s="41"/>
      <c r="F464" s="144"/>
      <c r="G464" s="144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0"/>
      <c r="AF464" s="41"/>
      <c r="AG464" s="41"/>
    </row>
    <row r="465" ht="14.25" customHeight="1">
      <c r="A465" s="40"/>
      <c r="B465" s="40"/>
      <c r="C465" s="40"/>
      <c r="D465" s="41"/>
      <c r="E465" s="41"/>
      <c r="F465" s="144"/>
      <c r="G465" s="144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0"/>
      <c r="AF465" s="41"/>
      <c r="AG465" s="41"/>
    </row>
    <row r="466" ht="14.25" customHeight="1">
      <c r="A466" s="40"/>
      <c r="B466" s="40"/>
      <c r="C466" s="40"/>
      <c r="D466" s="41"/>
      <c r="E466" s="41"/>
      <c r="F466" s="144"/>
      <c r="G466" s="144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0"/>
      <c r="AF466" s="41"/>
      <c r="AG466" s="41"/>
    </row>
    <row r="467" ht="14.25" customHeight="1">
      <c r="A467" s="40"/>
      <c r="B467" s="40"/>
      <c r="C467" s="40"/>
      <c r="D467" s="41"/>
      <c r="E467" s="41"/>
      <c r="F467" s="144"/>
      <c r="G467" s="144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0"/>
      <c r="AF467" s="41"/>
      <c r="AG467" s="41"/>
    </row>
    <row r="468" ht="14.25" customHeight="1">
      <c r="A468" s="40"/>
      <c r="B468" s="40"/>
      <c r="C468" s="40"/>
      <c r="D468" s="41"/>
      <c r="E468" s="41"/>
      <c r="F468" s="144"/>
      <c r="G468" s="144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0"/>
      <c r="AF468" s="41"/>
      <c r="AG468" s="41"/>
    </row>
    <row r="469" ht="14.25" customHeight="1">
      <c r="A469" s="40"/>
      <c r="B469" s="40"/>
      <c r="C469" s="40"/>
      <c r="D469" s="41"/>
      <c r="E469" s="41"/>
      <c r="F469" s="144"/>
      <c r="G469" s="144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0"/>
      <c r="AF469" s="41"/>
      <c r="AG469" s="41"/>
    </row>
    <row r="470" ht="14.25" customHeight="1">
      <c r="A470" s="40"/>
      <c r="B470" s="40"/>
      <c r="C470" s="40"/>
      <c r="D470" s="41"/>
      <c r="E470" s="41"/>
      <c r="F470" s="144"/>
      <c r="G470" s="144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0"/>
      <c r="AF470" s="41"/>
      <c r="AG470" s="41"/>
    </row>
    <row r="471" ht="14.25" customHeight="1">
      <c r="A471" s="40"/>
      <c r="B471" s="40"/>
      <c r="C471" s="40"/>
      <c r="D471" s="41"/>
      <c r="E471" s="41"/>
      <c r="F471" s="144"/>
      <c r="G471" s="144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0"/>
      <c r="AF471" s="41"/>
      <c r="AG471" s="41"/>
    </row>
    <row r="472" ht="14.25" customHeight="1">
      <c r="A472" s="40"/>
      <c r="B472" s="40"/>
      <c r="C472" s="40"/>
      <c r="D472" s="41"/>
      <c r="E472" s="41"/>
      <c r="F472" s="144"/>
      <c r="G472" s="144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0"/>
      <c r="AF472" s="41"/>
      <c r="AG472" s="41"/>
    </row>
    <row r="473" ht="14.25" customHeight="1">
      <c r="A473" s="40"/>
      <c r="B473" s="40"/>
      <c r="C473" s="40"/>
      <c r="D473" s="41"/>
      <c r="E473" s="41"/>
      <c r="F473" s="144"/>
      <c r="G473" s="144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0"/>
      <c r="AF473" s="41"/>
      <c r="AG473" s="41"/>
    </row>
    <row r="474" ht="14.25" customHeight="1">
      <c r="A474" s="40"/>
      <c r="B474" s="40"/>
      <c r="C474" s="40"/>
      <c r="D474" s="41"/>
      <c r="E474" s="41"/>
      <c r="F474" s="144"/>
      <c r="G474" s="144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0"/>
      <c r="AF474" s="41"/>
      <c r="AG474" s="41"/>
    </row>
    <row r="475" ht="14.25" customHeight="1">
      <c r="A475" s="40"/>
      <c r="B475" s="40"/>
      <c r="C475" s="40"/>
      <c r="D475" s="41"/>
      <c r="E475" s="41"/>
      <c r="F475" s="144"/>
      <c r="G475" s="144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0"/>
      <c r="AF475" s="41"/>
      <c r="AG475" s="41"/>
    </row>
    <row r="476" ht="14.25" customHeight="1">
      <c r="A476" s="40"/>
      <c r="B476" s="40"/>
      <c r="C476" s="40"/>
      <c r="D476" s="41"/>
      <c r="E476" s="41"/>
      <c r="F476" s="144"/>
      <c r="G476" s="144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0"/>
      <c r="AF476" s="41"/>
      <c r="AG476" s="41"/>
    </row>
    <row r="477" ht="14.25" customHeight="1">
      <c r="A477" s="40"/>
      <c r="B477" s="40"/>
      <c r="C477" s="40"/>
      <c r="D477" s="41"/>
      <c r="E477" s="41"/>
      <c r="F477" s="144"/>
      <c r="G477" s="144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0"/>
      <c r="AF477" s="41"/>
      <c r="AG477" s="41"/>
    </row>
    <row r="478" ht="14.25" customHeight="1">
      <c r="A478" s="40"/>
      <c r="B478" s="40"/>
      <c r="C478" s="40"/>
      <c r="D478" s="41"/>
      <c r="E478" s="41"/>
      <c r="F478" s="144"/>
      <c r="G478" s="144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0"/>
      <c r="AF478" s="41"/>
      <c r="AG478" s="41"/>
    </row>
    <row r="479" ht="14.25" customHeight="1">
      <c r="A479" s="40"/>
      <c r="B479" s="40"/>
      <c r="C479" s="40"/>
      <c r="D479" s="41"/>
      <c r="E479" s="41"/>
      <c r="F479" s="144"/>
      <c r="G479" s="144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0"/>
      <c r="AF479" s="41"/>
      <c r="AG479" s="41"/>
    </row>
    <row r="480" ht="14.25" customHeight="1">
      <c r="A480" s="40"/>
      <c r="B480" s="40"/>
      <c r="C480" s="40"/>
      <c r="D480" s="41"/>
      <c r="E480" s="41"/>
      <c r="F480" s="144"/>
      <c r="G480" s="144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0"/>
      <c r="AF480" s="41"/>
      <c r="AG480" s="41"/>
    </row>
    <row r="481" ht="14.25" customHeight="1">
      <c r="A481" s="40"/>
      <c r="B481" s="40"/>
      <c r="C481" s="40"/>
      <c r="D481" s="41"/>
      <c r="E481" s="41"/>
      <c r="F481" s="144"/>
      <c r="G481" s="144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0"/>
      <c r="AF481" s="41"/>
      <c r="AG481" s="41"/>
    </row>
    <row r="482" ht="14.25" customHeight="1">
      <c r="A482" s="40"/>
      <c r="B482" s="40"/>
      <c r="C482" s="40"/>
      <c r="D482" s="41"/>
      <c r="E482" s="41"/>
      <c r="F482" s="144"/>
      <c r="G482" s="144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0"/>
      <c r="AF482" s="41"/>
      <c r="AG482" s="41"/>
    </row>
    <row r="483" ht="14.25" customHeight="1">
      <c r="A483" s="40"/>
      <c r="B483" s="40"/>
      <c r="C483" s="40"/>
      <c r="D483" s="41"/>
      <c r="E483" s="41"/>
      <c r="F483" s="144"/>
      <c r="G483" s="144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0"/>
      <c r="AF483" s="41"/>
      <c r="AG483" s="41"/>
    </row>
    <row r="484" ht="14.25" customHeight="1">
      <c r="A484" s="40"/>
      <c r="B484" s="40"/>
      <c r="C484" s="40"/>
      <c r="D484" s="41"/>
      <c r="E484" s="41"/>
      <c r="F484" s="144"/>
      <c r="G484" s="144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0"/>
      <c r="AF484" s="41"/>
      <c r="AG484" s="41"/>
    </row>
    <row r="485" ht="14.25" customHeight="1">
      <c r="A485" s="40"/>
      <c r="B485" s="40"/>
      <c r="C485" s="40"/>
      <c r="D485" s="41"/>
      <c r="E485" s="41"/>
      <c r="F485" s="144"/>
      <c r="G485" s="144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0"/>
      <c r="AF485" s="41"/>
      <c r="AG485" s="41"/>
    </row>
    <row r="486" ht="14.25" customHeight="1">
      <c r="A486" s="40"/>
      <c r="B486" s="40"/>
      <c r="C486" s="40"/>
      <c r="D486" s="41"/>
      <c r="E486" s="41"/>
      <c r="F486" s="144"/>
      <c r="G486" s="144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0"/>
      <c r="AF486" s="41"/>
      <c r="AG486" s="41"/>
    </row>
    <row r="487" ht="14.25" customHeight="1">
      <c r="A487" s="40"/>
      <c r="B487" s="40"/>
      <c r="C487" s="40"/>
      <c r="D487" s="41"/>
      <c r="E487" s="41"/>
      <c r="F487" s="144"/>
      <c r="G487" s="144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0"/>
      <c r="AF487" s="41"/>
      <c r="AG487" s="41"/>
    </row>
    <row r="488" ht="14.25" customHeight="1">
      <c r="A488" s="40"/>
      <c r="B488" s="40"/>
      <c r="C488" s="40"/>
      <c r="D488" s="41"/>
      <c r="E488" s="41"/>
      <c r="F488" s="144"/>
      <c r="G488" s="144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0"/>
      <c r="AF488" s="41"/>
      <c r="AG488" s="41"/>
    </row>
    <row r="489" ht="14.25" customHeight="1">
      <c r="A489" s="40"/>
      <c r="B489" s="40"/>
      <c r="C489" s="40"/>
      <c r="D489" s="41"/>
      <c r="E489" s="41"/>
      <c r="F489" s="144"/>
      <c r="G489" s="144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0"/>
      <c r="AF489" s="41"/>
      <c r="AG489" s="41"/>
    </row>
    <row r="490" ht="14.25" customHeight="1">
      <c r="A490" s="40"/>
      <c r="B490" s="40"/>
      <c r="C490" s="40"/>
      <c r="D490" s="41"/>
      <c r="E490" s="41"/>
      <c r="F490" s="144"/>
      <c r="G490" s="144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0"/>
      <c r="AF490" s="41"/>
      <c r="AG490" s="41"/>
    </row>
    <row r="491" ht="14.25" customHeight="1">
      <c r="A491" s="40"/>
      <c r="B491" s="40"/>
      <c r="C491" s="40"/>
      <c r="D491" s="41"/>
      <c r="E491" s="41"/>
      <c r="F491" s="144"/>
      <c r="G491" s="144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0"/>
      <c r="AF491" s="41"/>
      <c r="AG491" s="41"/>
    </row>
    <row r="492" ht="14.25" customHeight="1">
      <c r="A492" s="40"/>
      <c r="B492" s="40"/>
      <c r="C492" s="40"/>
      <c r="D492" s="41"/>
      <c r="E492" s="41"/>
      <c r="F492" s="144"/>
      <c r="G492" s="144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0"/>
      <c r="AF492" s="41"/>
      <c r="AG492" s="41"/>
    </row>
    <row r="493" ht="14.25" customHeight="1">
      <c r="A493" s="40"/>
      <c r="B493" s="40"/>
      <c r="C493" s="40"/>
      <c r="D493" s="41"/>
      <c r="E493" s="41"/>
      <c r="F493" s="144"/>
      <c r="G493" s="144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0"/>
      <c r="AF493" s="41"/>
      <c r="AG493" s="41"/>
    </row>
    <row r="494" ht="14.25" customHeight="1">
      <c r="A494" s="40"/>
      <c r="B494" s="40"/>
      <c r="C494" s="40"/>
      <c r="D494" s="41"/>
      <c r="E494" s="41"/>
      <c r="F494" s="144"/>
      <c r="G494" s="144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0"/>
      <c r="AF494" s="41"/>
      <c r="AG494" s="41"/>
    </row>
    <row r="495" ht="14.25" customHeight="1">
      <c r="A495" s="40"/>
      <c r="B495" s="40"/>
      <c r="C495" s="40"/>
      <c r="D495" s="41"/>
      <c r="E495" s="41"/>
      <c r="F495" s="144"/>
      <c r="G495" s="144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0"/>
      <c r="AF495" s="41"/>
      <c r="AG495" s="41"/>
    </row>
    <row r="496" ht="14.25" customHeight="1">
      <c r="A496" s="40"/>
      <c r="B496" s="40"/>
      <c r="C496" s="40"/>
      <c r="D496" s="41"/>
      <c r="E496" s="41"/>
      <c r="F496" s="144"/>
      <c r="G496" s="144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0"/>
      <c r="AF496" s="41"/>
      <c r="AG496" s="41"/>
    </row>
    <row r="497" ht="14.25" customHeight="1">
      <c r="A497" s="40"/>
      <c r="B497" s="40"/>
      <c r="C497" s="40"/>
      <c r="D497" s="41"/>
      <c r="E497" s="41"/>
      <c r="F497" s="144"/>
      <c r="G497" s="144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0"/>
      <c r="AF497" s="41"/>
      <c r="AG497" s="41"/>
    </row>
    <row r="498" ht="14.25" customHeight="1">
      <c r="A498" s="40"/>
      <c r="B498" s="40"/>
      <c r="C498" s="40"/>
      <c r="D498" s="41"/>
      <c r="E498" s="41"/>
      <c r="F498" s="144"/>
      <c r="G498" s="144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0"/>
      <c r="AF498" s="41"/>
      <c r="AG498" s="41"/>
    </row>
    <row r="499" ht="14.25" customHeight="1">
      <c r="A499" s="40"/>
      <c r="B499" s="40"/>
      <c r="C499" s="40"/>
      <c r="D499" s="41"/>
      <c r="E499" s="41"/>
      <c r="F499" s="144"/>
      <c r="G499" s="144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0"/>
      <c r="AF499" s="41"/>
      <c r="AG499" s="41"/>
    </row>
    <row r="500" ht="14.25" customHeight="1">
      <c r="A500" s="40"/>
      <c r="B500" s="40"/>
      <c r="C500" s="40"/>
      <c r="D500" s="41"/>
      <c r="E500" s="41"/>
      <c r="F500" s="144"/>
      <c r="G500" s="144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0"/>
      <c r="AF500" s="41"/>
      <c r="AG500" s="41"/>
    </row>
    <row r="501" ht="14.25" customHeight="1">
      <c r="A501" s="40"/>
      <c r="B501" s="40"/>
      <c r="C501" s="40"/>
      <c r="D501" s="41"/>
      <c r="E501" s="41"/>
      <c r="F501" s="144"/>
      <c r="G501" s="144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0"/>
      <c r="AF501" s="41"/>
      <c r="AG501" s="41"/>
    </row>
    <row r="502" ht="14.25" customHeight="1">
      <c r="A502" s="40"/>
      <c r="B502" s="40"/>
      <c r="C502" s="40"/>
      <c r="D502" s="41"/>
      <c r="E502" s="41"/>
      <c r="F502" s="144"/>
      <c r="G502" s="144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0"/>
      <c r="AF502" s="41"/>
      <c r="AG502" s="41"/>
    </row>
    <row r="503" ht="14.25" customHeight="1">
      <c r="A503" s="40"/>
      <c r="B503" s="40"/>
      <c r="C503" s="40"/>
      <c r="D503" s="41"/>
      <c r="E503" s="41"/>
      <c r="F503" s="144"/>
      <c r="G503" s="144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0"/>
      <c r="AF503" s="41"/>
      <c r="AG503" s="41"/>
    </row>
    <row r="504" ht="14.25" customHeight="1">
      <c r="A504" s="40"/>
      <c r="B504" s="40"/>
      <c r="C504" s="40"/>
      <c r="D504" s="41"/>
      <c r="E504" s="41"/>
      <c r="F504" s="144"/>
      <c r="G504" s="144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0"/>
      <c r="AF504" s="41"/>
      <c r="AG504" s="41"/>
    </row>
    <row r="505" ht="14.25" customHeight="1">
      <c r="A505" s="40"/>
      <c r="B505" s="40"/>
      <c r="C505" s="40"/>
      <c r="D505" s="41"/>
      <c r="E505" s="41"/>
      <c r="F505" s="144"/>
      <c r="G505" s="144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0"/>
      <c r="AF505" s="41"/>
      <c r="AG505" s="41"/>
    </row>
    <row r="506" ht="14.25" customHeight="1">
      <c r="A506" s="40"/>
      <c r="B506" s="40"/>
      <c r="C506" s="40"/>
      <c r="D506" s="41"/>
      <c r="E506" s="41"/>
      <c r="F506" s="144"/>
      <c r="G506" s="144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0"/>
      <c r="AF506" s="41"/>
      <c r="AG506" s="41"/>
    </row>
    <row r="507" ht="14.25" customHeight="1">
      <c r="A507" s="40"/>
      <c r="B507" s="40"/>
      <c r="C507" s="40"/>
      <c r="D507" s="41"/>
      <c r="E507" s="41"/>
      <c r="F507" s="144"/>
      <c r="G507" s="144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0"/>
      <c r="AF507" s="41"/>
      <c r="AG507" s="41"/>
    </row>
    <row r="508" ht="14.25" customHeight="1">
      <c r="A508" s="40"/>
      <c r="B508" s="40"/>
      <c r="C508" s="40"/>
      <c r="D508" s="41"/>
      <c r="E508" s="41"/>
      <c r="F508" s="144"/>
      <c r="G508" s="144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0"/>
      <c r="AF508" s="41"/>
      <c r="AG508" s="41"/>
    </row>
    <row r="509" ht="14.25" customHeight="1">
      <c r="A509" s="40"/>
      <c r="B509" s="40"/>
      <c r="C509" s="40"/>
      <c r="D509" s="41"/>
      <c r="E509" s="41"/>
      <c r="F509" s="144"/>
      <c r="G509" s="144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0"/>
      <c r="AF509" s="41"/>
      <c r="AG509" s="41"/>
    </row>
    <row r="510" ht="14.25" customHeight="1">
      <c r="A510" s="40"/>
      <c r="B510" s="40"/>
      <c r="C510" s="40"/>
      <c r="D510" s="41"/>
      <c r="E510" s="41"/>
      <c r="F510" s="144"/>
      <c r="G510" s="144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0"/>
      <c r="AF510" s="41"/>
      <c r="AG510" s="41"/>
    </row>
    <row r="511" ht="14.25" customHeight="1">
      <c r="A511" s="40"/>
      <c r="B511" s="40"/>
      <c r="C511" s="40"/>
      <c r="D511" s="41"/>
      <c r="E511" s="41"/>
      <c r="F511" s="144"/>
      <c r="G511" s="144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0"/>
      <c r="AF511" s="41"/>
      <c r="AG511" s="41"/>
    </row>
    <row r="512" ht="14.25" customHeight="1">
      <c r="A512" s="40"/>
      <c r="B512" s="40"/>
      <c r="C512" s="40"/>
      <c r="D512" s="41"/>
      <c r="E512" s="41"/>
      <c r="F512" s="144"/>
      <c r="G512" s="144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0"/>
      <c r="AF512" s="41"/>
      <c r="AG512" s="41"/>
    </row>
    <row r="513" ht="14.25" customHeight="1">
      <c r="A513" s="40"/>
      <c r="B513" s="40"/>
      <c r="C513" s="40"/>
      <c r="D513" s="41"/>
      <c r="E513" s="41"/>
      <c r="F513" s="144"/>
      <c r="G513" s="144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0"/>
      <c r="AF513" s="41"/>
      <c r="AG513" s="41"/>
    </row>
    <row r="514" ht="14.25" customHeight="1">
      <c r="A514" s="40"/>
      <c r="B514" s="40"/>
      <c r="C514" s="40"/>
      <c r="D514" s="41"/>
      <c r="E514" s="41"/>
      <c r="F514" s="144"/>
      <c r="G514" s="144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0"/>
      <c r="AF514" s="41"/>
      <c r="AG514" s="41"/>
    </row>
    <row r="515" ht="14.25" customHeight="1">
      <c r="A515" s="40"/>
      <c r="B515" s="40"/>
      <c r="C515" s="40"/>
      <c r="D515" s="41"/>
      <c r="E515" s="41"/>
      <c r="F515" s="144"/>
      <c r="G515" s="144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0"/>
      <c r="AF515" s="41"/>
      <c r="AG515" s="41"/>
    </row>
    <row r="516" ht="14.25" customHeight="1">
      <c r="A516" s="40"/>
      <c r="B516" s="40"/>
      <c r="C516" s="40"/>
      <c r="D516" s="41"/>
      <c r="E516" s="41"/>
      <c r="F516" s="144"/>
      <c r="G516" s="144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0"/>
      <c r="AF516" s="41"/>
      <c r="AG516" s="41"/>
    </row>
    <row r="517" ht="14.25" customHeight="1">
      <c r="A517" s="40"/>
      <c r="B517" s="40"/>
      <c r="C517" s="40"/>
      <c r="D517" s="41"/>
      <c r="E517" s="41"/>
      <c r="F517" s="144"/>
      <c r="G517" s="144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0"/>
      <c r="AF517" s="41"/>
      <c r="AG517" s="41"/>
    </row>
    <row r="518" ht="14.25" customHeight="1">
      <c r="A518" s="40"/>
      <c r="B518" s="40"/>
      <c r="C518" s="40"/>
      <c r="D518" s="41"/>
      <c r="E518" s="41"/>
      <c r="F518" s="144"/>
      <c r="G518" s="144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0"/>
      <c r="AF518" s="41"/>
      <c r="AG518" s="41"/>
    </row>
    <row r="519" ht="14.25" customHeight="1">
      <c r="A519" s="40"/>
      <c r="B519" s="40"/>
      <c r="C519" s="40"/>
      <c r="D519" s="41"/>
      <c r="E519" s="41"/>
      <c r="F519" s="144"/>
      <c r="G519" s="144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0"/>
      <c r="AF519" s="41"/>
      <c r="AG519" s="41"/>
    </row>
    <row r="520" ht="14.25" customHeight="1">
      <c r="A520" s="40"/>
      <c r="B520" s="40"/>
      <c r="C520" s="40"/>
      <c r="D520" s="41"/>
      <c r="E520" s="41"/>
      <c r="F520" s="144"/>
      <c r="G520" s="144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0"/>
      <c r="AF520" s="41"/>
      <c r="AG520" s="41"/>
    </row>
    <row r="521" ht="14.25" customHeight="1">
      <c r="A521" s="40"/>
      <c r="B521" s="40"/>
      <c r="C521" s="40"/>
      <c r="D521" s="41"/>
      <c r="E521" s="41"/>
      <c r="F521" s="144"/>
      <c r="G521" s="144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0"/>
      <c r="AF521" s="41"/>
      <c r="AG521" s="41"/>
    </row>
    <row r="522" ht="14.25" customHeight="1">
      <c r="A522" s="40"/>
      <c r="B522" s="40"/>
      <c r="C522" s="40"/>
      <c r="D522" s="41"/>
      <c r="E522" s="41"/>
      <c r="F522" s="144"/>
      <c r="G522" s="144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0"/>
      <c r="AF522" s="41"/>
      <c r="AG522" s="41"/>
    </row>
    <row r="523" ht="14.25" customHeight="1">
      <c r="A523" s="40"/>
      <c r="B523" s="40"/>
      <c r="C523" s="40"/>
      <c r="D523" s="41"/>
      <c r="E523" s="41"/>
      <c r="F523" s="144"/>
      <c r="G523" s="144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0"/>
      <c r="AF523" s="41"/>
      <c r="AG523" s="41"/>
    </row>
    <row r="524" ht="14.25" customHeight="1">
      <c r="A524" s="40"/>
      <c r="B524" s="40"/>
      <c r="C524" s="40"/>
      <c r="D524" s="41"/>
      <c r="E524" s="41"/>
      <c r="F524" s="144"/>
      <c r="G524" s="144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0"/>
      <c r="AF524" s="41"/>
      <c r="AG524" s="41"/>
    </row>
    <row r="525" ht="14.25" customHeight="1">
      <c r="A525" s="40"/>
      <c r="B525" s="40"/>
      <c r="C525" s="40"/>
      <c r="D525" s="41"/>
      <c r="E525" s="41"/>
      <c r="F525" s="144"/>
      <c r="G525" s="144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0"/>
      <c r="AF525" s="41"/>
      <c r="AG525" s="41"/>
    </row>
    <row r="526" ht="14.25" customHeight="1">
      <c r="A526" s="40"/>
      <c r="B526" s="40"/>
      <c r="C526" s="40"/>
      <c r="D526" s="41"/>
      <c r="E526" s="41"/>
      <c r="F526" s="144"/>
      <c r="G526" s="144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0"/>
      <c r="AF526" s="41"/>
      <c r="AG526" s="41"/>
    </row>
    <row r="527" ht="14.25" customHeight="1">
      <c r="A527" s="40"/>
      <c r="B527" s="40"/>
      <c r="C527" s="40"/>
      <c r="D527" s="41"/>
      <c r="E527" s="41"/>
      <c r="F527" s="144"/>
      <c r="G527" s="144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0"/>
      <c r="AF527" s="41"/>
      <c r="AG527" s="41"/>
    </row>
    <row r="528" ht="14.25" customHeight="1">
      <c r="A528" s="40"/>
      <c r="B528" s="40"/>
      <c r="C528" s="40"/>
      <c r="D528" s="41"/>
      <c r="E528" s="41"/>
      <c r="F528" s="144"/>
      <c r="G528" s="144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0"/>
      <c r="AF528" s="41"/>
      <c r="AG528" s="41"/>
    </row>
    <row r="529" ht="14.25" customHeight="1">
      <c r="A529" s="40"/>
      <c r="B529" s="40"/>
      <c r="C529" s="40"/>
      <c r="D529" s="41"/>
      <c r="E529" s="41"/>
      <c r="F529" s="144"/>
      <c r="G529" s="144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0"/>
      <c r="AF529" s="41"/>
      <c r="AG529" s="41"/>
    </row>
    <row r="530" ht="14.25" customHeight="1">
      <c r="A530" s="40"/>
      <c r="B530" s="40"/>
      <c r="C530" s="40"/>
      <c r="D530" s="41"/>
      <c r="E530" s="41"/>
      <c r="F530" s="144"/>
      <c r="G530" s="144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0"/>
      <c r="AF530" s="41"/>
      <c r="AG530" s="41"/>
    </row>
    <row r="531" ht="14.25" customHeight="1">
      <c r="A531" s="40"/>
      <c r="B531" s="40"/>
      <c r="C531" s="40"/>
      <c r="D531" s="41"/>
      <c r="E531" s="41"/>
      <c r="F531" s="144"/>
      <c r="G531" s="144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0"/>
      <c r="AF531" s="41"/>
      <c r="AG531" s="41"/>
    </row>
    <row r="532" ht="14.25" customHeight="1">
      <c r="A532" s="40"/>
      <c r="B532" s="40"/>
      <c r="C532" s="40"/>
      <c r="D532" s="41"/>
      <c r="E532" s="41"/>
      <c r="F532" s="144"/>
      <c r="G532" s="144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0"/>
      <c r="AF532" s="41"/>
      <c r="AG532" s="41"/>
    </row>
    <row r="533" ht="14.25" customHeight="1">
      <c r="A533" s="40"/>
      <c r="B533" s="40"/>
      <c r="C533" s="40"/>
      <c r="D533" s="41"/>
      <c r="E533" s="41"/>
      <c r="F533" s="144"/>
      <c r="G533" s="144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0"/>
      <c r="AF533" s="41"/>
      <c r="AG533" s="41"/>
    </row>
    <row r="534" ht="14.25" customHeight="1">
      <c r="A534" s="40"/>
      <c r="B534" s="40"/>
      <c r="C534" s="40"/>
      <c r="D534" s="41"/>
      <c r="E534" s="41"/>
      <c r="F534" s="144"/>
      <c r="G534" s="144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0"/>
      <c r="AF534" s="41"/>
      <c r="AG534" s="41"/>
    </row>
    <row r="535" ht="14.25" customHeight="1">
      <c r="A535" s="40"/>
      <c r="B535" s="40"/>
      <c r="C535" s="40"/>
      <c r="D535" s="41"/>
      <c r="E535" s="41"/>
      <c r="F535" s="144"/>
      <c r="G535" s="144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0"/>
      <c r="AF535" s="41"/>
      <c r="AG535" s="41"/>
    </row>
    <row r="536" ht="14.25" customHeight="1">
      <c r="A536" s="40"/>
      <c r="B536" s="40"/>
      <c r="C536" s="40"/>
      <c r="D536" s="41"/>
      <c r="E536" s="41"/>
      <c r="F536" s="144"/>
      <c r="G536" s="144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0"/>
      <c r="AF536" s="41"/>
      <c r="AG536" s="41"/>
    </row>
    <row r="537" ht="14.25" customHeight="1">
      <c r="A537" s="40"/>
      <c r="B537" s="40"/>
      <c r="C537" s="40"/>
      <c r="D537" s="41"/>
      <c r="E537" s="41"/>
      <c r="F537" s="144"/>
      <c r="G537" s="144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0"/>
      <c r="AF537" s="41"/>
      <c r="AG537" s="41"/>
    </row>
    <row r="538" ht="14.25" customHeight="1">
      <c r="A538" s="40"/>
      <c r="B538" s="40"/>
      <c r="C538" s="40"/>
      <c r="D538" s="41"/>
      <c r="E538" s="41"/>
      <c r="F538" s="144"/>
      <c r="G538" s="144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0"/>
      <c r="AF538" s="41"/>
      <c r="AG538" s="41"/>
    </row>
    <row r="539" ht="14.25" customHeight="1">
      <c r="A539" s="40"/>
      <c r="B539" s="40"/>
      <c r="C539" s="40"/>
      <c r="D539" s="41"/>
      <c r="E539" s="41"/>
      <c r="F539" s="144"/>
      <c r="G539" s="144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0"/>
      <c r="AF539" s="41"/>
      <c r="AG539" s="41"/>
    </row>
    <row r="540" ht="14.25" customHeight="1">
      <c r="A540" s="40"/>
      <c r="B540" s="40"/>
      <c r="C540" s="40"/>
      <c r="D540" s="41"/>
      <c r="E540" s="41"/>
      <c r="F540" s="144"/>
      <c r="G540" s="144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0"/>
      <c r="AF540" s="41"/>
      <c r="AG540" s="41"/>
    </row>
    <row r="541" ht="14.25" customHeight="1">
      <c r="A541" s="40"/>
      <c r="B541" s="40"/>
      <c r="C541" s="40"/>
      <c r="D541" s="41"/>
      <c r="E541" s="41"/>
      <c r="F541" s="144"/>
      <c r="G541" s="144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0"/>
      <c r="AF541" s="41"/>
      <c r="AG541" s="41"/>
    </row>
    <row r="542" ht="14.25" customHeight="1">
      <c r="A542" s="40"/>
      <c r="B542" s="40"/>
      <c r="C542" s="40"/>
      <c r="D542" s="41"/>
      <c r="E542" s="41"/>
      <c r="F542" s="144"/>
      <c r="G542" s="144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0"/>
      <c r="AF542" s="41"/>
      <c r="AG542" s="41"/>
    </row>
    <row r="543" ht="14.25" customHeight="1">
      <c r="A543" s="40"/>
      <c r="B543" s="40"/>
      <c r="C543" s="40"/>
      <c r="D543" s="41"/>
      <c r="E543" s="41"/>
      <c r="F543" s="144"/>
      <c r="G543" s="144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0"/>
      <c r="AF543" s="41"/>
      <c r="AG543" s="41"/>
    </row>
    <row r="544" ht="14.25" customHeight="1">
      <c r="A544" s="40"/>
      <c r="B544" s="40"/>
      <c r="C544" s="40"/>
      <c r="D544" s="41"/>
      <c r="E544" s="41"/>
      <c r="F544" s="144"/>
      <c r="G544" s="144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0"/>
      <c r="AF544" s="41"/>
      <c r="AG544" s="41"/>
    </row>
    <row r="545" ht="14.25" customHeight="1">
      <c r="A545" s="40"/>
      <c r="B545" s="40"/>
      <c r="C545" s="40"/>
      <c r="D545" s="41"/>
      <c r="E545" s="41"/>
      <c r="F545" s="144"/>
      <c r="G545" s="144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0"/>
      <c r="AF545" s="41"/>
      <c r="AG545" s="41"/>
    </row>
    <row r="546" ht="14.25" customHeight="1">
      <c r="A546" s="40"/>
      <c r="B546" s="40"/>
      <c r="C546" s="40"/>
      <c r="D546" s="41"/>
      <c r="E546" s="41"/>
      <c r="F546" s="144"/>
      <c r="G546" s="144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0"/>
      <c r="AF546" s="41"/>
      <c r="AG546" s="41"/>
    </row>
    <row r="547" ht="14.25" customHeight="1">
      <c r="A547" s="40"/>
      <c r="B547" s="40"/>
      <c r="C547" s="40"/>
      <c r="D547" s="41"/>
      <c r="E547" s="41"/>
      <c r="F547" s="144"/>
      <c r="G547" s="144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0"/>
      <c r="AF547" s="41"/>
      <c r="AG547" s="41"/>
    </row>
    <row r="548" ht="14.25" customHeight="1">
      <c r="A548" s="40"/>
      <c r="B548" s="40"/>
      <c r="C548" s="40"/>
      <c r="D548" s="41"/>
      <c r="E548" s="41"/>
      <c r="F548" s="144"/>
      <c r="G548" s="144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0"/>
      <c r="AF548" s="41"/>
      <c r="AG548" s="41"/>
    </row>
    <row r="549" ht="14.25" customHeight="1">
      <c r="A549" s="40"/>
      <c r="B549" s="40"/>
      <c r="C549" s="40"/>
      <c r="D549" s="41"/>
      <c r="E549" s="41"/>
      <c r="F549" s="144"/>
      <c r="G549" s="144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0"/>
      <c r="AF549" s="41"/>
      <c r="AG549" s="41"/>
    </row>
    <row r="550" ht="14.25" customHeight="1">
      <c r="A550" s="40"/>
      <c r="B550" s="40"/>
      <c r="C550" s="40"/>
      <c r="D550" s="41"/>
      <c r="E550" s="41"/>
      <c r="F550" s="144"/>
      <c r="G550" s="144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0"/>
      <c r="AF550" s="41"/>
      <c r="AG550" s="41"/>
    </row>
    <row r="551" ht="14.25" customHeight="1">
      <c r="A551" s="40"/>
      <c r="B551" s="40"/>
      <c r="C551" s="40"/>
      <c r="D551" s="41"/>
      <c r="E551" s="41"/>
      <c r="F551" s="144"/>
      <c r="G551" s="144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0"/>
      <c r="AF551" s="41"/>
      <c r="AG551" s="41"/>
    </row>
    <row r="552" ht="14.25" customHeight="1">
      <c r="A552" s="40"/>
      <c r="B552" s="40"/>
      <c r="C552" s="40"/>
      <c r="D552" s="41"/>
      <c r="E552" s="41"/>
      <c r="F552" s="144"/>
      <c r="G552" s="144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0"/>
      <c r="AF552" s="41"/>
      <c r="AG552" s="41"/>
    </row>
    <row r="553" ht="14.25" customHeight="1">
      <c r="A553" s="40"/>
      <c r="B553" s="40"/>
      <c r="C553" s="40"/>
      <c r="D553" s="41"/>
      <c r="E553" s="41"/>
      <c r="F553" s="144"/>
      <c r="G553" s="144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0"/>
      <c r="AF553" s="41"/>
      <c r="AG553" s="41"/>
    </row>
    <row r="554" ht="14.25" customHeight="1">
      <c r="A554" s="40"/>
      <c r="B554" s="40"/>
      <c r="C554" s="40"/>
      <c r="D554" s="41"/>
      <c r="E554" s="41"/>
      <c r="F554" s="144"/>
      <c r="G554" s="144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0"/>
      <c r="AF554" s="41"/>
      <c r="AG554" s="41"/>
    </row>
    <row r="555" ht="14.25" customHeight="1">
      <c r="A555" s="40"/>
      <c r="B555" s="40"/>
      <c r="C555" s="40"/>
      <c r="D555" s="41"/>
      <c r="E555" s="41"/>
      <c r="F555" s="144"/>
      <c r="G555" s="144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0"/>
      <c r="AF555" s="41"/>
      <c r="AG555" s="41"/>
    </row>
    <row r="556" ht="14.25" customHeight="1">
      <c r="A556" s="40"/>
      <c r="B556" s="40"/>
      <c r="C556" s="40"/>
      <c r="D556" s="41"/>
      <c r="E556" s="41"/>
      <c r="F556" s="144"/>
      <c r="G556" s="144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0"/>
      <c r="AF556" s="41"/>
      <c r="AG556" s="41"/>
    </row>
    <row r="557" ht="14.25" customHeight="1">
      <c r="A557" s="40"/>
      <c r="B557" s="40"/>
      <c r="C557" s="40"/>
      <c r="D557" s="41"/>
      <c r="E557" s="41"/>
      <c r="F557" s="144"/>
      <c r="G557" s="144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0"/>
      <c r="AF557" s="41"/>
      <c r="AG557" s="41"/>
    </row>
    <row r="558" ht="14.25" customHeight="1">
      <c r="A558" s="40"/>
      <c r="B558" s="40"/>
      <c r="C558" s="40"/>
      <c r="D558" s="41"/>
      <c r="E558" s="41"/>
      <c r="F558" s="144"/>
      <c r="G558" s="144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0"/>
      <c r="AF558" s="41"/>
      <c r="AG558" s="41"/>
    </row>
    <row r="559" ht="14.25" customHeight="1">
      <c r="A559" s="40"/>
      <c r="B559" s="40"/>
      <c r="C559" s="40"/>
      <c r="D559" s="41"/>
      <c r="E559" s="41"/>
      <c r="F559" s="144"/>
      <c r="G559" s="144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0"/>
      <c r="AF559" s="41"/>
      <c r="AG559" s="41"/>
    </row>
    <row r="560" ht="14.25" customHeight="1">
      <c r="A560" s="40"/>
      <c r="B560" s="40"/>
      <c r="C560" s="40"/>
      <c r="D560" s="41"/>
      <c r="E560" s="41"/>
      <c r="F560" s="144"/>
      <c r="G560" s="144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0"/>
      <c r="AF560" s="41"/>
      <c r="AG560" s="41"/>
    </row>
    <row r="561" ht="14.25" customHeight="1">
      <c r="A561" s="40"/>
      <c r="B561" s="40"/>
      <c r="C561" s="40"/>
      <c r="D561" s="41"/>
      <c r="E561" s="41"/>
      <c r="F561" s="144"/>
      <c r="G561" s="144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0"/>
      <c r="AF561" s="41"/>
      <c r="AG561" s="41"/>
    </row>
    <row r="562" ht="14.25" customHeight="1">
      <c r="A562" s="40"/>
      <c r="B562" s="40"/>
      <c r="C562" s="40"/>
      <c r="D562" s="41"/>
      <c r="E562" s="41"/>
      <c r="F562" s="144"/>
      <c r="G562" s="144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0"/>
      <c r="AF562" s="41"/>
      <c r="AG562" s="41"/>
    </row>
    <row r="563" ht="14.25" customHeight="1">
      <c r="A563" s="40"/>
      <c r="B563" s="40"/>
      <c r="C563" s="40"/>
      <c r="D563" s="41"/>
      <c r="E563" s="41"/>
      <c r="F563" s="144"/>
      <c r="G563" s="144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0"/>
      <c r="AF563" s="41"/>
      <c r="AG563" s="41"/>
    </row>
    <row r="564" ht="14.25" customHeight="1">
      <c r="A564" s="40"/>
      <c r="B564" s="40"/>
      <c r="C564" s="40"/>
      <c r="D564" s="41"/>
      <c r="E564" s="41"/>
      <c r="F564" s="144"/>
      <c r="G564" s="144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0"/>
      <c r="AF564" s="41"/>
      <c r="AG564" s="41"/>
    </row>
    <row r="565" ht="14.25" customHeight="1">
      <c r="A565" s="40"/>
      <c r="B565" s="40"/>
      <c r="C565" s="40"/>
      <c r="D565" s="41"/>
      <c r="E565" s="41"/>
      <c r="F565" s="144"/>
      <c r="G565" s="144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0"/>
      <c r="AF565" s="41"/>
      <c r="AG565" s="41"/>
    </row>
    <row r="566" ht="14.25" customHeight="1">
      <c r="A566" s="40"/>
      <c r="B566" s="40"/>
      <c r="C566" s="40"/>
      <c r="D566" s="41"/>
      <c r="E566" s="41"/>
      <c r="F566" s="144"/>
      <c r="G566" s="144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0"/>
      <c r="AF566" s="41"/>
      <c r="AG566" s="41"/>
    </row>
    <row r="567" ht="14.25" customHeight="1">
      <c r="A567" s="40"/>
      <c r="B567" s="40"/>
      <c r="C567" s="40"/>
      <c r="D567" s="41"/>
      <c r="E567" s="41"/>
      <c r="F567" s="144"/>
      <c r="G567" s="144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0"/>
      <c r="AF567" s="41"/>
      <c r="AG567" s="41"/>
    </row>
    <row r="568" ht="14.25" customHeight="1">
      <c r="A568" s="40"/>
      <c r="B568" s="40"/>
      <c r="C568" s="40"/>
      <c r="D568" s="41"/>
      <c r="E568" s="41"/>
      <c r="F568" s="144"/>
      <c r="G568" s="144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0"/>
      <c r="AF568" s="41"/>
      <c r="AG568" s="41"/>
    </row>
    <row r="569" ht="14.25" customHeight="1">
      <c r="A569" s="40"/>
      <c r="B569" s="40"/>
      <c r="C569" s="40"/>
      <c r="D569" s="41"/>
      <c r="E569" s="41"/>
      <c r="F569" s="144"/>
      <c r="G569" s="144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0"/>
      <c r="AF569" s="41"/>
      <c r="AG569" s="41"/>
    </row>
    <row r="570" ht="14.25" customHeight="1">
      <c r="A570" s="40"/>
      <c r="B570" s="40"/>
      <c r="C570" s="40"/>
      <c r="D570" s="41"/>
      <c r="E570" s="41"/>
      <c r="F570" s="144"/>
      <c r="G570" s="144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0"/>
      <c r="AF570" s="41"/>
      <c r="AG570" s="41"/>
    </row>
    <row r="571" ht="14.25" customHeight="1">
      <c r="A571" s="40"/>
      <c r="B571" s="40"/>
      <c r="C571" s="40"/>
      <c r="D571" s="41"/>
      <c r="E571" s="41"/>
      <c r="F571" s="144"/>
      <c r="G571" s="144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0"/>
      <c r="AF571" s="41"/>
      <c r="AG571" s="41"/>
    </row>
    <row r="572" ht="14.25" customHeight="1">
      <c r="A572" s="40"/>
      <c r="B572" s="40"/>
      <c r="C572" s="40"/>
      <c r="D572" s="41"/>
      <c r="E572" s="41"/>
      <c r="F572" s="144"/>
      <c r="G572" s="144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0"/>
      <c r="AF572" s="41"/>
      <c r="AG572" s="41"/>
    </row>
    <row r="573" ht="14.25" customHeight="1">
      <c r="A573" s="40"/>
      <c r="B573" s="40"/>
      <c r="C573" s="40"/>
      <c r="D573" s="41"/>
      <c r="E573" s="41"/>
      <c r="F573" s="144"/>
      <c r="G573" s="144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0"/>
      <c r="AF573" s="41"/>
      <c r="AG573" s="41"/>
    </row>
    <row r="574" ht="14.25" customHeight="1">
      <c r="A574" s="40"/>
      <c r="B574" s="40"/>
      <c r="C574" s="40"/>
      <c r="D574" s="41"/>
      <c r="E574" s="41"/>
      <c r="F574" s="144"/>
      <c r="G574" s="144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0"/>
      <c r="AF574" s="41"/>
      <c r="AG574" s="41"/>
    </row>
    <row r="575" ht="14.25" customHeight="1">
      <c r="A575" s="40"/>
      <c r="B575" s="40"/>
      <c r="C575" s="40"/>
      <c r="D575" s="41"/>
      <c r="E575" s="41"/>
      <c r="F575" s="144"/>
      <c r="G575" s="144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0"/>
      <c r="AF575" s="41"/>
      <c r="AG575" s="41"/>
    </row>
    <row r="576" ht="14.25" customHeight="1">
      <c r="A576" s="40"/>
      <c r="B576" s="40"/>
      <c r="C576" s="40"/>
      <c r="D576" s="41"/>
      <c r="E576" s="41"/>
      <c r="F576" s="144"/>
      <c r="G576" s="144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0"/>
      <c r="AF576" s="41"/>
      <c r="AG576" s="41"/>
    </row>
    <row r="577" ht="14.25" customHeight="1">
      <c r="A577" s="40"/>
      <c r="B577" s="40"/>
      <c r="C577" s="40"/>
      <c r="D577" s="41"/>
      <c r="E577" s="41"/>
      <c r="F577" s="144"/>
      <c r="G577" s="144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0"/>
      <c r="AF577" s="41"/>
      <c r="AG577" s="41"/>
    </row>
    <row r="578" ht="14.25" customHeight="1">
      <c r="A578" s="40"/>
      <c r="B578" s="40"/>
      <c r="C578" s="40"/>
      <c r="D578" s="41"/>
      <c r="E578" s="41"/>
      <c r="F578" s="144"/>
      <c r="G578" s="144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0"/>
      <c r="AF578" s="41"/>
      <c r="AG578" s="41"/>
    </row>
    <row r="579" ht="14.25" customHeight="1">
      <c r="A579" s="40"/>
      <c r="B579" s="40"/>
      <c r="C579" s="40"/>
      <c r="D579" s="41"/>
      <c r="E579" s="41"/>
      <c r="F579" s="144"/>
      <c r="G579" s="144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0"/>
      <c r="AF579" s="41"/>
      <c r="AG579" s="41"/>
    </row>
    <row r="580" ht="14.25" customHeight="1">
      <c r="A580" s="40"/>
      <c r="B580" s="40"/>
      <c r="C580" s="40"/>
      <c r="D580" s="41"/>
      <c r="E580" s="41"/>
      <c r="F580" s="144"/>
      <c r="G580" s="144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0"/>
      <c r="AF580" s="41"/>
      <c r="AG580" s="41"/>
    </row>
    <row r="581" ht="14.25" customHeight="1">
      <c r="A581" s="40"/>
      <c r="B581" s="40"/>
      <c r="C581" s="40"/>
      <c r="D581" s="41"/>
      <c r="E581" s="41"/>
      <c r="F581" s="144"/>
      <c r="G581" s="144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0"/>
      <c r="AF581" s="41"/>
      <c r="AG581" s="41"/>
    </row>
    <row r="582" ht="14.25" customHeight="1">
      <c r="A582" s="40"/>
      <c r="B582" s="40"/>
      <c r="C582" s="40"/>
      <c r="D582" s="41"/>
      <c r="E582" s="41"/>
      <c r="F582" s="144"/>
      <c r="G582" s="144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0"/>
      <c r="AF582" s="41"/>
      <c r="AG582" s="41"/>
    </row>
    <row r="583" ht="14.25" customHeight="1">
      <c r="A583" s="40"/>
      <c r="B583" s="40"/>
      <c r="C583" s="40"/>
      <c r="D583" s="41"/>
      <c r="E583" s="41"/>
      <c r="F583" s="144"/>
      <c r="G583" s="144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0"/>
      <c r="AF583" s="41"/>
      <c r="AG583" s="41"/>
    </row>
    <row r="584" ht="14.25" customHeight="1">
      <c r="A584" s="40"/>
      <c r="B584" s="40"/>
      <c r="C584" s="40"/>
      <c r="D584" s="41"/>
      <c r="E584" s="41"/>
      <c r="F584" s="144"/>
      <c r="G584" s="144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0"/>
      <c r="AF584" s="41"/>
      <c r="AG584" s="41"/>
    </row>
    <row r="585" ht="14.25" customHeight="1">
      <c r="A585" s="40"/>
      <c r="B585" s="40"/>
      <c r="C585" s="40"/>
      <c r="D585" s="41"/>
      <c r="E585" s="41"/>
      <c r="F585" s="144"/>
      <c r="G585" s="144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0"/>
      <c r="AF585" s="41"/>
      <c r="AG585" s="41"/>
    </row>
    <row r="586" ht="14.25" customHeight="1">
      <c r="A586" s="40"/>
      <c r="B586" s="40"/>
      <c r="C586" s="40"/>
      <c r="D586" s="41"/>
      <c r="E586" s="41"/>
      <c r="F586" s="144"/>
      <c r="G586" s="144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0"/>
      <c r="AF586" s="41"/>
      <c r="AG586" s="41"/>
    </row>
    <row r="587" ht="14.25" customHeight="1">
      <c r="A587" s="40"/>
      <c r="B587" s="40"/>
      <c r="C587" s="40"/>
      <c r="D587" s="41"/>
      <c r="E587" s="41"/>
      <c r="F587" s="144"/>
      <c r="G587" s="144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0"/>
      <c r="AF587" s="41"/>
      <c r="AG587" s="41"/>
    </row>
    <row r="588" ht="14.25" customHeight="1">
      <c r="A588" s="40"/>
      <c r="B588" s="40"/>
      <c r="C588" s="40"/>
      <c r="D588" s="41"/>
      <c r="E588" s="41"/>
      <c r="F588" s="144"/>
      <c r="G588" s="144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0"/>
      <c r="AF588" s="41"/>
      <c r="AG588" s="41"/>
    </row>
    <row r="589" ht="14.25" customHeight="1">
      <c r="A589" s="40"/>
      <c r="B589" s="40"/>
      <c r="C589" s="40"/>
      <c r="D589" s="41"/>
      <c r="E589" s="41"/>
      <c r="F589" s="144"/>
      <c r="G589" s="144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0"/>
      <c r="AF589" s="41"/>
      <c r="AG589" s="41"/>
    </row>
    <row r="590" ht="14.25" customHeight="1">
      <c r="A590" s="40"/>
      <c r="B590" s="40"/>
      <c r="C590" s="40"/>
      <c r="D590" s="41"/>
      <c r="E590" s="41"/>
      <c r="F590" s="144"/>
      <c r="G590" s="144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0"/>
      <c r="AF590" s="41"/>
      <c r="AG590" s="41"/>
    </row>
    <row r="591" ht="14.25" customHeight="1">
      <c r="A591" s="40"/>
      <c r="B591" s="40"/>
      <c r="C591" s="40"/>
      <c r="D591" s="41"/>
      <c r="E591" s="41"/>
      <c r="F591" s="144"/>
      <c r="G591" s="144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0"/>
      <c r="AF591" s="41"/>
      <c r="AG591" s="41"/>
    </row>
    <row r="592" ht="14.25" customHeight="1">
      <c r="A592" s="40"/>
      <c r="B592" s="40"/>
      <c r="C592" s="40"/>
      <c r="D592" s="41"/>
      <c r="E592" s="41"/>
      <c r="F592" s="144"/>
      <c r="G592" s="144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0"/>
      <c r="AF592" s="41"/>
      <c r="AG592" s="41"/>
    </row>
    <row r="593" ht="14.25" customHeight="1">
      <c r="A593" s="40"/>
      <c r="B593" s="40"/>
      <c r="C593" s="40"/>
      <c r="D593" s="41"/>
      <c r="E593" s="41"/>
      <c r="F593" s="144"/>
      <c r="G593" s="144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0"/>
      <c r="AF593" s="41"/>
      <c r="AG593" s="41"/>
    </row>
    <row r="594" ht="14.25" customHeight="1">
      <c r="A594" s="40"/>
      <c r="B594" s="40"/>
      <c r="C594" s="40"/>
      <c r="D594" s="41"/>
      <c r="E594" s="41"/>
      <c r="F594" s="144"/>
      <c r="G594" s="144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0"/>
      <c r="AF594" s="41"/>
      <c r="AG594" s="41"/>
    </row>
    <row r="595" ht="14.25" customHeight="1">
      <c r="A595" s="40"/>
      <c r="B595" s="40"/>
      <c r="C595" s="40"/>
      <c r="D595" s="41"/>
      <c r="E595" s="41"/>
      <c r="F595" s="144"/>
      <c r="G595" s="144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0"/>
      <c r="AF595" s="41"/>
      <c r="AG595" s="41"/>
    </row>
    <row r="596" ht="14.25" customHeight="1">
      <c r="A596" s="40"/>
      <c r="B596" s="40"/>
      <c r="C596" s="40"/>
      <c r="D596" s="41"/>
      <c r="E596" s="41"/>
      <c r="F596" s="144"/>
      <c r="G596" s="144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0"/>
      <c r="AF596" s="41"/>
      <c r="AG596" s="41"/>
    </row>
    <row r="597" ht="14.25" customHeight="1">
      <c r="A597" s="40"/>
      <c r="B597" s="40"/>
      <c r="C597" s="40"/>
      <c r="D597" s="41"/>
      <c r="E597" s="41"/>
      <c r="F597" s="144"/>
      <c r="G597" s="144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0"/>
      <c r="AF597" s="41"/>
      <c r="AG597" s="41"/>
    </row>
    <row r="598" ht="14.25" customHeight="1">
      <c r="A598" s="40"/>
      <c r="B598" s="40"/>
      <c r="C598" s="40"/>
      <c r="D598" s="41"/>
      <c r="E598" s="41"/>
      <c r="F598" s="144"/>
      <c r="G598" s="144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0"/>
      <c r="AF598" s="41"/>
      <c r="AG598" s="41"/>
    </row>
    <row r="599" ht="14.25" customHeight="1">
      <c r="A599" s="40"/>
      <c r="B599" s="40"/>
      <c r="C599" s="40"/>
      <c r="D599" s="41"/>
      <c r="E599" s="41"/>
      <c r="F599" s="144"/>
      <c r="G599" s="144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0"/>
      <c r="AF599" s="41"/>
      <c r="AG599" s="41"/>
    </row>
    <row r="600" ht="14.25" customHeight="1">
      <c r="A600" s="40"/>
      <c r="B600" s="40"/>
      <c r="C600" s="40"/>
      <c r="D600" s="41"/>
      <c r="E600" s="41"/>
      <c r="F600" s="144"/>
      <c r="G600" s="144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0"/>
      <c r="AF600" s="41"/>
      <c r="AG600" s="41"/>
    </row>
    <row r="601" ht="14.25" customHeight="1">
      <c r="A601" s="40"/>
      <c r="B601" s="40"/>
      <c r="C601" s="40"/>
      <c r="D601" s="41"/>
      <c r="E601" s="41"/>
      <c r="F601" s="144"/>
      <c r="G601" s="144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0"/>
      <c r="AF601" s="41"/>
      <c r="AG601" s="41"/>
    </row>
    <row r="602" ht="14.25" customHeight="1">
      <c r="A602" s="40"/>
      <c r="B602" s="40"/>
      <c r="C602" s="40"/>
      <c r="D602" s="41"/>
      <c r="E602" s="41"/>
      <c r="F602" s="144"/>
      <c r="G602" s="144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0"/>
      <c r="AF602" s="41"/>
      <c r="AG602" s="41"/>
    </row>
    <row r="603" ht="14.25" customHeight="1">
      <c r="A603" s="40"/>
      <c r="B603" s="40"/>
      <c r="C603" s="40"/>
      <c r="D603" s="41"/>
      <c r="E603" s="41"/>
      <c r="F603" s="144"/>
      <c r="G603" s="144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0"/>
      <c r="AF603" s="41"/>
      <c r="AG603" s="41"/>
    </row>
    <row r="604" ht="14.25" customHeight="1">
      <c r="A604" s="40"/>
      <c r="B604" s="40"/>
      <c r="C604" s="40"/>
      <c r="D604" s="41"/>
      <c r="E604" s="41"/>
      <c r="F604" s="144"/>
      <c r="G604" s="144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0"/>
      <c r="AF604" s="41"/>
      <c r="AG604" s="41"/>
    </row>
    <row r="605" ht="14.25" customHeight="1">
      <c r="A605" s="40"/>
      <c r="B605" s="40"/>
      <c r="C605" s="40"/>
      <c r="D605" s="41"/>
      <c r="E605" s="41"/>
      <c r="F605" s="144"/>
      <c r="G605" s="144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0"/>
      <c r="AF605" s="41"/>
      <c r="AG605" s="41"/>
    </row>
    <row r="606" ht="14.25" customHeight="1">
      <c r="A606" s="40"/>
      <c r="B606" s="40"/>
      <c r="C606" s="40"/>
      <c r="D606" s="41"/>
      <c r="E606" s="41"/>
      <c r="F606" s="144"/>
      <c r="G606" s="144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0"/>
      <c r="AF606" s="41"/>
      <c r="AG606" s="41"/>
    </row>
    <row r="607" ht="14.25" customHeight="1">
      <c r="A607" s="40"/>
      <c r="B607" s="40"/>
      <c r="C607" s="40"/>
      <c r="D607" s="41"/>
      <c r="E607" s="41"/>
      <c r="F607" s="144"/>
      <c r="G607" s="144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0"/>
      <c r="AF607" s="41"/>
      <c r="AG607" s="41"/>
    </row>
    <row r="608" ht="14.25" customHeight="1">
      <c r="A608" s="40"/>
      <c r="B608" s="40"/>
      <c r="C608" s="40"/>
      <c r="D608" s="41"/>
      <c r="E608" s="41"/>
      <c r="F608" s="144"/>
      <c r="G608" s="144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0"/>
      <c r="AF608" s="41"/>
      <c r="AG608" s="41"/>
    </row>
    <row r="609" ht="14.25" customHeight="1">
      <c r="A609" s="40"/>
      <c r="B609" s="40"/>
      <c r="C609" s="40"/>
      <c r="D609" s="41"/>
      <c r="E609" s="41"/>
      <c r="F609" s="144"/>
      <c r="G609" s="144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0"/>
      <c r="AF609" s="41"/>
      <c r="AG609" s="41"/>
    </row>
    <row r="610" ht="14.25" customHeight="1">
      <c r="A610" s="40"/>
      <c r="B610" s="40"/>
      <c r="C610" s="40"/>
      <c r="D610" s="41"/>
      <c r="E610" s="41"/>
      <c r="F610" s="144"/>
      <c r="G610" s="144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0"/>
      <c r="AF610" s="41"/>
      <c r="AG610" s="41"/>
    </row>
    <row r="611" ht="14.25" customHeight="1">
      <c r="A611" s="40"/>
      <c r="B611" s="40"/>
      <c r="C611" s="40"/>
      <c r="D611" s="41"/>
      <c r="E611" s="41"/>
      <c r="F611" s="144"/>
      <c r="G611" s="144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0"/>
      <c r="AF611" s="41"/>
      <c r="AG611" s="41"/>
    </row>
    <row r="612" ht="14.25" customHeight="1">
      <c r="A612" s="40"/>
      <c r="B612" s="40"/>
      <c r="C612" s="40"/>
      <c r="D612" s="41"/>
      <c r="E612" s="41"/>
      <c r="F612" s="144"/>
      <c r="G612" s="144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0"/>
      <c r="AF612" s="41"/>
      <c r="AG612" s="41"/>
    </row>
    <row r="613" ht="14.25" customHeight="1">
      <c r="A613" s="40"/>
      <c r="B613" s="40"/>
      <c r="C613" s="40"/>
      <c r="D613" s="41"/>
      <c r="E613" s="41"/>
      <c r="F613" s="144"/>
      <c r="G613" s="144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0"/>
      <c r="AF613" s="41"/>
      <c r="AG613" s="41"/>
    </row>
    <row r="614" ht="14.25" customHeight="1">
      <c r="A614" s="40"/>
      <c r="B614" s="40"/>
      <c r="C614" s="40"/>
      <c r="D614" s="41"/>
      <c r="E614" s="41"/>
      <c r="F614" s="144"/>
      <c r="G614" s="144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0"/>
      <c r="AF614" s="41"/>
      <c r="AG614" s="41"/>
    </row>
    <row r="615" ht="14.25" customHeight="1">
      <c r="A615" s="40"/>
      <c r="B615" s="40"/>
      <c r="C615" s="40"/>
      <c r="D615" s="41"/>
      <c r="E615" s="41"/>
      <c r="F615" s="144"/>
      <c r="G615" s="144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0"/>
      <c r="AF615" s="41"/>
      <c r="AG615" s="41"/>
    </row>
    <row r="616" ht="14.25" customHeight="1">
      <c r="A616" s="40"/>
      <c r="B616" s="40"/>
      <c r="C616" s="40"/>
      <c r="D616" s="41"/>
      <c r="E616" s="41"/>
      <c r="F616" s="144"/>
      <c r="G616" s="144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0"/>
      <c r="AF616" s="41"/>
      <c r="AG616" s="41"/>
    </row>
    <row r="617" ht="14.25" customHeight="1">
      <c r="A617" s="40"/>
      <c r="B617" s="40"/>
      <c r="C617" s="40"/>
      <c r="D617" s="41"/>
      <c r="E617" s="41"/>
      <c r="F617" s="144"/>
      <c r="G617" s="144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0"/>
      <c r="AF617" s="41"/>
      <c r="AG617" s="41"/>
    </row>
    <row r="618" ht="14.25" customHeight="1">
      <c r="A618" s="40"/>
      <c r="B618" s="40"/>
      <c r="C618" s="40"/>
      <c r="D618" s="41"/>
      <c r="E618" s="41"/>
      <c r="F618" s="144"/>
      <c r="G618" s="144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0"/>
      <c r="AF618" s="41"/>
      <c r="AG618" s="41"/>
    </row>
    <row r="619" ht="14.25" customHeight="1">
      <c r="A619" s="40"/>
      <c r="B619" s="40"/>
      <c r="C619" s="40"/>
      <c r="D619" s="41"/>
      <c r="E619" s="41"/>
      <c r="F619" s="144"/>
      <c r="G619" s="144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0"/>
      <c r="AF619" s="41"/>
      <c r="AG619" s="41"/>
    </row>
    <row r="620" ht="14.25" customHeight="1">
      <c r="A620" s="40"/>
      <c r="B620" s="40"/>
      <c r="C620" s="40"/>
      <c r="D620" s="41"/>
      <c r="E620" s="41"/>
      <c r="F620" s="144"/>
      <c r="G620" s="144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0"/>
      <c r="AF620" s="41"/>
      <c r="AG620" s="41"/>
    </row>
    <row r="621" ht="14.25" customHeight="1">
      <c r="A621" s="40"/>
      <c r="B621" s="40"/>
      <c r="C621" s="40"/>
      <c r="D621" s="41"/>
      <c r="E621" s="41"/>
      <c r="F621" s="144"/>
      <c r="G621" s="144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0"/>
      <c r="AF621" s="41"/>
      <c r="AG621" s="41"/>
    </row>
    <row r="622" ht="14.25" customHeight="1">
      <c r="A622" s="40"/>
      <c r="B622" s="40"/>
      <c r="C622" s="40"/>
      <c r="D622" s="41"/>
      <c r="E622" s="41"/>
      <c r="F622" s="144"/>
      <c r="G622" s="144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0"/>
      <c r="AF622" s="41"/>
      <c r="AG622" s="41"/>
    </row>
    <row r="623" ht="14.25" customHeight="1">
      <c r="A623" s="40"/>
      <c r="B623" s="40"/>
      <c r="C623" s="40"/>
      <c r="D623" s="41"/>
      <c r="E623" s="41"/>
      <c r="F623" s="144"/>
      <c r="G623" s="144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0"/>
      <c r="AF623" s="41"/>
      <c r="AG623" s="41"/>
    </row>
    <row r="624" ht="14.25" customHeight="1">
      <c r="A624" s="40"/>
      <c r="B624" s="40"/>
      <c r="C624" s="40"/>
      <c r="D624" s="41"/>
      <c r="E624" s="41"/>
      <c r="F624" s="144"/>
      <c r="G624" s="144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0"/>
      <c r="AF624" s="41"/>
      <c r="AG624" s="41"/>
    </row>
    <row r="625" ht="14.25" customHeight="1">
      <c r="A625" s="40"/>
      <c r="B625" s="40"/>
      <c r="C625" s="40"/>
      <c r="D625" s="41"/>
      <c r="E625" s="41"/>
      <c r="F625" s="144"/>
      <c r="G625" s="144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0"/>
      <c r="AF625" s="41"/>
      <c r="AG625" s="41"/>
    </row>
    <row r="626" ht="14.25" customHeight="1">
      <c r="A626" s="40"/>
      <c r="B626" s="40"/>
      <c r="C626" s="40"/>
      <c r="D626" s="41"/>
      <c r="E626" s="41"/>
      <c r="F626" s="144"/>
      <c r="G626" s="144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0"/>
      <c r="AF626" s="41"/>
      <c r="AG626" s="41"/>
    </row>
    <row r="627" ht="14.25" customHeight="1">
      <c r="A627" s="40"/>
      <c r="B627" s="40"/>
      <c r="C627" s="40"/>
      <c r="D627" s="41"/>
      <c r="E627" s="41"/>
      <c r="F627" s="144"/>
      <c r="G627" s="144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0"/>
      <c r="AF627" s="41"/>
      <c r="AG627" s="41"/>
    </row>
    <row r="628" ht="14.25" customHeight="1">
      <c r="A628" s="40"/>
      <c r="B628" s="40"/>
      <c r="C628" s="40"/>
      <c r="D628" s="41"/>
      <c r="E628" s="41"/>
      <c r="F628" s="144"/>
      <c r="G628" s="144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0"/>
      <c r="AF628" s="41"/>
      <c r="AG628" s="41"/>
    </row>
    <row r="629" ht="14.25" customHeight="1">
      <c r="A629" s="40"/>
      <c r="B629" s="40"/>
      <c r="C629" s="40"/>
      <c r="D629" s="41"/>
      <c r="E629" s="41"/>
      <c r="F629" s="144"/>
      <c r="G629" s="144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0"/>
      <c r="AF629" s="41"/>
      <c r="AG629" s="41"/>
    </row>
    <row r="630" ht="14.25" customHeight="1">
      <c r="A630" s="40"/>
      <c r="B630" s="40"/>
      <c r="C630" s="40"/>
      <c r="D630" s="41"/>
      <c r="E630" s="41"/>
      <c r="F630" s="144"/>
      <c r="G630" s="144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0"/>
      <c r="AF630" s="41"/>
      <c r="AG630" s="41"/>
    </row>
    <row r="631" ht="14.25" customHeight="1">
      <c r="A631" s="40"/>
      <c r="B631" s="40"/>
      <c r="C631" s="40"/>
      <c r="D631" s="41"/>
      <c r="E631" s="41"/>
      <c r="F631" s="144"/>
      <c r="G631" s="144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0"/>
      <c r="AF631" s="41"/>
      <c r="AG631" s="41"/>
    </row>
    <row r="632" ht="14.25" customHeight="1">
      <c r="A632" s="40"/>
      <c r="B632" s="40"/>
      <c r="C632" s="40"/>
      <c r="D632" s="41"/>
      <c r="E632" s="41"/>
      <c r="F632" s="144"/>
      <c r="G632" s="144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0"/>
      <c r="AF632" s="41"/>
      <c r="AG632" s="41"/>
    </row>
    <row r="633" ht="14.25" customHeight="1">
      <c r="A633" s="40"/>
      <c r="B633" s="40"/>
      <c r="C633" s="40"/>
      <c r="D633" s="41"/>
      <c r="E633" s="41"/>
      <c r="F633" s="144"/>
      <c r="G633" s="144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0"/>
      <c r="AF633" s="41"/>
      <c r="AG633" s="41"/>
    </row>
    <row r="634" ht="14.25" customHeight="1">
      <c r="A634" s="40"/>
      <c r="B634" s="40"/>
      <c r="C634" s="40"/>
      <c r="D634" s="41"/>
      <c r="E634" s="41"/>
      <c r="F634" s="144"/>
      <c r="G634" s="144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0"/>
      <c r="AF634" s="41"/>
      <c r="AG634" s="41"/>
    </row>
    <row r="635" ht="14.25" customHeight="1">
      <c r="A635" s="40"/>
      <c r="B635" s="40"/>
      <c r="C635" s="40"/>
      <c r="D635" s="41"/>
      <c r="E635" s="41"/>
      <c r="F635" s="144"/>
      <c r="G635" s="144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0"/>
      <c r="AF635" s="41"/>
      <c r="AG635" s="41"/>
    </row>
    <row r="636" ht="14.25" customHeight="1">
      <c r="A636" s="40"/>
      <c r="B636" s="40"/>
      <c r="C636" s="40"/>
      <c r="D636" s="41"/>
      <c r="E636" s="41"/>
      <c r="F636" s="144"/>
      <c r="G636" s="144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0"/>
      <c r="AF636" s="41"/>
      <c r="AG636" s="41"/>
    </row>
    <row r="637" ht="14.25" customHeight="1">
      <c r="A637" s="40"/>
      <c r="B637" s="40"/>
      <c r="C637" s="40"/>
      <c r="D637" s="41"/>
      <c r="E637" s="41"/>
      <c r="F637" s="144"/>
      <c r="G637" s="144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0"/>
      <c r="AF637" s="41"/>
      <c r="AG637" s="41"/>
    </row>
    <row r="638" ht="14.25" customHeight="1">
      <c r="A638" s="40"/>
      <c r="B638" s="40"/>
      <c r="C638" s="40"/>
      <c r="D638" s="41"/>
      <c r="E638" s="41"/>
      <c r="F638" s="144"/>
      <c r="G638" s="144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0"/>
      <c r="AF638" s="41"/>
      <c r="AG638" s="41"/>
    </row>
    <row r="639" ht="14.25" customHeight="1">
      <c r="A639" s="40"/>
      <c r="B639" s="40"/>
      <c r="C639" s="40"/>
      <c r="D639" s="41"/>
      <c r="E639" s="41"/>
      <c r="F639" s="144"/>
      <c r="G639" s="144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0"/>
      <c r="AF639" s="41"/>
      <c r="AG639" s="41"/>
    </row>
    <row r="640" ht="14.25" customHeight="1">
      <c r="A640" s="40"/>
      <c r="B640" s="40"/>
      <c r="C640" s="40"/>
      <c r="D640" s="41"/>
      <c r="E640" s="41"/>
      <c r="F640" s="144"/>
      <c r="G640" s="144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0"/>
      <c r="AF640" s="41"/>
      <c r="AG640" s="41"/>
    </row>
    <row r="641" ht="14.25" customHeight="1">
      <c r="A641" s="40"/>
      <c r="B641" s="40"/>
      <c r="C641" s="40"/>
      <c r="D641" s="41"/>
      <c r="E641" s="41"/>
      <c r="F641" s="144"/>
      <c r="G641" s="144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0"/>
      <c r="AF641" s="41"/>
      <c r="AG641" s="41"/>
    </row>
    <row r="642" ht="14.25" customHeight="1">
      <c r="A642" s="40"/>
      <c r="B642" s="40"/>
      <c r="C642" s="40"/>
      <c r="D642" s="41"/>
      <c r="E642" s="41"/>
      <c r="F642" s="144"/>
      <c r="G642" s="144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0"/>
      <c r="AF642" s="41"/>
      <c r="AG642" s="41"/>
    </row>
    <row r="643" ht="14.25" customHeight="1">
      <c r="A643" s="40"/>
      <c r="B643" s="40"/>
      <c r="C643" s="40"/>
      <c r="D643" s="41"/>
      <c r="E643" s="41"/>
      <c r="F643" s="144"/>
      <c r="G643" s="144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0"/>
      <c r="AF643" s="41"/>
      <c r="AG643" s="41"/>
    </row>
    <row r="644" ht="14.25" customHeight="1">
      <c r="A644" s="40"/>
      <c r="B644" s="40"/>
      <c r="C644" s="40"/>
      <c r="D644" s="41"/>
      <c r="E644" s="41"/>
      <c r="F644" s="144"/>
      <c r="G644" s="144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0"/>
      <c r="AF644" s="41"/>
      <c r="AG644" s="41"/>
    </row>
    <row r="645" ht="14.25" customHeight="1">
      <c r="A645" s="40"/>
      <c r="B645" s="40"/>
      <c r="C645" s="40"/>
      <c r="D645" s="41"/>
      <c r="E645" s="41"/>
      <c r="F645" s="144"/>
      <c r="G645" s="144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0"/>
      <c r="AF645" s="41"/>
      <c r="AG645" s="41"/>
    </row>
    <row r="646" ht="14.25" customHeight="1">
      <c r="A646" s="40"/>
      <c r="B646" s="40"/>
      <c r="C646" s="40"/>
      <c r="D646" s="41"/>
      <c r="E646" s="41"/>
      <c r="F646" s="144"/>
      <c r="G646" s="144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0"/>
      <c r="AF646" s="41"/>
      <c r="AG646" s="41"/>
    </row>
    <row r="647" ht="14.25" customHeight="1">
      <c r="A647" s="40"/>
      <c r="B647" s="40"/>
      <c r="C647" s="40"/>
      <c r="D647" s="41"/>
      <c r="E647" s="41"/>
      <c r="F647" s="144"/>
      <c r="G647" s="144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0"/>
      <c r="AF647" s="41"/>
      <c r="AG647" s="41"/>
    </row>
    <row r="648" ht="14.25" customHeight="1">
      <c r="A648" s="40"/>
      <c r="B648" s="40"/>
      <c r="C648" s="40"/>
      <c r="D648" s="41"/>
      <c r="E648" s="41"/>
      <c r="F648" s="144"/>
      <c r="G648" s="144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0"/>
      <c r="AF648" s="41"/>
      <c r="AG648" s="41"/>
    </row>
    <row r="649" ht="14.25" customHeight="1">
      <c r="A649" s="40"/>
      <c r="B649" s="40"/>
      <c r="C649" s="40"/>
      <c r="D649" s="41"/>
      <c r="E649" s="41"/>
      <c r="F649" s="144"/>
      <c r="G649" s="144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0"/>
      <c r="AF649" s="41"/>
      <c r="AG649" s="41"/>
    </row>
    <row r="650" ht="14.25" customHeight="1">
      <c r="A650" s="40"/>
      <c r="B650" s="40"/>
      <c r="C650" s="40"/>
      <c r="D650" s="41"/>
      <c r="E650" s="41"/>
      <c r="F650" s="144"/>
      <c r="G650" s="144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0"/>
      <c r="AF650" s="41"/>
      <c r="AG650" s="41"/>
    </row>
    <row r="651" ht="14.25" customHeight="1">
      <c r="A651" s="40"/>
      <c r="B651" s="40"/>
      <c r="C651" s="40"/>
      <c r="D651" s="41"/>
      <c r="E651" s="41"/>
      <c r="F651" s="144"/>
      <c r="G651" s="144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0"/>
      <c r="AF651" s="41"/>
      <c r="AG651" s="41"/>
    </row>
    <row r="652" ht="14.25" customHeight="1">
      <c r="A652" s="40"/>
      <c r="B652" s="40"/>
      <c r="C652" s="40"/>
      <c r="D652" s="41"/>
      <c r="E652" s="41"/>
      <c r="F652" s="144"/>
      <c r="G652" s="144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0"/>
      <c r="AF652" s="41"/>
      <c r="AG652" s="41"/>
    </row>
    <row r="653" ht="14.25" customHeight="1">
      <c r="A653" s="40"/>
      <c r="B653" s="40"/>
      <c r="C653" s="40"/>
      <c r="D653" s="41"/>
      <c r="E653" s="41"/>
      <c r="F653" s="144"/>
      <c r="G653" s="144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0"/>
      <c r="AF653" s="41"/>
      <c r="AG653" s="41"/>
    </row>
    <row r="654" ht="14.25" customHeight="1">
      <c r="A654" s="40"/>
      <c r="B654" s="40"/>
      <c r="C654" s="40"/>
      <c r="D654" s="41"/>
      <c r="E654" s="41"/>
      <c r="F654" s="144"/>
      <c r="G654" s="144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0"/>
      <c r="AF654" s="41"/>
      <c r="AG654" s="41"/>
    </row>
    <row r="655" ht="14.25" customHeight="1">
      <c r="A655" s="40"/>
      <c r="B655" s="40"/>
      <c r="C655" s="40"/>
      <c r="D655" s="41"/>
      <c r="E655" s="41"/>
      <c r="F655" s="144"/>
      <c r="G655" s="144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0"/>
      <c r="AF655" s="41"/>
      <c r="AG655" s="41"/>
    </row>
    <row r="656" ht="14.25" customHeight="1">
      <c r="A656" s="40"/>
      <c r="B656" s="40"/>
      <c r="C656" s="40"/>
      <c r="D656" s="41"/>
      <c r="E656" s="41"/>
      <c r="F656" s="144"/>
      <c r="G656" s="144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0"/>
      <c r="AF656" s="41"/>
      <c r="AG656" s="41"/>
    </row>
    <row r="657" ht="14.25" customHeight="1">
      <c r="A657" s="40"/>
      <c r="B657" s="40"/>
      <c r="C657" s="40"/>
      <c r="D657" s="41"/>
      <c r="E657" s="41"/>
      <c r="F657" s="144"/>
      <c r="G657" s="144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0"/>
      <c r="AF657" s="41"/>
      <c r="AG657" s="41"/>
    </row>
    <row r="658" ht="14.25" customHeight="1">
      <c r="A658" s="40"/>
      <c r="B658" s="40"/>
      <c r="C658" s="40"/>
      <c r="D658" s="41"/>
      <c r="E658" s="41"/>
      <c r="F658" s="144"/>
      <c r="G658" s="144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0"/>
      <c r="AF658" s="41"/>
      <c r="AG658" s="41"/>
    </row>
    <row r="659" ht="14.25" customHeight="1">
      <c r="A659" s="40"/>
      <c r="B659" s="40"/>
      <c r="C659" s="40"/>
      <c r="D659" s="41"/>
      <c r="E659" s="41"/>
      <c r="F659" s="144"/>
      <c r="G659" s="144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0"/>
      <c r="AF659" s="41"/>
      <c r="AG659" s="41"/>
    </row>
    <row r="660" ht="14.25" customHeight="1">
      <c r="A660" s="40"/>
      <c r="B660" s="40"/>
      <c r="C660" s="40"/>
      <c r="D660" s="41"/>
      <c r="E660" s="41"/>
      <c r="F660" s="144"/>
      <c r="G660" s="144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0"/>
      <c r="AF660" s="41"/>
      <c r="AG660" s="41"/>
    </row>
    <row r="661" ht="14.25" customHeight="1">
      <c r="A661" s="40"/>
      <c r="B661" s="40"/>
      <c r="C661" s="40"/>
      <c r="D661" s="41"/>
      <c r="E661" s="41"/>
      <c r="F661" s="144"/>
      <c r="G661" s="144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0"/>
      <c r="AF661" s="41"/>
      <c r="AG661" s="41"/>
    </row>
    <row r="662" ht="14.25" customHeight="1">
      <c r="A662" s="40"/>
      <c r="B662" s="40"/>
      <c r="C662" s="40"/>
      <c r="D662" s="41"/>
      <c r="E662" s="41"/>
      <c r="F662" s="144"/>
      <c r="G662" s="144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0"/>
      <c r="AF662" s="41"/>
      <c r="AG662" s="41"/>
    </row>
    <row r="663" ht="14.25" customHeight="1">
      <c r="A663" s="40"/>
      <c r="B663" s="40"/>
      <c r="C663" s="40"/>
      <c r="D663" s="41"/>
      <c r="E663" s="41"/>
      <c r="F663" s="144"/>
      <c r="G663" s="144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0"/>
      <c r="AF663" s="41"/>
      <c r="AG663" s="41"/>
    </row>
    <row r="664" ht="14.25" customHeight="1">
      <c r="A664" s="40"/>
      <c r="B664" s="40"/>
      <c r="C664" s="40"/>
      <c r="D664" s="41"/>
      <c r="E664" s="41"/>
      <c r="F664" s="144"/>
      <c r="G664" s="144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0"/>
      <c r="AF664" s="41"/>
      <c r="AG664" s="41"/>
    </row>
    <row r="665" ht="14.25" customHeight="1">
      <c r="A665" s="40"/>
      <c r="B665" s="40"/>
      <c r="C665" s="40"/>
      <c r="D665" s="41"/>
      <c r="E665" s="41"/>
      <c r="F665" s="144"/>
      <c r="G665" s="144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0"/>
      <c r="AF665" s="41"/>
      <c r="AG665" s="41"/>
    </row>
    <row r="666" ht="14.25" customHeight="1">
      <c r="A666" s="40"/>
      <c r="B666" s="40"/>
      <c r="C666" s="40"/>
      <c r="D666" s="41"/>
      <c r="E666" s="41"/>
      <c r="F666" s="144"/>
      <c r="G666" s="144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0"/>
      <c r="AF666" s="41"/>
      <c r="AG666" s="41"/>
    </row>
    <row r="667" ht="14.25" customHeight="1">
      <c r="A667" s="40"/>
      <c r="B667" s="40"/>
      <c r="C667" s="40"/>
      <c r="D667" s="41"/>
      <c r="E667" s="41"/>
      <c r="F667" s="144"/>
      <c r="G667" s="144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0"/>
      <c r="AF667" s="41"/>
      <c r="AG667" s="41"/>
    </row>
    <row r="668" ht="14.25" customHeight="1">
      <c r="A668" s="40"/>
      <c r="B668" s="40"/>
      <c r="C668" s="40"/>
      <c r="D668" s="41"/>
      <c r="E668" s="41"/>
      <c r="F668" s="144"/>
      <c r="G668" s="144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0"/>
      <c r="AF668" s="41"/>
      <c r="AG668" s="41"/>
    </row>
    <row r="669" ht="14.25" customHeight="1">
      <c r="A669" s="40"/>
      <c r="B669" s="40"/>
      <c r="C669" s="40"/>
      <c r="D669" s="41"/>
      <c r="E669" s="41"/>
      <c r="F669" s="144"/>
      <c r="G669" s="144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0"/>
      <c r="AF669" s="41"/>
      <c r="AG669" s="41"/>
    </row>
    <row r="670" ht="14.25" customHeight="1">
      <c r="A670" s="40"/>
      <c r="B670" s="40"/>
      <c r="C670" s="40"/>
      <c r="D670" s="41"/>
      <c r="E670" s="41"/>
      <c r="F670" s="144"/>
      <c r="G670" s="144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0"/>
      <c r="AF670" s="41"/>
      <c r="AG670" s="41"/>
    </row>
    <row r="671" ht="14.25" customHeight="1">
      <c r="A671" s="40"/>
      <c r="B671" s="40"/>
      <c r="C671" s="40"/>
      <c r="D671" s="41"/>
      <c r="E671" s="41"/>
      <c r="F671" s="144"/>
      <c r="G671" s="144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0"/>
      <c r="AF671" s="41"/>
      <c r="AG671" s="41"/>
    </row>
    <row r="672" ht="14.25" customHeight="1">
      <c r="A672" s="40"/>
      <c r="B672" s="40"/>
      <c r="C672" s="40"/>
      <c r="D672" s="41"/>
      <c r="E672" s="41"/>
      <c r="F672" s="144"/>
      <c r="G672" s="144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0"/>
      <c r="AF672" s="41"/>
      <c r="AG672" s="41"/>
    </row>
    <row r="673" ht="14.25" customHeight="1">
      <c r="A673" s="40"/>
      <c r="B673" s="40"/>
      <c r="C673" s="40"/>
      <c r="D673" s="41"/>
      <c r="E673" s="41"/>
      <c r="F673" s="144"/>
      <c r="G673" s="144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0"/>
      <c r="AF673" s="41"/>
      <c r="AG673" s="41"/>
    </row>
    <row r="674" ht="14.25" customHeight="1">
      <c r="A674" s="40"/>
      <c r="B674" s="40"/>
      <c r="C674" s="40"/>
      <c r="D674" s="41"/>
      <c r="E674" s="41"/>
      <c r="F674" s="144"/>
      <c r="G674" s="144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0"/>
      <c r="AF674" s="41"/>
      <c r="AG674" s="41"/>
    </row>
    <row r="675" ht="14.25" customHeight="1">
      <c r="A675" s="40"/>
      <c r="B675" s="40"/>
      <c r="C675" s="40"/>
      <c r="D675" s="41"/>
      <c r="E675" s="41"/>
      <c r="F675" s="144"/>
      <c r="G675" s="144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0"/>
      <c r="AF675" s="41"/>
      <c r="AG675" s="41"/>
    </row>
    <row r="676" ht="14.25" customHeight="1">
      <c r="A676" s="40"/>
      <c r="B676" s="40"/>
      <c r="C676" s="40"/>
      <c r="D676" s="41"/>
      <c r="E676" s="41"/>
      <c r="F676" s="144"/>
      <c r="G676" s="144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0"/>
      <c r="AF676" s="41"/>
      <c r="AG676" s="41"/>
    </row>
    <row r="677" ht="14.25" customHeight="1">
      <c r="A677" s="40"/>
      <c r="B677" s="40"/>
      <c r="C677" s="40"/>
      <c r="D677" s="41"/>
      <c r="E677" s="41"/>
      <c r="F677" s="144"/>
      <c r="G677" s="144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0"/>
      <c r="AF677" s="41"/>
      <c r="AG677" s="41"/>
    </row>
    <row r="678" ht="14.25" customHeight="1">
      <c r="A678" s="40"/>
      <c r="B678" s="40"/>
      <c r="C678" s="40"/>
      <c r="D678" s="41"/>
      <c r="E678" s="41"/>
      <c r="F678" s="144"/>
      <c r="G678" s="144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0"/>
      <c r="AF678" s="41"/>
      <c r="AG678" s="41"/>
    </row>
    <row r="679" ht="14.25" customHeight="1">
      <c r="A679" s="40"/>
      <c r="B679" s="40"/>
      <c r="C679" s="40"/>
      <c r="D679" s="41"/>
      <c r="E679" s="41"/>
      <c r="F679" s="144"/>
      <c r="G679" s="144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0"/>
      <c r="AF679" s="41"/>
      <c r="AG679" s="41"/>
    </row>
    <row r="680" ht="14.25" customHeight="1">
      <c r="A680" s="40"/>
      <c r="B680" s="40"/>
      <c r="C680" s="40"/>
      <c r="D680" s="41"/>
      <c r="E680" s="41"/>
      <c r="F680" s="144"/>
      <c r="G680" s="144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0"/>
      <c r="AF680" s="41"/>
      <c r="AG680" s="41"/>
    </row>
    <row r="681" ht="14.25" customHeight="1">
      <c r="A681" s="40"/>
      <c r="B681" s="40"/>
      <c r="C681" s="40"/>
      <c r="D681" s="41"/>
      <c r="E681" s="41"/>
      <c r="F681" s="144"/>
      <c r="G681" s="144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0"/>
      <c r="AF681" s="41"/>
      <c r="AG681" s="41"/>
    </row>
    <row r="682" ht="14.25" customHeight="1">
      <c r="A682" s="40"/>
      <c r="B682" s="40"/>
      <c r="C682" s="40"/>
      <c r="D682" s="41"/>
      <c r="E682" s="41"/>
      <c r="F682" s="144"/>
      <c r="G682" s="144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0"/>
      <c r="AF682" s="41"/>
      <c r="AG682" s="41"/>
    </row>
    <row r="683" ht="14.25" customHeight="1">
      <c r="A683" s="40"/>
      <c r="B683" s="40"/>
      <c r="C683" s="40"/>
      <c r="D683" s="41"/>
      <c r="E683" s="41"/>
      <c r="F683" s="144"/>
      <c r="G683" s="144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0"/>
      <c r="AF683" s="41"/>
      <c r="AG683" s="41"/>
    </row>
    <row r="684" ht="14.25" customHeight="1">
      <c r="A684" s="40"/>
      <c r="B684" s="40"/>
      <c r="C684" s="40"/>
      <c r="D684" s="41"/>
      <c r="E684" s="41"/>
      <c r="F684" s="144"/>
      <c r="G684" s="144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0"/>
      <c r="AF684" s="41"/>
      <c r="AG684" s="41"/>
    </row>
    <row r="685" ht="14.25" customHeight="1">
      <c r="A685" s="40"/>
      <c r="B685" s="40"/>
      <c r="C685" s="40"/>
      <c r="D685" s="41"/>
      <c r="E685" s="41"/>
      <c r="F685" s="144"/>
      <c r="G685" s="144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0"/>
      <c r="AF685" s="41"/>
      <c r="AG685" s="41"/>
    </row>
    <row r="686" ht="14.25" customHeight="1">
      <c r="A686" s="40"/>
      <c r="B686" s="40"/>
      <c r="C686" s="40"/>
      <c r="D686" s="41"/>
      <c r="E686" s="41"/>
      <c r="F686" s="144"/>
      <c r="G686" s="144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0"/>
      <c r="AF686" s="41"/>
      <c r="AG686" s="41"/>
    </row>
    <row r="687" ht="14.25" customHeight="1">
      <c r="A687" s="40"/>
      <c r="B687" s="40"/>
      <c r="C687" s="40"/>
      <c r="D687" s="41"/>
      <c r="E687" s="41"/>
      <c r="F687" s="144"/>
      <c r="G687" s="144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0"/>
      <c r="AF687" s="41"/>
      <c r="AG687" s="41"/>
    </row>
    <row r="688" ht="14.25" customHeight="1">
      <c r="A688" s="40"/>
      <c r="B688" s="40"/>
      <c r="C688" s="40"/>
      <c r="D688" s="41"/>
      <c r="E688" s="41"/>
      <c r="F688" s="144"/>
      <c r="G688" s="144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0"/>
      <c r="AF688" s="41"/>
      <c r="AG688" s="41"/>
    </row>
    <row r="689" ht="14.25" customHeight="1">
      <c r="A689" s="40"/>
      <c r="B689" s="40"/>
      <c r="C689" s="40"/>
      <c r="D689" s="41"/>
      <c r="E689" s="41"/>
      <c r="F689" s="144"/>
      <c r="G689" s="144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0"/>
      <c r="AF689" s="41"/>
      <c r="AG689" s="41"/>
    </row>
    <row r="690" ht="14.25" customHeight="1">
      <c r="A690" s="40"/>
      <c r="B690" s="40"/>
      <c r="C690" s="40"/>
      <c r="D690" s="41"/>
      <c r="E690" s="41"/>
      <c r="F690" s="144"/>
      <c r="G690" s="144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0"/>
      <c r="AF690" s="41"/>
      <c r="AG690" s="41"/>
    </row>
    <row r="691" ht="14.25" customHeight="1">
      <c r="A691" s="40"/>
      <c r="B691" s="40"/>
      <c r="C691" s="40"/>
      <c r="D691" s="41"/>
      <c r="E691" s="41"/>
      <c r="F691" s="144"/>
      <c r="G691" s="144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0"/>
      <c r="AF691" s="41"/>
      <c r="AG691" s="41"/>
    </row>
    <row r="692" ht="14.25" customHeight="1">
      <c r="A692" s="40"/>
      <c r="B692" s="40"/>
      <c r="C692" s="40"/>
      <c r="D692" s="41"/>
      <c r="E692" s="41"/>
      <c r="F692" s="144"/>
      <c r="G692" s="144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0"/>
      <c r="AF692" s="41"/>
      <c r="AG692" s="41"/>
    </row>
    <row r="693" ht="14.25" customHeight="1">
      <c r="A693" s="40"/>
      <c r="B693" s="40"/>
      <c r="C693" s="40"/>
      <c r="D693" s="41"/>
      <c r="E693" s="41"/>
      <c r="F693" s="144"/>
      <c r="G693" s="144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0"/>
      <c r="AF693" s="41"/>
      <c r="AG693" s="41"/>
    </row>
    <row r="694" ht="14.25" customHeight="1">
      <c r="A694" s="40"/>
      <c r="B694" s="40"/>
      <c r="C694" s="40"/>
      <c r="D694" s="41"/>
      <c r="E694" s="41"/>
      <c r="F694" s="144"/>
      <c r="G694" s="144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0"/>
      <c r="AF694" s="41"/>
      <c r="AG694" s="41"/>
    </row>
    <row r="695" ht="14.25" customHeight="1">
      <c r="A695" s="40"/>
      <c r="B695" s="40"/>
      <c r="C695" s="40"/>
      <c r="D695" s="41"/>
      <c r="E695" s="41"/>
      <c r="F695" s="144"/>
      <c r="G695" s="144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0"/>
      <c r="AF695" s="41"/>
      <c r="AG695" s="41"/>
    </row>
    <row r="696" ht="14.25" customHeight="1">
      <c r="A696" s="40"/>
      <c r="B696" s="40"/>
      <c r="C696" s="40"/>
      <c r="D696" s="41"/>
      <c r="E696" s="41"/>
      <c r="F696" s="144"/>
      <c r="G696" s="144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0"/>
      <c r="AF696" s="41"/>
      <c r="AG696" s="41"/>
    </row>
    <row r="697" ht="14.25" customHeight="1">
      <c r="A697" s="40"/>
      <c r="B697" s="40"/>
      <c r="C697" s="40"/>
      <c r="D697" s="41"/>
      <c r="E697" s="41"/>
      <c r="F697" s="144"/>
      <c r="G697" s="144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0"/>
      <c r="AF697" s="41"/>
      <c r="AG697" s="41"/>
    </row>
    <row r="698" ht="14.25" customHeight="1">
      <c r="A698" s="40"/>
      <c r="B698" s="40"/>
      <c r="C698" s="40"/>
      <c r="D698" s="41"/>
      <c r="E698" s="41"/>
      <c r="F698" s="144"/>
      <c r="G698" s="144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0"/>
      <c r="AF698" s="41"/>
      <c r="AG698" s="41"/>
    </row>
    <row r="699" ht="14.25" customHeight="1">
      <c r="A699" s="40"/>
      <c r="B699" s="40"/>
      <c r="C699" s="40"/>
      <c r="D699" s="41"/>
      <c r="E699" s="41"/>
      <c r="F699" s="144"/>
      <c r="G699" s="144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0"/>
      <c r="AF699" s="41"/>
      <c r="AG699" s="41"/>
    </row>
    <row r="700" ht="14.25" customHeight="1">
      <c r="A700" s="40"/>
      <c r="B700" s="40"/>
      <c r="C700" s="40"/>
      <c r="D700" s="41"/>
      <c r="E700" s="41"/>
      <c r="F700" s="144"/>
      <c r="G700" s="144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0"/>
      <c r="AF700" s="41"/>
      <c r="AG700" s="41"/>
    </row>
    <row r="701" ht="14.25" customHeight="1">
      <c r="A701" s="40"/>
      <c r="B701" s="40"/>
      <c r="C701" s="40"/>
      <c r="D701" s="41"/>
      <c r="E701" s="41"/>
      <c r="F701" s="144"/>
      <c r="G701" s="144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0"/>
      <c r="AF701" s="41"/>
      <c r="AG701" s="41"/>
    </row>
    <row r="702" ht="14.25" customHeight="1">
      <c r="A702" s="40"/>
      <c r="B702" s="40"/>
      <c r="C702" s="40"/>
      <c r="D702" s="41"/>
      <c r="E702" s="41"/>
      <c r="F702" s="144"/>
      <c r="G702" s="144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0"/>
      <c r="AF702" s="41"/>
      <c r="AG702" s="41"/>
    </row>
    <row r="703" ht="14.25" customHeight="1">
      <c r="A703" s="40"/>
      <c r="B703" s="40"/>
      <c r="C703" s="40"/>
      <c r="D703" s="41"/>
      <c r="E703" s="41"/>
      <c r="F703" s="144"/>
      <c r="G703" s="144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0"/>
      <c r="AF703" s="41"/>
      <c r="AG703" s="41"/>
    </row>
    <row r="704" ht="14.25" customHeight="1">
      <c r="A704" s="40"/>
      <c r="B704" s="40"/>
      <c r="C704" s="40"/>
      <c r="D704" s="41"/>
      <c r="E704" s="41"/>
      <c r="F704" s="144"/>
      <c r="G704" s="144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0"/>
      <c r="AF704" s="41"/>
      <c r="AG704" s="41"/>
    </row>
    <row r="705" ht="14.25" customHeight="1">
      <c r="A705" s="40"/>
      <c r="B705" s="40"/>
      <c r="C705" s="40"/>
      <c r="D705" s="41"/>
      <c r="E705" s="41"/>
      <c r="F705" s="144"/>
      <c r="G705" s="144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0"/>
      <c r="AF705" s="41"/>
      <c r="AG705" s="41"/>
    </row>
    <row r="706" ht="14.25" customHeight="1">
      <c r="A706" s="40"/>
      <c r="B706" s="40"/>
      <c r="C706" s="40"/>
      <c r="D706" s="41"/>
      <c r="E706" s="41"/>
      <c r="F706" s="144"/>
      <c r="G706" s="144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0"/>
      <c r="AF706" s="41"/>
      <c r="AG706" s="41"/>
    </row>
    <row r="707" ht="14.25" customHeight="1">
      <c r="A707" s="40"/>
      <c r="B707" s="40"/>
      <c r="C707" s="40"/>
      <c r="D707" s="41"/>
      <c r="E707" s="41"/>
      <c r="F707" s="144"/>
      <c r="G707" s="144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0"/>
      <c r="AF707" s="41"/>
      <c r="AG707" s="41"/>
    </row>
    <row r="708" ht="14.25" customHeight="1">
      <c r="A708" s="40"/>
      <c r="B708" s="40"/>
      <c r="C708" s="40"/>
      <c r="D708" s="41"/>
      <c r="E708" s="41"/>
      <c r="F708" s="144"/>
      <c r="G708" s="144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0"/>
      <c r="AF708" s="41"/>
      <c r="AG708" s="41"/>
    </row>
    <row r="709" ht="14.25" customHeight="1">
      <c r="A709" s="40"/>
      <c r="B709" s="40"/>
      <c r="C709" s="40"/>
      <c r="D709" s="41"/>
      <c r="E709" s="41"/>
      <c r="F709" s="144"/>
      <c r="G709" s="144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0"/>
      <c r="AF709" s="41"/>
      <c r="AG709" s="41"/>
    </row>
    <row r="710" ht="14.25" customHeight="1">
      <c r="A710" s="40"/>
      <c r="B710" s="40"/>
      <c r="C710" s="40"/>
      <c r="D710" s="41"/>
      <c r="E710" s="41"/>
      <c r="F710" s="144"/>
      <c r="G710" s="144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0"/>
      <c r="AF710" s="41"/>
      <c r="AG710" s="41"/>
    </row>
    <row r="711" ht="14.25" customHeight="1">
      <c r="A711" s="40"/>
      <c r="B711" s="40"/>
      <c r="C711" s="40"/>
      <c r="D711" s="41"/>
      <c r="E711" s="41"/>
      <c r="F711" s="144"/>
      <c r="G711" s="144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0"/>
      <c r="AF711" s="41"/>
      <c r="AG711" s="41"/>
    </row>
    <row r="712" ht="14.25" customHeight="1">
      <c r="A712" s="40"/>
      <c r="B712" s="40"/>
      <c r="C712" s="40"/>
      <c r="D712" s="41"/>
      <c r="E712" s="41"/>
      <c r="F712" s="144"/>
      <c r="G712" s="144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0"/>
      <c r="AF712" s="41"/>
      <c r="AG712" s="41"/>
    </row>
    <row r="713" ht="14.25" customHeight="1">
      <c r="A713" s="40"/>
      <c r="B713" s="40"/>
      <c r="C713" s="40"/>
      <c r="D713" s="41"/>
      <c r="E713" s="41"/>
      <c r="F713" s="144"/>
      <c r="G713" s="144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0"/>
      <c r="AF713" s="41"/>
      <c r="AG713" s="41"/>
    </row>
    <row r="714" ht="14.25" customHeight="1">
      <c r="A714" s="40"/>
      <c r="B714" s="40"/>
      <c r="C714" s="40"/>
      <c r="D714" s="41"/>
      <c r="E714" s="41"/>
      <c r="F714" s="144"/>
      <c r="G714" s="144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0"/>
      <c r="AF714" s="41"/>
      <c r="AG714" s="41"/>
    </row>
    <row r="715" ht="14.25" customHeight="1">
      <c r="A715" s="40"/>
      <c r="B715" s="40"/>
      <c r="C715" s="40"/>
      <c r="D715" s="41"/>
      <c r="E715" s="41"/>
      <c r="F715" s="144"/>
      <c r="G715" s="144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0"/>
      <c r="AF715" s="41"/>
      <c r="AG715" s="41"/>
    </row>
    <row r="716" ht="14.25" customHeight="1">
      <c r="A716" s="40"/>
      <c r="B716" s="40"/>
      <c r="C716" s="40"/>
      <c r="D716" s="41"/>
      <c r="E716" s="41"/>
      <c r="F716" s="144"/>
      <c r="G716" s="144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0"/>
      <c r="AF716" s="41"/>
      <c r="AG716" s="41"/>
    </row>
    <row r="717" ht="14.25" customHeight="1">
      <c r="A717" s="40"/>
      <c r="B717" s="40"/>
      <c r="C717" s="40"/>
      <c r="D717" s="41"/>
      <c r="E717" s="41"/>
      <c r="F717" s="144"/>
      <c r="G717" s="144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0"/>
      <c r="AF717" s="41"/>
      <c r="AG717" s="41"/>
    </row>
    <row r="718" ht="14.25" customHeight="1">
      <c r="A718" s="40"/>
      <c r="B718" s="40"/>
      <c r="C718" s="40"/>
      <c r="D718" s="41"/>
      <c r="E718" s="41"/>
      <c r="F718" s="144"/>
      <c r="G718" s="144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0"/>
      <c r="AF718" s="41"/>
      <c r="AG718" s="41"/>
    </row>
    <row r="719" ht="14.25" customHeight="1">
      <c r="A719" s="40"/>
      <c r="B719" s="40"/>
      <c r="C719" s="40"/>
      <c r="D719" s="41"/>
      <c r="E719" s="41"/>
      <c r="F719" s="144"/>
      <c r="G719" s="144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0"/>
      <c r="AF719" s="41"/>
      <c r="AG719" s="41"/>
    </row>
    <row r="720" ht="14.25" customHeight="1">
      <c r="A720" s="40"/>
      <c r="B720" s="40"/>
      <c r="C720" s="40"/>
      <c r="D720" s="41"/>
      <c r="E720" s="41"/>
      <c r="F720" s="144"/>
      <c r="G720" s="144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0"/>
      <c r="AF720" s="41"/>
      <c r="AG720" s="41"/>
    </row>
    <row r="721" ht="14.25" customHeight="1">
      <c r="A721" s="40"/>
      <c r="B721" s="40"/>
      <c r="C721" s="40"/>
      <c r="D721" s="41"/>
      <c r="E721" s="41"/>
      <c r="F721" s="144"/>
      <c r="G721" s="144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0"/>
      <c r="AF721" s="41"/>
      <c r="AG721" s="41"/>
    </row>
    <row r="722" ht="14.25" customHeight="1">
      <c r="A722" s="40"/>
      <c r="B722" s="40"/>
      <c r="C722" s="40"/>
      <c r="D722" s="41"/>
      <c r="E722" s="41"/>
      <c r="F722" s="144"/>
      <c r="G722" s="144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0"/>
      <c r="AF722" s="41"/>
      <c r="AG722" s="41"/>
    </row>
    <row r="723" ht="14.25" customHeight="1">
      <c r="A723" s="40"/>
      <c r="B723" s="40"/>
      <c r="C723" s="40"/>
      <c r="D723" s="41"/>
      <c r="E723" s="41"/>
      <c r="F723" s="144"/>
      <c r="G723" s="144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0"/>
      <c r="AF723" s="41"/>
      <c r="AG723" s="41"/>
    </row>
    <row r="724" ht="14.25" customHeight="1">
      <c r="A724" s="40"/>
      <c r="B724" s="40"/>
      <c r="C724" s="40"/>
      <c r="D724" s="41"/>
      <c r="E724" s="41"/>
      <c r="F724" s="144"/>
      <c r="G724" s="144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0"/>
      <c r="AF724" s="41"/>
      <c r="AG724" s="41"/>
    </row>
    <row r="725" ht="14.25" customHeight="1">
      <c r="A725" s="40"/>
      <c r="B725" s="40"/>
      <c r="C725" s="40"/>
      <c r="D725" s="41"/>
      <c r="E725" s="41"/>
      <c r="F725" s="144"/>
      <c r="G725" s="144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0"/>
      <c r="AF725" s="41"/>
      <c r="AG725" s="41"/>
    </row>
    <row r="726" ht="14.25" customHeight="1">
      <c r="A726" s="40"/>
      <c r="B726" s="40"/>
      <c r="C726" s="40"/>
      <c r="D726" s="41"/>
      <c r="E726" s="41"/>
      <c r="F726" s="144"/>
      <c r="G726" s="144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0"/>
      <c r="AF726" s="41"/>
      <c r="AG726" s="41"/>
    </row>
    <row r="727" ht="14.25" customHeight="1">
      <c r="A727" s="40"/>
      <c r="B727" s="40"/>
      <c r="C727" s="40"/>
      <c r="D727" s="41"/>
      <c r="E727" s="41"/>
      <c r="F727" s="144"/>
      <c r="G727" s="144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0"/>
      <c r="AF727" s="41"/>
      <c r="AG727" s="41"/>
    </row>
    <row r="728" ht="14.25" customHeight="1">
      <c r="A728" s="40"/>
      <c r="B728" s="40"/>
      <c r="C728" s="40"/>
      <c r="D728" s="41"/>
      <c r="E728" s="41"/>
      <c r="F728" s="144"/>
      <c r="G728" s="144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0"/>
      <c r="AF728" s="41"/>
      <c r="AG728" s="41"/>
    </row>
    <row r="729" ht="14.25" customHeight="1">
      <c r="A729" s="40"/>
      <c r="B729" s="40"/>
      <c r="C729" s="40"/>
      <c r="D729" s="41"/>
      <c r="E729" s="41"/>
      <c r="F729" s="144"/>
      <c r="G729" s="144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0"/>
      <c r="AF729" s="41"/>
      <c r="AG729" s="41"/>
    </row>
    <row r="730" ht="14.25" customHeight="1">
      <c r="A730" s="40"/>
      <c r="B730" s="40"/>
      <c r="C730" s="40"/>
      <c r="D730" s="41"/>
      <c r="E730" s="41"/>
      <c r="F730" s="144"/>
      <c r="G730" s="144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0"/>
      <c r="AF730" s="41"/>
      <c r="AG730" s="41"/>
    </row>
    <row r="731" ht="14.25" customHeight="1">
      <c r="A731" s="40"/>
      <c r="B731" s="40"/>
      <c r="C731" s="40"/>
      <c r="D731" s="41"/>
      <c r="E731" s="41"/>
      <c r="F731" s="144"/>
      <c r="G731" s="144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0"/>
      <c r="AF731" s="41"/>
      <c r="AG731" s="41"/>
    </row>
    <row r="732" ht="14.25" customHeight="1">
      <c r="A732" s="40"/>
      <c r="B732" s="40"/>
      <c r="C732" s="40"/>
      <c r="D732" s="41"/>
      <c r="E732" s="41"/>
      <c r="F732" s="144"/>
      <c r="G732" s="144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0"/>
      <c r="AF732" s="41"/>
      <c r="AG732" s="41"/>
    </row>
    <row r="733" ht="14.25" customHeight="1">
      <c r="A733" s="40"/>
      <c r="B733" s="40"/>
      <c r="C733" s="40"/>
      <c r="D733" s="41"/>
      <c r="E733" s="41"/>
      <c r="F733" s="144"/>
      <c r="G733" s="144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0"/>
      <c r="AF733" s="41"/>
      <c r="AG733" s="41"/>
    </row>
    <row r="734" ht="14.25" customHeight="1">
      <c r="A734" s="40"/>
      <c r="B734" s="40"/>
      <c r="C734" s="40"/>
      <c r="D734" s="41"/>
      <c r="E734" s="41"/>
      <c r="F734" s="144"/>
      <c r="G734" s="144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0"/>
      <c r="AF734" s="41"/>
      <c r="AG734" s="41"/>
    </row>
    <row r="735" ht="14.25" customHeight="1">
      <c r="A735" s="40"/>
      <c r="B735" s="40"/>
      <c r="C735" s="40"/>
      <c r="D735" s="41"/>
      <c r="E735" s="41"/>
      <c r="F735" s="144"/>
      <c r="G735" s="144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0"/>
      <c r="AF735" s="41"/>
      <c r="AG735" s="41"/>
    </row>
    <row r="736" ht="14.25" customHeight="1">
      <c r="A736" s="40"/>
      <c r="B736" s="40"/>
      <c r="C736" s="40"/>
      <c r="D736" s="41"/>
      <c r="E736" s="41"/>
      <c r="F736" s="144"/>
      <c r="G736" s="144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0"/>
      <c r="AF736" s="41"/>
      <c r="AG736" s="41"/>
    </row>
    <row r="737" ht="14.25" customHeight="1">
      <c r="A737" s="40"/>
      <c r="B737" s="40"/>
      <c r="C737" s="40"/>
      <c r="D737" s="41"/>
      <c r="E737" s="41"/>
      <c r="F737" s="144"/>
      <c r="G737" s="144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0"/>
      <c r="AF737" s="41"/>
      <c r="AG737" s="41"/>
    </row>
    <row r="738" ht="14.25" customHeight="1">
      <c r="A738" s="40"/>
      <c r="B738" s="40"/>
      <c r="C738" s="40"/>
      <c r="D738" s="41"/>
      <c r="E738" s="41"/>
      <c r="F738" s="144"/>
      <c r="G738" s="144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0"/>
      <c r="AF738" s="41"/>
      <c r="AG738" s="41"/>
    </row>
    <row r="739" ht="14.25" customHeight="1">
      <c r="A739" s="40"/>
      <c r="B739" s="40"/>
      <c r="C739" s="40"/>
      <c r="D739" s="41"/>
      <c r="E739" s="41"/>
      <c r="F739" s="144"/>
      <c r="G739" s="144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0"/>
      <c r="AF739" s="41"/>
      <c r="AG739" s="41"/>
    </row>
    <row r="740" ht="14.25" customHeight="1">
      <c r="A740" s="40"/>
      <c r="B740" s="40"/>
      <c r="C740" s="40"/>
      <c r="D740" s="41"/>
      <c r="E740" s="41"/>
      <c r="F740" s="144"/>
      <c r="G740" s="144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0"/>
      <c r="AF740" s="41"/>
      <c r="AG740" s="41"/>
    </row>
    <row r="741" ht="14.25" customHeight="1">
      <c r="A741" s="40"/>
      <c r="B741" s="40"/>
      <c r="C741" s="40"/>
      <c r="D741" s="41"/>
      <c r="E741" s="41"/>
      <c r="F741" s="144"/>
      <c r="G741" s="144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0"/>
      <c r="AF741" s="41"/>
      <c r="AG741" s="41"/>
    </row>
    <row r="742" ht="14.25" customHeight="1">
      <c r="A742" s="40"/>
      <c r="B742" s="40"/>
      <c r="C742" s="40"/>
      <c r="D742" s="41"/>
      <c r="E742" s="41"/>
      <c r="F742" s="144"/>
      <c r="G742" s="144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0"/>
      <c r="AF742" s="41"/>
      <c r="AG742" s="41"/>
    </row>
    <row r="743" ht="14.25" customHeight="1">
      <c r="A743" s="40"/>
      <c r="B743" s="40"/>
      <c r="C743" s="40"/>
      <c r="D743" s="41"/>
      <c r="E743" s="41"/>
      <c r="F743" s="144"/>
      <c r="G743" s="144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0"/>
      <c r="AF743" s="41"/>
      <c r="AG743" s="41"/>
    </row>
    <row r="744" ht="14.25" customHeight="1">
      <c r="A744" s="40"/>
      <c r="B744" s="40"/>
      <c r="C744" s="40"/>
      <c r="D744" s="41"/>
      <c r="E744" s="41"/>
      <c r="F744" s="144"/>
      <c r="G744" s="144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0"/>
      <c r="AF744" s="41"/>
      <c r="AG744" s="41"/>
    </row>
    <row r="745" ht="14.25" customHeight="1">
      <c r="A745" s="40"/>
      <c r="B745" s="40"/>
      <c r="C745" s="40"/>
      <c r="D745" s="41"/>
      <c r="E745" s="41"/>
      <c r="F745" s="144"/>
      <c r="G745" s="144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0"/>
      <c r="AF745" s="41"/>
      <c r="AG745" s="41"/>
    </row>
    <row r="746" ht="14.25" customHeight="1">
      <c r="A746" s="40"/>
      <c r="B746" s="40"/>
      <c r="C746" s="40"/>
      <c r="D746" s="41"/>
      <c r="E746" s="41"/>
      <c r="F746" s="144"/>
      <c r="G746" s="144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0"/>
      <c r="AF746" s="41"/>
      <c r="AG746" s="41"/>
    </row>
    <row r="747" ht="14.25" customHeight="1">
      <c r="A747" s="40"/>
      <c r="B747" s="40"/>
      <c r="C747" s="40"/>
      <c r="D747" s="41"/>
      <c r="E747" s="41"/>
      <c r="F747" s="144"/>
      <c r="G747" s="144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0"/>
      <c r="AF747" s="41"/>
      <c r="AG747" s="41"/>
    </row>
    <row r="748" ht="14.25" customHeight="1">
      <c r="A748" s="40"/>
      <c r="B748" s="40"/>
      <c r="C748" s="40"/>
      <c r="D748" s="41"/>
      <c r="E748" s="41"/>
      <c r="F748" s="144"/>
      <c r="G748" s="144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0"/>
      <c r="AF748" s="41"/>
      <c r="AG748" s="41"/>
    </row>
    <row r="749" ht="14.25" customHeight="1">
      <c r="A749" s="40"/>
      <c r="B749" s="40"/>
      <c r="C749" s="40"/>
      <c r="D749" s="41"/>
      <c r="E749" s="41"/>
      <c r="F749" s="144"/>
      <c r="G749" s="144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0"/>
      <c r="AF749" s="41"/>
      <c r="AG749" s="41"/>
    </row>
    <row r="750" ht="14.25" customHeight="1">
      <c r="A750" s="40"/>
      <c r="B750" s="40"/>
      <c r="C750" s="40"/>
      <c r="D750" s="41"/>
      <c r="E750" s="41"/>
      <c r="F750" s="144"/>
      <c r="G750" s="144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0"/>
      <c r="AF750" s="41"/>
      <c r="AG750" s="41"/>
    </row>
    <row r="751" ht="14.25" customHeight="1">
      <c r="A751" s="40"/>
      <c r="B751" s="40"/>
      <c r="C751" s="40"/>
      <c r="D751" s="41"/>
      <c r="E751" s="41"/>
      <c r="F751" s="144"/>
      <c r="G751" s="144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0"/>
      <c r="AF751" s="41"/>
      <c r="AG751" s="41"/>
    </row>
    <row r="752" ht="14.25" customHeight="1">
      <c r="A752" s="40"/>
      <c r="B752" s="40"/>
      <c r="C752" s="40"/>
      <c r="D752" s="41"/>
      <c r="E752" s="41"/>
      <c r="F752" s="144"/>
      <c r="G752" s="144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0"/>
      <c r="AF752" s="41"/>
      <c r="AG752" s="41"/>
    </row>
    <row r="753" ht="14.25" customHeight="1">
      <c r="A753" s="40"/>
      <c r="B753" s="40"/>
      <c r="C753" s="40"/>
      <c r="D753" s="41"/>
      <c r="E753" s="41"/>
      <c r="F753" s="144"/>
      <c r="G753" s="144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0"/>
      <c r="AF753" s="41"/>
      <c r="AG753" s="41"/>
    </row>
    <row r="754" ht="14.25" customHeight="1">
      <c r="A754" s="40"/>
      <c r="B754" s="40"/>
      <c r="C754" s="40"/>
      <c r="D754" s="41"/>
      <c r="E754" s="41"/>
      <c r="F754" s="144"/>
      <c r="G754" s="144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0"/>
      <c r="AF754" s="41"/>
      <c r="AG754" s="41"/>
    </row>
    <row r="755" ht="14.25" customHeight="1">
      <c r="A755" s="40"/>
      <c r="B755" s="40"/>
      <c r="C755" s="40"/>
      <c r="D755" s="41"/>
      <c r="E755" s="41"/>
      <c r="F755" s="144"/>
      <c r="G755" s="144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0"/>
      <c r="AF755" s="41"/>
      <c r="AG755" s="41"/>
    </row>
    <row r="756" ht="14.25" customHeight="1">
      <c r="A756" s="40"/>
      <c r="B756" s="40"/>
      <c r="C756" s="40"/>
      <c r="D756" s="41"/>
      <c r="E756" s="41"/>
      <c r="F756" s="144"/>
      <c r="G756" s="144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0"/>
      <c r="AF756" s="41"/>
      <c r="AG756" s="41"/>
    </row>
    <row r="757" ht="14.25" customHeight="1">
      <c r="A757" s="40"/>
      <c r="B757" s="40"/>
      <c r="C757" s="40"/>
      <c r="D757" s="41"/>
      <c r="E757" s="41"/>
      <c r="F757" s="144"/>
      <c r="G757" s="144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0"/>
      <c r="AF757" s="41"/>
      <c r="AG757" s="41"/>
    </row>
    <row r="758" ht="14.25" customHeight="1">
      <c r="A758" s="40"/>
      <c r="B758" s="40"/>
      <c r="C758" s="40"/>
      <c r="D758" s="41"/>
      <c r="E758" s="41"/>
      <c r="F758" s="144"/>
      <c r="G758" s="144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0"/>
      <c r="AF758" s="41"/>
      <c r="AG758" s="41"/>
    </row>
    <row r="759" ht="14.25" customHeight="1">
      <c r="A759" s="40"/>
      <c r="B759" s="40"/>
      <c r="C759" s="40"/>
      <c r="D759" s="41"/>
      <c r="E759" s="41"/>
      <c r="F759" s="144"/>
      <c r="G759" s="144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0"/>
      <c r="AF759" s="41"/>
      <c r="AG759" s="41"/>
    </row>
    <row r="760" ht="14.25" customHeight="1">
      <c r="A760" s="40"/>
      <c r="B760" s="40"/>
      <c r="C760" s="40"/>
      <c r="D760" s="41"/>
      <c r="E760" s="41"/>
      <c r="F760" s="144"/>
      <c r="G760" s="144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0"/>
      <c r="AF760" s="41"/>
      <c r="AG760" s="41"/>
    </row>
    <row r="761" ht="14.25" customHeight="1">
      <c r="A761" s="40"/>
      <c r="B761" s="40"/>
      <c r="C761" s="40"/>
      <c r="D761" s="41"/>
      <c r="E761" s="41"/>
      <c r="F761" s="144"/>
      <c r="G761" s="144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0"/>
      <c r="AF761" s="41"/>
      <c r="AG761" s="41"/>
    </row>
    <row r="762" ht="14.25" customHeight="1">
      <c r="A762" s="40"/>
      <c r="B762" s="40"/>
      <c r="C762" s="40"/>
      <c r="D762" s="41"/>
      <c r="E762" s="41"/>
      <c r="F762" s="144"/>
      <c r="G762" s="144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0"/>
      <c r="AF762" s="41"/>
      <c r="AG762" s="41"/>
    </row>
    <row r="763" ht="14.25" customHeight="1">
      <c r="A763" s="40"/>
      <c r="B763" s="40"/>
      <c r="C763" s="40"/>
      <c r="D763" s="41"/>
      <c r="E763" s="41"/>
      <c r="F763" s="144"/>
      <c r="G763" s="144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0"/>
      <c r="AF763" s="41"/>
      <c r="AG763" s="41"/>
    </row>
    <row r="764" ht="14.25" customHeight="1">
      <c r="A764" s="40"/>
      <c r="B764" s="40"/>
      <c r="C764" s="40"/>
      <c r="D764" s="41"/>
      <c r="E764" s="41"/>
      <c r="F764" s="144"/>
      <c r="G764" s="144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0"/>
      <c r="AF764" s="41"/>
      <c r="AG764" s="41"/>
    </row>
    <row r="765" ht="14.25" customHeight="1">
      <c r="A765" s="40"/>
      <c r="B765" s="40"/>
      <c r="C765" s="40"/>
      <c r="D765" s="41"/>
      <c r="E765" s="41"/>
      <c r="F765" s="144"/>
      <c r="G765" s="144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0"/>
      <c r="AF765" s="41"/>
      <c r="AG765" s="41"/>
    </row>
    <row r="766" ht="14.25" customHeight="1">
      <c r="A766" s="40"/>
      <c r="B766" s="40"/>
      <c r="C766" s="40"/>
      <c r="D766" s="41"/>
      <c r="E766" s="41"/>
      <c r="F766" s="144"/>
      <c r="G766" s="144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0"/>
      <c r="AF766" s="41"/>
      <c r="AG766" s="41"/>
    </row>
    <row r="767" ht="14.25" customHeight="1">
      <c r="A767" s="40"/>
      <c r="B767" s="40"/>
      <c r="C767" s="40"/>
      <c r="D767" s="41"/>
      <c r="E767" s="41"/>
      <c r="F767" s="144"/>
      <c r="G767" s="144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0"/>
      <c r="AF767" s="41"/>
      <c r="AG767" s="41"/>
    </row>
    <row r="768" ht="14.25" customHeight="1">
      <c r="A768" s="40"/>
      <c r="B768" s="40"/>
      <c r="C768" s="40"/>
      <c r="D768" s="41"/>
      <c r="E768" s="41"/>
      <c r="F768" s="144"/>
      <c r="G768" s="144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0"/>
      <c r="AF768" s="41"/>
      <c r="AG768" s="41"/>
    </row>
    <row r="769" ht="14.25" customHeight="1">
      <c r="A769" s="40"/>
      <c r="B769" s="40"/>
      <c r="C769" s="40"/>
      <c r="D769" s="41"/>
      <c r="E769" s="41"/>
      <c r="F769" s="144"/>
      <c r="G769" s="144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0"/>
      <c r="AF769" s="41"/>
      <c r="AG769" s="41"/>
    </row>
    <row r="770" ht="14.25" customHeight="1">
      <c r="A770" s="40"/>
      <c r="B770" s="40"/>
      <c r="C770" s="40"/>
      <c r="D770" s="41"/>
      <c r="E770" s="41"/>
      <c r="F770" s="144"/>
      <c r="G770" s="144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0"/>
      <c r="AF770" s="41"/>
      <c r="AG770" s="41"/>
    </row>
    <row r="771" ht="14.25" customHeight="1">
      <c r="A771" s="40"/>
      <c r="B771" s="40"/>
      <c r="C771" s="40"/>
      <c r="D771" s="41"/>
      <c r="E771" s="41"/>
      <c r="F771" s="144"/>
      <c r="G771" s="144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0"/>
      <c r="AF771" s="41"/>
      <c r="AG771" s="41"/>
    </row>
    <row r="772" ht="14.25" customHeight="1">
      <c r="A772" s="40"/>
      <c r="B772" s="40"/>
      <c r="C772" s="40"/>
      <c r="D772" s="41"/>
      <c r="E772" s="41"/>
      <c r="F772" s="144"/>
      <c r="G772" s="144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0"/>
      <c r="AF772" s="41"/>
      <c r="AG772" s="41"/>
    </row>
    <row r="773" ht="14.25" customHeight="1">
      <c r="A773" s="40"/>
      <c r="B773" s="40"/>
      <c r="C773" s="40"/>
      <c r="D773" s="41"/>
      <c r="E773" s="41"/>
      <c r="F773" s="144"/>
      <c r="G773" s="144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0"/>
      <c r="AF773" s="41"/>
      <c r="AG773" s="41"/>
    </row>
    <row r="774" ht="14.25" customHeight="1">
      <c r="A774" s="40"/>
      <c r="B774" s="40"/>
      <c r="C774" s="40"/>
      <c r="D774" s="41"/>
      <c r="E774" s="41"/>
      <c r="F774" s="144"/>
      <c r="G774" s="144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0"/>
      <c r="AF774" s="41"/>
      <c r="AG774" s="41"/>
    </row>
    <row r="775" ht="14.25" customHeight="1">
      <c r="A775" s="40"/>
      <c r="B775" s="40"/>
      <c r="C775" s="40"/>
      <c r="D775" s="41"/>
      <c r="E775" s="41"/>
      <c r="F775" s="144"/>
      <c r="G775" s="144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0"/>
      <c r="AF775" s="41"/>
      <c r="AG775" s="41"/>
    </row>
    <row r="776" ht="14.25" customHeight="1">
      <c r="A776" s="40"/>
      <c r="B776" s="40"/>
      <c r="C776" s="40"/>
      <c r="D776" s="41"/>
      <c r="E776" s="41"/>
      <c r="F776" s="144"/>
      <c r="G776" s="144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0"/>
      <c r="AF776" s="41"/>
      <c r="AG776" s="41"/>
    </row>
    <row r="777" ht="14.25" customHeight="1">
      <c r="A777" s="40"/>
      <c r="B777" s="40"/>
      <c r="C777" s="40"/>
      <c r="D777" s="41"/>
      <c r="E777" s="41"/>
      <c r="F777" s="144"/>
      <c r="G777" s="144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0"/>
      <c r="AF777" s="41"/>
      <c r="AG777" s="41"/>
    </row>
    <row r="778" ht="14.25" customHeight="1">
      <c r="A778" s="40"/>
      <c r="B778" s="40"/>
      <c r="C778" s="40"/>
      <c r="D778" s="41"/>
      <c r="E778" s="41"/>
      <c r="F778" s="144"/>
      <c r="G778" s="144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0"/>
      <c r="AF778" s="41"/>
      <c r="AG778" s="41"/>
    </row>
    <row r="779" ht="14.25" customHeight="1">
      <c r="A779" s="40"/>
      <c r="B779" s="40"/>
      <c r="C779" s="40"/>
      <c r="D779" s="41"/>
      <c r="E779" s="41"/>
      <c r="F779" s="144"/>
      <c r="G779" s="144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0"/>
      <c r="AF779" s="41"/>
      <c r="AG779" s="41"/>
    </row>
    <row r="780" ht="14.25" customHeight="1">
      <c r="A780" s="40"/>
      <c r="B780" s="40"/>
      <c r="C780" s="40"/>
      <c r="D780" s="41"/>
      <c r="E780" s="41"/>
      <c r="F780" s="144"/>
      <c r="G780" s="144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0"/>
      <c r="AF780" s="41"/>
      <c r="AG780" s="41"/>
    </row>
    <row r="781" ht="14.25" customHeight="1">
      <c r="A781" s="40"/>
      <c r="B781" s="40"/>
      <c r="C781" s="40"/>
      <c r="D781" s="41"/>
      <c r="E781" s="41"/>
      <c r="F781" s="144"/>
      <c r="G781" s="144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0"/>
      <c r="AF781" s="41"/>
      <c r="AG781" s="41"/>
    </row>
    <row r="782" ht="14.25" customHeight="1">
      <c r="A782" s="40"/>
      <c r="B782" s="40"/>
      <c r="C782" s="40"/>
      <c r="D782" s="41"/>
      <c r="E782" s="41"/>
      <c r="F782" s="144"/>
      <c r="G782" s="144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0"/>
      <c r="AF782" s="41"/>
      <c r="AG782" s="41"/>
    </row>
    <row r="783" ht="14.25" customHeight="1">
      <c r="A783" s="40"/>
      <c r="B783" s="40"/>
      <c r="C783" s="40"/>
      <c r="D783" s="41"/>
      <c r="E783" s="41"/>
      <c r="F783" s="144"/>
      <c r="G783" s="144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0"/>
      <c r="AF783" s="41"/>
      <c r="AG783" s="41"/>
    </row>
    <row r="784" ht="14.25" customHeight="1">
      <c r="A784" s="40"/>
      <c r="B784" s="40"/>
      <c r="C784" s="40"/>
      <c r="D784" s="41"/>
      <c r="E784" s="41"/>
      <c r="F784" s="144"/>
      <c r="G784" s="144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0"/>
      <c r="AF784" s="41"/>
      <c r="AG784" s="41"/>
    </row>
    <row r="785" ht="14.25" customHeight="1">
      <c r="A785" s="40"/>
      <c r="B785" s="40"/>
      <c r="C785" s="40"/>
      <c r="D785" s="41"/>
      <c r="E785" s="41"/>
      <c r="F785" s="144"/>
      <c r="G785" s="144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0"/>
      <c r="AF785" s="41"/>
      <c r="AG785" s="41"/>
    </row>
    <row r="786" ht="14.25" customHeight="1">
      <c r="A786" s="40"/>
      <c r="B786" s="40"/>
      <c r="C786" s="40"/>
      <c r="D786" s="41"/>
      <c r="E786" s="41"/>
      <c r="F786" s="144"/>
      <c r="G786" s="144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0"/>
      <c r="AF786" s="41"/>
      <c r="AG786" s="41"/>
    </row>
    <row r="787" ht="14.25" customHeight="1">
      <c r="A787" s="40"/>
      <c r="B787" s="40"/>
      <c r="C787" s="40"/>
      <c r="D787" s="41"/>
      <c r="E787" s="41"/>
      <c r="F787" s="144"/>
      <c r="G787" s="144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0"/>
      <c r="AF787" s="41"/>
      <c r="AG787" s="41"/>
    </row>
    <row r="788" ht="14.25" customHeight="1">
      <c r="A788" s="40"/>
      <c r="B788" s="40"/>
      <c r="C788" s="40"/>
      <c r="D788" s="41"/>
      <c r="E788" s="41"/>
      <c r="F788" s="144"/>
      <c r="G788" s="144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0"/>
      <c r="AF788" s="41"/>
      <c r="AG788" s="41"/>
    </row>
    <row r="789" ht="14.25" customHeight="1">
      <c r="A789" s="40"/>
      <c r="B789" s="40"/>
      <c r="C789" s="40"/>
      <c r="D789" s="41"/>
      <c r="E789" s="41"/>
      <c r="F789" s="144"/>
      <c r="G789" s="144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0"/>
      <c r="AF789" s="41"/>
      <c r="AG789" s="41"/>
    </row>
    <row r="790" ht="14.25" customHeight="1">
      <c r="A790" s="40"/>
      <c r="B790" s="40"/>
      <c r="C790" s="40"/>
      <c r="D790" s="41"/>
      <c r="E790" s="41"/>
      <c r="F790" s="144"/>
      <c r="G790" s="144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0"/>
      <c r="AF790" s="41"/>
      <c r="AG790" s="41"/>
    </row>
    <row r="791" ht="14.25" customHeight="1">
      <c r="A791" s="40"/>
      <c r="B791" s="40"/>
      <c r="C791" s="40"/>
      <c r="D791" s="41"/>
      <c r="E791" s="41"/>
      <c r="F791" s="144"/>
      <c r="G791" s="144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0"/>
      <c r="AF791" s="41"/>
      <c r="AG791" s="41"/>
    </row>
    <row r="792" ht="14.25" customHeight="1">
      <c r="A792" s="40"/>
      <c r="B792" s="40"/>
      <c r="C792" s="40"/>
      <c r="D792" s="41"/>
      <c r="E792" s="41"/>
      <c r="F792" s="144"/>
      <c r="G792" s="144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0"/>
      <c r="AF792" s="41"/>
      <c r="AG792" s="41"/>
    </row>
    <row r="793" ht="14.25" customHeight="1">
      <c r="A793" s="40"/>
      <c r="B793" s="40"/>
      <c r="C793" s="40"/>
      <c r="D793" s="41"/>
      <c r="E793" s="41"/>
      <c r="F793" s="144"/>
      <c r="G793" s="144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0"/>
      <c r="AF793" s="41"/>
      <c r="AG793" s="41"/>
    </row>
    <row r="794" ht="14.25" customHeight="1">
      <c r="A794" s="40"/>
      <c r="B794" s="40"/>
      <c r="C794" s="40"/>
      <c r="D794" s="41"/>
      <c r="E794" s="41"/>
      <c r="F794" s="144"/>
      <c r="G794" s="144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0"/>
      <c r="AF794" s="41"/>
      <c r="AG794" s="41"/>
    </row>
    <row r="795" ht="14.25" customHeight="1">
      <c r="A795" s="40"/>
      <c r="B795" s="40"/>
      <c r="C795" s="40"/>
      <c r="D795" s="41"/>
      <c r="E795" s="41"/>
      <c r="F795" s="144"/>
      <c r="G795" s="144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0"/>
      <c r="AF795" s="41"/>
      <c r="AG795" s="41"/>
    </row>
    <row r="796" ht="14.25" customHeight="1">
      <c r="A796" s="40"/>
      <c r="B796" s="40"/>
      <c r="C796" s="40"/>
      <c r="D796" s="41"/>
      <c r="E796" s="41"/>
      <c r="F796" s="144"/>
      <c r="G796" s="144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0"/>
      <c r="AF796" s="41"/>
      <c r="AG796" s="41"/>
    </row>
    <row r="797" ht="14.25" customHeight="1">
      <c r="A797" s="40"/>
      <c r="B797" s="40"/>
      <c r="C797" s="40"/>
      <c r="D797" s="41"/>
      <c r="E797" s="41"/>
      <c r="F797" s="144"/>
      <c r="G797" s="144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0"/>
      <c r="AF797" s="41"/>
      <c r="AG797" s="41"/>
    </row>
    <row r="798" ht="14.25" customHeight="1">
      <c r="A798" s="40"/>
      <c r="B798" s="40"/>
      <c r="C798" s="40"/>
      <c r="D798" s="41"/>
      <c r="E798" s="41"/>
      <c r="F798" s="144"/>
      <c r="G798" s="144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0"/>
      <c r="AF798" s="41"/>
      <c r="AG798" s="41"/>
    </row>
    <row r="799" ht="14.25" customHeight="1">
      <c r="A799" s="40"/>
      <c r="B799" s="40"/>
      <c r="C799" s="40"/>
      <c r="D799" s="41"/>
      <c r="E799" s="41"/>
      <c r="F799" s="144"/>
      <c r="G799" s="144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0"/>
      <c r="AF799" s="41"/>
      <c r="AG799" s="41"/>
    </row>
    <row r="800" ht="14.25" customHeight="1">
      <c r="A800" s="40"/>
      <c r="B800" s="40"/>
      <c r="C800" s="40"/>
      <c r="D800" s="41"/>
      <c r="E800" s="41"/>
      <c r="F800" s="144"/>
      <c r="G800" s="144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0"/>
      <c r="AF800" s="41"/>
      <c r="AG800" s="41"/>
    </row>
    <row r="801" ht="14.25" customHeight="1">
      <c r="A801" s="40"/>
      <c r="B801" s="40"/>
      <c r="C801" s="40"/>
      <c r="D801" s="41"/>
      <c r="E801" s="41"/>
      <c r="F801" s="144"/>
      <c r="G801" s="144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0"/>
      <c r="AF801" s="41"/>
      <c r="AG801" s="41"/>
    </row>
    <row r="802" ht="14.25" customHeight="1">
      <c r="A802" s="40"/>
      <c r="B802" s="40"/>
      <c r="C802" s="40"/>
      <c r="D802" s="41"/>
      <c r="E802" s="41"/>
      <c r="F802" s="144"/>
      <c r="G802" s="144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0"/>
      <c r="AF802" s="41"/>
      <c r="AG802" s="41"/>
    </row>
    <row r="803" ht="14.25" customHeight="1">
      <c r="A803" s="40"/>
      <c r="B803" s="40"/>
      <c r="C803" s="40"/>
      <c r="D803" s="41"/>
      <c r="E803" s="41"/>
      <c r="F803" s="144"/>
      <c r="G803" s="144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0"/>
      <c r="AF803" s="41"/>
      <c r="AG803" s="41"/>
    </row>
    <row r="804" ht="14.25" customHeight="1">
      <c r="A804" s="40"/>
      <c r="B804" s="40"/>
      <c r="C804" s="40"/>
      <c r="D804" s="41"/>
      <c r="E804" s="41"/>
      <c r="F804" s="144"/>
      <c r="G804" s="144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0"/>
      <c r="AF804" s="41"/>
      <c r="AG804" s="41"/>
    </row>
    <row r="805" ht="14.25" customHeight="1">
      <c r="A805" s="40"/>
      <c r="B805" s="40"/>
      <c r="C805" s="40"/>
      <c r="D805" s="41"/>
      <c r="E805" s="41"/>
      <c r="F805" s="144"/>
      <c r="G805" s="144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0"/>
      <c r="AF805" s="41"/>
      <c r="AG805" s="41"/>
    </row>
    <row r="806" ht="14.25" customHeight="1">
      <c r="A806" s="40"/>
      <c r="B806" s="40"/>
      <c r="C806" s="40"/>
      <c r="D806" s="41"/>
      <c r="E806" s="41"/>
      <c r="F806" s="144"/>
      <c r="G806" s="144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0"/>
      <c r="AF806" s="41"/>
      <c r="AG806" s="41"/>
    </row>
    <row r="807" ht="14.25" customHeight="1">
      <c r="A807" s="40"/>
      <c r="B807" s="40"/>
      <c r="C807" s="40"/>
      <c r="D807" s="41"/>
      <c r="E807" s="41"/>
      <c r="F807" s="144"/>
      <c r="G807" s="144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0"/>
      <c r="AF807" s="41"/>
      <c r="AG807" s="41"/>
    </row>
    <row r="808" ht="14.25" customHeight="1">
      <c r="A808" s="40"/>
      <c r="B808" s="40"/>
      <c r="C808" s="40"/>
      <c r="D808" s="41"/>
      <c r="E808" s="41"/>
      <c r="F808" s="144"/>
      <c r="G808" s="144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0"/>
      <c r="AF808" s="41"/>
      <c r="AG808" s="41"/>
    </row>
    <row r="809" ht="14.25" customHeight="1">
      <c r="A809" s="40"/>
      <c r="B809" s="40"/>
      <c r="C809" s="40"/>
      <c r="D809" s="41"/>
      <c r="E809" s="41"/>
      <c r="F809" s="144"/>
      <c r="G809" s="144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0"/>
      <c r="AF809" s="41"/>
      <c r="AG809" s="41"/>
    </row>
    <row r="810" ht="14.25" customHeight="1">
      <c r="A810" s="40"/>
      <c r="B810" s="40"/>
      <c r="C810" s="40"/>
      <c r="D810" s="41"/>
      <c r="E810" s="41"/>
      <c r="F810" s="144"/>
      <c r="G810" s="144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0"/>
      <c r="AF810" s="41"/>
      <c r="AG810" s="41"/>
    </row>
    <row r="811" ht="14.25" customHeight="1">
      <c r="A811" s="40"/>
      <c r="B811" s="40"/>
      <c r="C811" s="40"/>
      <c r="D811" s="41"/>
      <c r="E811" s="41"/>
      <c r="F811" s="144"/>
      <c r="G811" s="144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0"/>
      <c r="AF811" s="41"/>
      <c r="AG811" s="41"/>
    </row>
    <row r="812" ht="14.25" customHeight="1">
      <c r="A812" s="40"/>
      <c r="B812" s="40"/>
      <c r="C812" s="40"/>
      <c r="D812" s="41"/>
      <c r="E812" s="41"/>
      <c r="F812" s="144"/>
      <c r="G812" s="144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0"/>
      <c r="AF812" s="41"/>
      <c r="AG812" s="41"/>
    </row>
    <row r="813" ht="14.25" customHeight="1">
      <c r="A813" s="40"/>
      <c r="B813" s="40"/>
      <c r="C813" s="40"/>
      <c r="D813" s="41"/>
      <c r="E813" s="41"/>
      <c r="F813" s="144"/>
      <c r="G813" s="144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0"/>
      <c r="AF813" s="41"/>
      <c r="AG813" s="41"/>
    </row>
    <row r="814" ht="14.25" customHeight="1">
      <c r="A814" s="40"/>
      <c r="B814" s="40"/>
      <c r="C814" s="40"/>
      <c r="D814" s="41"/>
      <c r="E814" s="41"/>
      <c r="F814" s="144"/>
      <c r="G814" s="144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0"/>
      <c r="AF814" s="41"/>
      <c r="AG814" s="41"/>
    </row>
    <row r="815" ht="14.25" customHeight="1">
      <c r="A815" s="40"/>
      <c r="B815" s="40"/>
      <c r="C815" s="40"/>
      <c r="D815" s="41"/>
      <c r="E815" s="41"/>
      <c r="F815" s="144"/>
      <c r="G815" s="144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0"/>
      <c r="AF815" s="41"/>
      <c r="AG815" s="41"/>
    </row>
    <row r="816" ht="14.25" customHeight="1">
      <c r="A816" s="40"/>
      <c r="B816" s="40"/>
      <c r="C816" s="40"/>
      <c r="D816" s="41"/>
      <c r="E816" s="41"/>
      <c r="F816" s="144"/>
      <c r="G816" s="144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0"/>
      <c r="AF816" s="41"/>
      <c r="AG816" s="41"/>
    </row>
    <row r="817" ht="14.25" customHeight="1">
      <c r="A817" s="40"/>
      <c r="B817" s="40"/>
      <c r="C817" s="40"/>
      <c r="D817" s="41"/>
      <c r="E817" s="41"/>
      <c r="F817" s="144"/>
      <c r="G817" s="144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0"/>
      <c r="AF817" s="41"/>
      <c r="AG817" s="41"/>
    </row>
    <row r="818" ht="14.25" customHeight="1">
      <c r="A818" s="40"/>
      <c r="B818" s="40"/>
      <c r="C818" s="40"/>
      <c r="D818" s="41"/>
      <c r="E818" s="41"/>
      <c r="F818" s="144"/>
      <c r="G818" s="144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0"/>
      <c r="AF818" s="41"/>
      <c r="AG818" s="41"/>
    </row>
    <row r="819" ht="14.25" customHeight="1">
      <c r="A819" s="40"/>
      <c r="B819" s="40"/>
      <c r="C819" s="40"/>
      <c r="D819" s="41"/>
      <c r="E819" s="41"/>
      <c r="F819" s="144"/>
      <c r="G819" s="144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0"/>
      <c r="AF819" s="41"/>
      <c r="AG819" s="41"/>
    </row>
    <row r="820" ht="14.25" customHeight="1">
      <c r="A820" s="40"/>
      <c r="B820" s="40"/>
      <c r="C820" s="40"/>
      <c r="D820" s="41"/>
      <c r="E820" s="41"/>
      <c r="F820" s="144"/>
      <c r="G820" s="144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0"/>
      <c r="AF820" s="41"/>
      <c r="AG820" s="41"/>
    </row>
    <row r="821" ht="14.25" customHeight="1">
      <c r="A821" s="40"/>
      <c r="B821" s="40"/>
      <c r="C821" s="40"/>
      <c r="D821" s="41"/>
      <c r="E821" s="41"/>
      <c r="F821" s="144"/>
      <c r="G821" s="144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0"/>
      <c r="AF821" s="41"/>
      <c r="AG821" s="41"/>
    </row>
    <row r="822" ht="14.25" customHeight="1">
      <c r="A822" s="40"/>
      <c r="B822" s="40"/>
      <c r="C822" s="40"/>
      <c r="D822" s="41"/>
      <c r="E822" s="41"/>
      <c r="F822" s="144"/>
      <c r="G822" s="144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0"/>
      <c r="AF822" s="41"/>
      <c r="AG822" s="41"/>
    </row>
    <row r="823" ht="14.25" customHeight="1">
      <c r="A823" s="40"/>
      <c r="B823" s="40"/>
      <c r="C823" s="40"/>
      <c r="D823" s="41"/>
      <c r="E823" s="41"/>
      <c r="F823" s="144"/>
      <c r="G823" s="144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0"/>
      <c r="AF823" s="41"/>
      <c r="AG823" s="41"/>
    </row>
    <row r="824" ht="14.25" customHeight="1">
      <c r="A824" s="40"/>
      <c r="B824" s="40"/>
      <c r="C824" s="40"/>
      <c r="D824" s="41"/>
      <c r="E824" s="41"/>
      <c r="F824" s="144"/>
      <c r="G824" s="144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0"/>
      <c r="AF824" s="41"/>
      <c r="AG824" s="41"/>
    </row>
    <row r="825" ht="14.25" customHeight="1">
      <c r="A825" s="40"/>
      <c r="B825" s="40"/>
      <c r="C825" s="40"/>
      <c r="D825" s="41"/>
      <c r="E825" s="41"/>
      <c r="F825" s="144"/>
      <c r="G825" s="144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0"/>
      <c r="AF825" s="41"/>
      <c r="AG825" s="41"/>
    </row>
    <row r="826" ht="14.25" customHeight="1">
      <c r="A826" s="40"/>
      <c r="B826" s="40"/>
      <c r="C826" s="40"/>
      <c r="D826" s="41"/>
      <c r="E826" s="41"/>
      <c r="F826" s="144"/>
      <c r="G826" s="144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0"/>
      <c r="AF826" s="41"/>
      <c r="AG826" s="41"/>
    </row>
    <row r="827" ht="14.25" customHeight="1">
      <c r="A827" s="40"/>
      <c r="B827" s="40"/>
      <c r="C827" s="40"/>
      <c r="D827" s="41"/>
      <c r="E827" s="41"/>
      <c r="F827" s="144"/>
      <c r="G827" s="144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0"/>
      <c r="AF827" s="41"/>
      <c r="AG827" s="41"/>
    </row>
    <row r="828" ht="14.25" customHeight="1">
      <c r="A828" s="40"/>
      <c r="B828" s="40"/>
      <c r="C828" s="40"/>
      <c r="D828" s="41"/>
      <c r="E828" s="41"/>
      <c r="F828" s="144"/>
      <c r="G828" s="144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0"/>
      <c r="AF828" s="41"/>
      <c r="AG828" s="41"/>
    </row>
    <row r="829" ht="14.25" customHeight="1">
      <c r="A829" s="40"/>
      <c r="B829" s="40"/>
      <c r="C829" s="40"/>
      <c r="D829" s="41"/>
      <c r="E829" s="41"/>
      <c r="F829" s="144"/>
      <c r="G829" s="144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0"/>
      <c r="AF829" s="41"/>
      <c r="AG829" s="41"/>
    </row>
    <row r="830" ht="14.25" customHeight="1">
      <c r="A830" s="40"/>
      <c r="B830" s="40"/>
      <c r="C830" s="40"/>
      <c r="D830" s="41"/>
      <c r="E830" s="41"/>
      <c r="F830" s="144"/>
      <c r="G830" s="144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0"/>
      <c r="AF830" s="41"/>
      <c r="AG830" s="41"/>
    </row>
    <row r="831" ht="14.25" customHeight="1">
      <c r="A831" s="40"/>
      <c r="B831" s="40"/>
      <c r="C831" s="40"/>
      <c r="D831" s="41"/>
      <c r="E831" s="41"/>
      <c r="F831" s="144"/>
      <c r="G831" s="144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0"/>
      <c r="AF831" s="41"/>
      <c r="AG831" s="41"/>
    </row>
    <row r="832" ht="14.25" customHeight="1">
      <c r="A832" s="40"/>
      <c r="B832" s="40"/>
      <c r="C832" s="40"/>
      <c r="D832" s="41"/>
      <c r="E832" s="41"/>
      <c r="F832" s="144"/>
      <c r="G832" s="144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0"/>
      <c r="AF832" s="41"/>
      <c r="AG832" s="41"/>
    </row>
    <row r="833" ht="14.25" customHeight="1">
      <c r="A833" s="40"/>
      <c r="B833" s="40"/>
      <c r="C833" s="40"/>
      <c r="D833" s="41"/>
      <c r="E833" s="41"/>
      <c r="F833" s="144"/>
      <c r="G833" s="144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0"/>
      <c r="AF833" s="41"/>
      <c r="AG833" s="41"/>
    </row>
    <row r="834" ht="14.25" customHeight="1">
      <c r="A834" s="40"/>
      <c r="B834" s="40"/>
      <c r="C834" s="40"/>
      <c r="D834" s="41"/>
      <c r="E834" s="41"/>
      <c r="F834" s="144"/>
      <c r="G834" s="144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0"/>
      <c r="AF834" s="41"/>
      <c r="AG834" s="41"/>
    </row>
    <row r="835" ht="14.25" customHeight="1">
      <c r="A835" s="40"/>
      <c r="B835" s="40"/>
      <c r="C835" s="40"/>
      <c r="D835" s="41"/>
      <c r="E835" s="41"/>
      <c r="F835" s="144"/>
      <c r="G835" s="144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0"/>
      <c r="AF835" s="41"/>
      <c r="AG835" s="41"/>
    </row>
    <row r="836" ht="14.25" customHeight="1">
      <c r="A836" s="40"/>
      <c r="B836" s="40"/>
      <c r="C836" s="40"/>
      <c r="D836" s="41"/>
      <c r="E836" s="41"/>
      <c r="F836" s="144"/>
      <c r="G836" s="144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0"/>
      <c r="AF836" s="41"/>
      <c r="AG836" s="41"/>
    </row>
    <row r="837" ht="14.25" customHeight="1">
      <c r="A837" s="40"/>
      <c r="B837" s="40"/>
      <c r="C837" s="40"/>
      <c r="D837" s="41"/>
      <c r="E837" s="41"/>
      <c r="F837" s="144"/>
      <c r="G837" s="144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0"/>
      <c r="AF837" s="41"/>
      <c r="AG837" s="41"/>
    </row>
    <row r="838" ht="14.25" customHeight="1">
      <c r="A838" s="40"/>
      <c r="B838" s="40"/>
      <c r="C838" s="40"/>
      <c r="D838" s="41"/>
      <c r="E838" s="41"/>
      <c r="F838" s="144"/>
      <c r="G838" s="144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0"/>
      <c r="AF838" s="41"/>
      <c r="AG838" s="41"/>
    </row>
    <row r="839" ht="14.25" customHeight="1">
      <c r="A839" s="40"/>
      <c r="B839" s="40"/>
      <c r="C839" s="40"/>
      <c r="D839" s="41"/>
      <c r="E839" s="41"/>
      <c r="F839" s="144"/>
      <c r="G839" s="144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0"/>
      <c r="AF839" s="41"/>
      <c r="AG839" s="41"/>
    </row>
    <row r="840" ht="14.25" customHeight="1">
      <c r="A840" s="40"/>
      <c r="B840" s="40"/>
      <c r="C840" s="40"/>
      <c r="D840" s="41"/>
      <c r="E840" s="41"/>
      <c r="F840" s="144"/>
      <c r="G840" s="144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0"/>
      <c r="AF840" s="41"/>
      <c r="AG840" s="41"/>
    </row>
    <row r="841" ht="14.25" customHeight="1">
      <c r="A841" s="40"/>
      <c r="B841" s="40"/>
      <c r="C841" s="40"/>
      <c r="D841" s="41"/>
      <c r="E841" s="41"/>
      <c r="F841" s="144"/>
      <c r="G841" s="144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0"/>
      <c r="AF841" s="41"/>
      <c r="AG841" s="41"/>
    </row>
    <row r="842" ht="14.25" customHeight="1">
      <c r="A842" s="40"/>
      <c r="B842" s="40"/>
      <c r="C842" s="40"/>
      <c r="D842" s="41"/>
      <c r="E842" s="41"/>
      <c r="F842" s="144"/>
      <c r="G842" s="144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0"/>
      <c r="AF842" s="41"/>
      <c r="AG842" s="41"/>
    </row>
    <row r="843" ht="14.25" customHeight="1">
      <c r="A843" s="40"/>
      <c r="B843" s="40"/>
      <c r="C843" s="40"/>
      <c r="D843" s="41"/>
      <c r="E843" s="41"/>
      <c r="F843" s="144"/>
      <c r="G843" s="144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0"/>
      <c r="AF843" s="41"/>
      <c r="AG843" s="41"/>
    </row>
    <row r="844" ht="14.25" customHeight="1">
      <c r="A844" s="40"/>
      <c r="B844" s="40"/>
      <c r="C844" s="40"/>
      <c r="D844" s="41"/>
      <c r="E844" s="41"/>
      <c r="F844" s="144"/>
      <c r="G844" s="144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0"/>
      <c r="AF844" s="41"/>
      <c r="AG844" s="41"/>
    </row>
    <row r="845" ht="14.25" customHeight="1">
      <c r="A845" s="40"/>
      <c r="B845" s="40"/>
      <c r="C845" s="40"/>
      <c r="D845" s="41"/>
      <c r="E845" s="41"/>
      <c r="F845" s="144"/>
      <c r="G845" s="144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0"/>
      <c r="AF845" s="41"/>
      <c r="AG845" s="41"/>
    </row>
    <row r="846" ht="14.25" customHeight="1">
      <c r="A846" s="40"/>
      <c r="B846" s="40"/>
      <c r="C846" s="40"/>
      <c r="D846" s="41"/>
      <c r="E846" s="41"/>
      <c r="F846" s="144"/>
      <c r="G846" s="144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0"/>
      <c r="AF846" s="41"/>
      <c r="AG846" s="41"/>
    </row>
    <row r="847" ht="14.25" customHeight="1">
      <c r="A847" s="40"/>
      <c r="B847" s="40"/>
      <c r="C847" s="40"/>
      <c r="D847" s="41"/>
      <c r="E847" s="41"/>
      <c r="F847" s="144"/>
      <c r="G847" s="144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0"/>
      <c r="AF847" s="41"/>
      <c r="AG847" s="41"/>
    </row>
    <row r="848" ht="14.25" customHeight="1">
      <c r="A848" s="40"/>
      <c r="B848" s="40"/>
      <c r="C848" s="40"/>
      <c r="D848" s="41"/>
      <c r="E848" s="41"/>
      <c r="F848" s="144"/>
      <c r="G848" s="144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0"/>
      <c r="AF848" s="41"/>
      <c r="AG848" s="41"/>
    </row>
    <row r="849" ht="14.25" customHeight="1">
      <c r="A849" s="40"/>
      <c r="B849" s="40"/>
      <c r="C849" s="40"/>
      <c r="D849" s="41"/>
      <c r="E849" s="41"/>
      <c r="F849" s="144"/>
      <c r="G849" s="144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0"/>
      <c r="AF849" s="41"/>
      <c r="AG849" s="41"/>
    </row>
    <row r="850" ht="14.25" customHeight="1">
      <c r="A850" s="40"/>
      <c r="B850" s="40"/>
      <c r="C850" s="40"/>
      <c r="D850" s="41"/>
      <c r="E850" s="41"/>
      <c r="F850" s="144"/>
      <c r="G850" s="144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0"/>
      <c r="AF850" s="41"/>
      <c r="AG850" s="41"/>
    </row>
    <row r="851" ht="14.25" customHeight="1">
      <c r="A851" s="40"/>
      <c r="B851" s="40"/>
      <c r="C851" s="40"/>
      <c r="D851" s="41"/>
      <c r="E851" s="41"/>
      <c r="F851" s="144"/>
      <c r="G851" s="144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0"/>
      <c r="AF851" s="41"/>
      <c r="AG851" s="41"/>
    </row>
    <row r="852" ht="14.25" customHeight="1">
      <c r="A852" s="40"/>
      <c r="B852" s="40"/>
      <c r="C852" s="40"/>
      <c r="D852" s="41"/>
      <c r="E852" s="41"/>
      <c r="F852" s="144"/>
      <c r="G852" s="144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0"/>
      <c r="AF852" s="41"/>
      <c r="AG852" s="41"/>
    </row>
    <row r="853" ht="14.25" customHeight="1">
      <c r="A853" s="40"/>
      <c r="B853" s="40"/>
      <c r="C853" s="40"/>
      <c r="D853" s="41"/>
      <c r="E853" s="41"/>
      <c r="F853" s="144"/>
      <c r="G853" s="144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0"/>
      <c r="AF853" s="41"/>
      <c r="AG853" s="41"/>
    </row>
    <row r="854" ht="14.25" customHeight="1">
      <c r="A854" s="40"/>
      <c r="B854" s="40"/>
      <c r="C854" s="40"/>
      <c r="D854" s="41"/>
      <c r="E854" s="41"/>
      <c r="F854" s="144"/>
      <c r="G854" s="144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0"/>
      <c r="AF854" s="41"/>
      <c r="AG854" s="41"/>
    </row>
    <row r="855" ht="14.25" customHeight="1">
      <c r="A855" s="40"/>
      <c r="B855" s="40"/>
      <c r="C855" s="40"/>
      <c r="D855" s="41"/>
      <c r="E855" s="41"/>
      <c r="F855" s="144"/>
      <c r="G855" s="144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0"/>
      <c r="AF855" s="41"/>
      <c r="AG855" s="41"/>
    </row>
    <row r="856" ht="14.25" customHeight="1">
      <c r="A856" s="40"/>
      <c r="B856" s="40"/>
      <c r="C856" s="40"/>
      <c r="D856" s="41"/>
      <c r="E856" s="41"/>
      <c r="F856" s="144"/>
      <c r="G856" s="144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0"/>
      <c r="AF856" s="41"/>
      <c r="AG856" s="41"/>
    </row>
    <row r="857" ht="14.25" customHeight="1">
      <c r="A857" s="40"/>
      <c r="B857" s="40"/>
      <c r="C857" s="40"/>
      <c r="D857" s="41"/>
      <c r="E857" s="41"/>
      <c r="F857" s="144"/>
      <c r="G857" s="144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0"/>
      <c r="AF857" s="41"/>
      <c r="AG857" s="41"/>
    </row>
    <row r="858" ht="14.25" customHeight="1">
      <c r="A858" s="40"/>
      <c r="B858" s="40"/>
      <c r="C858" s="40"/>
      <c r="D858" s="41"/>
      <c r="E858" s="41"/>
      <c r="F858" s="144"/>
      <c r="G858" s="144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0"/>
      <c r="AF858" s="41"/>
      <c r="AG858" s="41"/>
    </row>
    <row r="859" ht="14.25" customHeight="1">
      <c r="A859" s="40"/>
      <c r="B859" s="40"/>
      <c r="C859" s="40"/>
      <c r="D859" s="41"/>
      <c r="E859" s="41"/>
      <c r="F859" s="144"/>
      <c r="G859" s="144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0"/>
      <c r="AF859" s="41"/>
      <c r="AG859" s="41"/>
    </row>
    <row r="860" ht="14.25" customHeight="1">
      <c r="A860" s="40"/>
      <c r="B860" s="40"/>
      <c r="C860" s="40"/>
      <c r="D860" s="41"/>
      <c r="E860" s="41"/>
      <c r="F860" s="144"/>
      <c r="G860" s="144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0"/>
      <c r="AF860" s="41"/>
      <c r="AG860" s="41"/>
    </row>
    <row r="861" ht="14.25" customHeight="1">
      <c r="A861" s="40"/>
      <c r="B861" s="40"/>
      <c r="C861" s="40"/>
      <c r="D861" s="41"/>
      <c r="E861" s="41"/>
      <c r="F861" s="144"/>
      <c r="G861" s="144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0"/>
      <c r="AF861" s="41"/>
      <c r="AG861" s="41"/>
    </row>
    <row r="862" ht="14.25" customHeight="1">
      <c r="A862" s="40"/>
      <c r="B862" s="40"/>
      <c r="C862" s="40"/>
      <c r="D862" s="41"/>
      <c r="E862" s="41"/>
      <c r="F862" s="144"/>
      <c r="G862" s="144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0"/>
      <c r="AF862" s="41"/>
      <c r="AG862" s="41"/>
    </row>
    <row r="863" ht="14.25" customHeight="1">
      <c r="A863" s="40"/>
      <c r="B863" s="40"/>
      <c r="C863" s="40"/>
      <c r="D863" s="41"/>
      <c r="E863" s="41"/>
      <c r="F863" s="144"/>
      <c r="G863" s="144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0"/>
      <c r="AF863" s="41"/>
      <c r="AG863" s="41"/>
    </row>
    <row r="864" ht="14.25" customHeight="1">
      <c r="A864" s="40"/>
      <c r="B864" s="40"/>
      <c r="C864" s="40"/>
      <c r="D864" s="41"/>
      <c r="E864" s="41"/>
      <c r="F864" s="144"/>
      <c r="G864" s="144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0"/>
      <c r="AF864" s="41"/>
      <c r="AG864" s="41"/>
    </row>
    <row r="865" ht="14.25" customHeight="1">
      <c r="A865" s="40"/>
      <c r="B865" s="40"/>
      <c r="C865" s="40"/>
      <c r="D865" s="41"/>
      <c r="E865" s="41"/>
      <c r="F865" s="144"/>
      <c r="G865" s="144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0"/>
      <c r="AF865" s="41"/>
      <c r="AG865" s="41"/>
    </row>
    <row r="866" ht="14.25" customHeight="1">
      <c r="A866" s="40"/>
      <c r="B866" s="40"/>
      <c r="C866" s="40"/>
      <c r="D866" s="41"/>
      <c r="E866" s="41"/>
      <c r="F866" s="144"/>
      <c r="G866" s="144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0"/>
      <c r="AF866" s="41"/>
      <c r="AG866" s="41"/>
    </row>
    <row r="867" ht="14.25" customHeight="1">
      <c r="A867" s="40"/>
      <c r="B867" s="40"/>
      <c r="C867" s="40"/>
      <c r="D867" s="41"/>
      <c r="E867" s="41"/>
      <c r="F867" s="144"/>
      <c r="G867" s="144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0"/>
      <c r="AF867" s="41"/>
      <c r="AG867" s="41"/>
    </row>
    <row r="868" ht="14.25" customHeight="1">
      <c r="A868" s="40"/>
      <c r="B868" s="40"/>
      <c r="C868" s="40"/>
      <c r="D868" s="41"/>
      <c r="E868" s="41"/>
      <c r="F868" s="144"/>
      <c r="G868" s="144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0"/>
      <c r="AF868" s="41"/>
      <c r="AG868" s="41"/>
    </row>
    <row r="869" ht="14.25" customHeight="1">
      <c r="A869" s="40"/>
      <c r="B869" s="40"/>
      <c r="C869" s="40"/>
      <c r="D869" s="41"/>
      <c r="E869" s="41"/>
      <c r="F869" s="144"/>
      <c r="G869" s="144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0"/>
      <c r="AF869" s="41"/>
      <c r="AG869" s="41"/>
    </row>
    <row r="870" ht="14.25" customHeight="1">
      <c r="A870" s="40"/>
      <c r="B870" s="40"/>
      <c r="C870" s="40"/>
      <c r="D870" s="41"/>
      <c r="E870" s="41"/>
      <c r="F870" s="144"/>
      <c r="G870" s="144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0"/>
      <c r="AF870" s="41"/>
      <c r="AG870" s="41"/>
    </row>
    <row r="871" ht="14.25" customHeight="1">
      <c r="A871" s="40"/>
      <c r="B871" s="40"/>
      <c r="C871" s="40"/>
      <c r="D871" s="41"/>
      <c r="E871" s="41"/>
      <c r="F871" s="144"/>
      <c r="G871" s="144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0"/>
      <c r="AF871" s="41"/>
      <c r="AG871" s="41"/>
    </row>
    <row r="872" ht="14.25" customHeight="1">
      <c r="A872" s="40"/>
      <c r="B872" s="40"/>
      <c r="C872" s="40"/>
      <c r="D872" s="41"/>
      <c r="E872" s="41"/>
      <c r="F872" s="144"/>
      <c r="G872" s="144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0"/>
      <c r="AF872" s="41"/>
      <c r="AG872" s="41"/>
    </row>
    <row r="873" ht="14.25" customHeight="1">
      <c r="A873" s="40"/>
      <c r="B873" s="40"/>
      <c r="C873" s="40"/>
      <c r="D873" s="41"/>
      <c r="E873" s="41"/>
      <c r="F873" s="144"/>
      <c r="G873" s="144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0"/>
      <c r="AF873" s="41"/>
      <c r="AG873" s="41"/>
    </row>
    <row r="874" ht="14.25" customHeight="1">
      <c r="A874" s="40"/>
      <c r="B874" s="40"/>
      <c r="C874" s="40"/>
      <c r="D874" s="41"/>
      <c r="E874" s="41"/>
      <c r="F874" s="144"/>
      <c r="G874" s="144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0"/>
      <c r="AF874" s="41"/>
      <c r="AG874" s="41"/>
    </row>
    <row r="875" ht="14.25" customHeight="1">
      <c r="A875" s="40"/>
      <c r="B875" s="40"/>
      <c r="C875" s="40"/>
      <c r="D875" s="41"/>
      <c r="E875" s="41"/>
      <c r="F875" s="144"/>
      <c r="G875" s="144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0"/>
      <c r="AF875" s="41"/>
      <c r="AG875" s="41"/>
    </row>
    <row r="876" ht="14.25" customHeight="1">
      <c r="A876" s="40"/>
      <c r="B876" s="40"/>
      <c r="C876" s="40"/>
      <c r="D876" s="41"/>
      <c r="E876" s="41"/>
      <c r="F876" s="144"/>
      <c r="G876" s="144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0"/>
      <c r="AF876" s="41"/>
      <c r="AG876" s="41"/>
    </row>
    <row r="877" ht="14.25" customHeight="1">
      <c r="A877" s="40"/>
      <c r="B877" s="40"/>
      <c r="C877" s="40"/>
      <c r="D877" s="41"/>
      <c r="E877" s="41"/>
      <c r="F877" s="144"/>
      <c r="G877" s="144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0"/>
      <c r="AF877" s="41"/>
      <c r="AG877" s="41"/>
    </row>
    <row r="878" ht="14.25" customHeight="1">
      <c r="A878" s="40"/>
      <c r="B878" s="40"/>
      <c r="C878" s="40"/>
      <c r="D878" s="41"/>
      <c r="E878" s="41"/>
      <c r="F878" s="144"/>
      <c r="G878" s="144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0"/>
      <c r="AF878" s="41"/>
      <c r="AG878" s="41"/>
    </row>
    <row r="879" ht="14.25" customHeight="1">
      <c r="A879" s="40"/>
      <c r="B879" s="40"/>
      <c r="C879" s="40"/>
      <c r="D879" s="41"/>
      <c r="E879" s="41"/>
      <c r="F879" s="144"/>
      <c r="G879" s="144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0"/>
      <c r="AF879" s="41"/>
      <c r="AG879" s="41"/>
    </row>
    <row r="880" ht="14.25" customHeight="1">
      <c r="A880" s="40"/>
      <c r="B880" s="40"/>
      <c r="C880" s="40"/>
      <c r="D880" s="41"/>
      <c r="E880" s="41"/>
      <c r="F880" s="144"/>
      <c r="G880" s="144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0"/>
      <c r="AF880" s="41"/>
      <c r="AG880" s="41"/>
    </row>
    <row r="881" ht="14.25" customHeight="1">
      <c r="A881" s="40"/>
      <c r="B881" s="40"/>
      <c r="C881" s="40"/>
      <c r="D881" s="41"/>
      <c r="E881" s="41"/>
      <c r="F881" s="144"/>
      <c r="G881" s="144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0"/>
      <c r="AF881" s="41"/>
      <c r="AG881" s="41"/>
    </row>
    <row r="882" ht="14.25" customHeight="1">
      <c r="A882" s="40"/>
      <c r="B882" s="40"/>
      <c r="C882" s="40"/>
      <c r="D882" s="41"/>
      <c r="E882" s="41"/>
      <c r="F882" s="144"/>
      <c r="G882" s="144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0"/>
      <c r="AF882" s="41"/>
      <c r="AG882" s="41"/>
    </row>
    <row r="883" ht="14.25" customHeight="1">
      <c r="A883" s="40"/>
      <c r="B883" s="40"/>
      <c r="C883" s="40"/>
      <c r="D883" s="41"/>
      <c r="E883" s="41"/>
      <c r="F883" s="144"/>
      <c r="G883" s="144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0"/>
      <c r="AF883" s="41"/>
      <c r="AG883" s="41"/>
    </row>
    <row r="884" ht="14.25" customHeight="1">
      <c r="A884" s="40"/>
      <c r="B884" s="40"/>
      <c r="C884" s="40"/>
      <c r="D884" s="41"/>
      <c r="E884" s="41"/>
      <c r="F884" s="144"/>
      <c r="G884" s="144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0"/>
      <c r="AF884" s="41"/>
      <c r="AG884" s="41"/>
    </row>
    <row r="885" ht="14.25" customHeight="1">
      <c r="A885" s="40"/>
      <c r="B885" s="40"/>
      <c r="C885" s="40"/>
      <c r="D885" s="41"/>
      <c r="E885" s="41"/>
      <c r="F885" s="144"/>
      <c r="G885" s="144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0"/>
      <c r="AF885" s="41"/>
      <c r="AG885" s="41"/>
    </row>
    <row r="886" ht="14.25" customHeight="1">
      <c r="A886" s="40"/>
      <c r="B886" s="40"/>
      <c r="C886" s="40"/>
      <c r="D886" s="41"/>
      <c r="E886" s="41"/>
      <c r="F886" s="144"/>
      <c r="G886" s="144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0"/>
      <c r="AF886" s="41"/>
      <c r="AG886" s="41"/>
    </row>
    <row r="887" ht="14.25" customHeight="1">
      <c r="A887" s="40"/>
      <c r="B887" s="40"/>
      <c r="C887" s="40"/>
      <c r="D887" s="41"/>
      <c r="E887" s="41"/>
      <c r="F887" s="144"/>
      <c r="G887" s="144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0"/>
      <c r="AF887" s="41"/>
      <c r="AG887" s="41"/>
    </row>
    <row r="888" ht="14.25" customHeight="1">
      <c r="A888" s="40"/>
      <c r="B888" s="40"/>
      <c r="C888" s="40"/>
      <c r="D888" s="41"/>
      <c r="E888" s="41"/>
      <c r="F888" s="144"/>
      <c r="G888" s="144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0"/>
      <c r="AF888" s="41"/>
      <c r="AG888" s="41"/>
    </row>
    <row r="889" ht="14.25" customHeight="1">
      <c r="A889" s="40"/>
      <c r="B889" s="40"/>
      <c r="C889" s="40"/>
      <c r="D889" s="41"/>
      <c r="E889" s="41"/>
      <c r="F889" s="144"/>
      <c r="G889" s="144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0"/>
      <c r="AF889" s="41"/>
      <c r="AG889" s="41"/>
    </row>
    <row r="890" ht="14.25" customHeight="1">
      <c r="A890" s="40"/>
      <c r="B890" s="40"/>
      <c r="C890" s="40"/>
      <c r="D890" s="41"/>
      <c r="E890" s="41"/>
      <c r="F890" s="144"/>
      <c r="G890" s="144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0"/>
      <c r="AF890" s="41"/>
      <c r="AG890" s="41"/>
    </row>
    <row r="891" ht="14.25" customHeight="1">
      <c r="A891" s="40"/>
      <c r="B891" s="40"/>
      <c r="C891" s="40"/>
      <c r="D891" s="41"/>
      <c r="E891" s="41"/>
      <c r="F891" s="144"/>
      <c r="G891" s="144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0"/>
      <c r="AF891" s="41"/>
      <c r="AG891" s="41"/>
    </row>
    <row r="892" ht="14.25" customHeight="1">
      <c r="A892" s="40"/>
      <c r="B892" s="40"/>
      <c r="C892" s="40"/>
      <c r="D892" s="41"/>
      <c r="E892" s="41"/>
      <c r="F892" s="144"/>
      <c r="G892" s="144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0"/>
      <c r="AF892" s="41"/>
      <c r="AG892" s="41"/>
    </row>
    <row r="893" ht="14.25" customHeight="1">
      <c r="A893" s="40"/>
      <c r="B893" s="40"/>
      <c r="C893" s="40"/>
      <c r="D893" s="41"/>
      <c r="E893" s="41"/>
      <c r="F893" s="144"/>
      <c r="G893" s="144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0"/>
      <c r="AF893" s="41"/>
      <c r="AG893" s="41"/>
    </row>
    <row r="894" ht="14.25" customHeight="1">
      <c r="A894" s="40"/>
      <c r="B894" s="40"/>
      <c r="C894" s="40"/>
      <c r="D894" s="41"/>
      <c r="E894" s="41"/>
      <c r="F894" s="144"/>
      <c r="G894" s="144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0"/>
      <c r="AF894" s="41"/>
      <c r="AG894" s="41"/>
    </row>
    <row r="895" ht="14.25" customHeight="1">
      <c r="A895" s="40"/>
      <c r="B895" s="40"/>
      <c r="C895" s="40"/>
      <c r="D895" s="41"/>
      <c r="E895" s="41"/>
      <c r="F895" s="144"/>
      <c r="G895" s="144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0"/>
      <c r="AF895" s="41"/>
      <c r="AG895" s="41"/>
    </row>
    <row r="896" ht="14.25" customHeight="1">
      <c r="A896" s="40"/>
      <c r="B896" s="40"/>
      <c r="C896" s="40"/>
      <c r="D896" s="41"/>
      <c r="E896" s="41"/>
      <c r="F896" s="144"/>
      <c r="G896" s="144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0"/>
      <c r="AF896" s="41"/>
      <c r="AG896" s="41"/>
    </row>
    <row r="897" ht="14.25" customHeight="1">
      <c r="A897" s="40"/>
      <c r="B897" s="40"/>
      <c r="C897" s="40"/>
      <c r="D897" s="41"/>
      <c r="E897" s="41"/>
      <c r="F897" s="144"/>
      <c r="G897" s="144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0"/>
      <c r="AF897" s="41"/>
      <c r="AG897" s="41"/>
    </row>
    <row r="898" ht="14.25" customHeight="1">
      <c r="A898" s="40"/>
      <c r="B898" s="40"/>
      <c r="C898" s="40"/>
      <c r="D898" s="41"/>
      <c r="E898" s="41"/>
      <c r="F898" s="144"/>
      <c r="G898" s="144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0"/>
      <c r="AF898" s="41"/>
      <c r="AG898" s="41"/>
    </row>
    <row r="899" ht="14.25" customHeight="1">
      <c r="A899" s="40"/>
      <c r="B899" s="40"/>
      <c r="C899" s="40"/>
      <c r="D899" s="41"/>
      <c r="E899" s="41"/>
      <c r="F899" s="144"/>
      <c r="G899" s="144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0"/>
      <c r="AF899" s="41"/>
      <c r="AG899" s="41"/>
    </row>
    <row r="900" ht="14.25" customHeight="1">
      <c r="A900" s="40"/>
      <c r="B900" s="40"/>
      <c r="C900" s="40"/>
      <c r="D900" s="41"/>
      <c r="E900" s="41"/>
      <c r="F900" s="144"/>
      <c r="G900" s="144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0"/>
      <c r="AF900" s="41"/>
      <c r="AG900" s="41"/>
    </row>
    <row r="901" ht="14.25" customHeight="1">
      <c r="A901" s="40"/>
      <c r="B901" s="40"/>
      <c r="C901" s="40"/>
      <c r="D901" s="41"/>
      <c r="E901" s="41"/>
      <c r="F901" s="144"/>
      <c r="G901" s="144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0"/>
      <c r="AF901" s="41"/>
      <c r="AG901" s="41"/>
    </row>
    <row r="902" ht="14.25" customHeight="1">
      <c r="A902" s="40"/>
      <c r="B902" s="40"/>
      <c r="C902" s="40"/>
      <c r="D902" s="41"/>
      <c r="E902" s="41"/>
      <c r="F902" s="144"/>
      <c r="G902" s="144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0"/>
      <c r="AF902" s="41"/>
      <c r="AG902" s="41"/>
    </row>
    <row r="903" ht="14.25" customHeight="1">
      <c r="A903" s="40"/>
      <c r="B903" s="40"/>
      <c r="C903" s="40"/>
      <c r="D903" s="41"/>
      <c r="E903" s="41"/>
      <c r="F903" s="144"/>
      <c r="G903" s="144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0"/>
      <c r="AF903" s="41"/>
      <c r="AG903" s="41"/>
    </row>
    <row r="904" ht="14.25" customHeight="1">
      <c r="A904" s="40"/>
      <c r="B904" s="40"/>
      <c r="C904" s="40"/>
      <c r="D904" s="41"/>
      <c r="E904" s="41"/>
      <c r="F904" s="144"/>
      <c r="G904" s="144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0"/>
      <c r="AF904" s="41"/>
      <c r="AG904" s="41"/>
    </row>
    <row r="905" ht="14.25" customHeight="1">
      <c r="A905" s="40"/>
      <c r="B905" s="40"/>
      <c r="C905" s="40"/>
      <c r="D905" s="41"/>
      <c r="E905" s="41"/>
      <c r="F905" s="144"/>
      <c r="G905" s="144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0"/>
      <c r="AF905" s="41"/>
      <c r="AG905" s="41"/>
    </row>
    <row r="906" ht="14.25" customHeight="1">
      <c r="A906" s="40"/>
      <c r="B906" s="40"/>
      <c r="C906" s="40"/>
      <c r="D906" s="41"/>
      <c r="E906" s="41"/>
      <c r="F906" s="144"/>
      <c r="G906" s="144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0"/>
      <c r="AF906" s="41"/>
      <c r="AG906" s="41"/>
    </row>
    <row r="907" ht="14.25" customHeight="1">
      <c r="A907" s="40"/>
      <c r="B907" s="40"/>
      <c r="C907" s="40"/>
      <c r="D907" s="41"/>
      <c r="E907" s="41"/>
      <c r="F907" s="144"/>
      <c r="G907" s="144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0"/>
      <c r="AF907" s="41"/>
      <c r="AG907" s="41"/>
    </row>
    <row r="908" ht="14.25" customHeight="1">
      <c r="A908" s="40"/>
      <c r="B908" s="40"/>
      <c r="C908" s="40"/>
      <c r="D908" s="41"/>
      <c r="E908" s="41"/>
      <c r="F908" s="144"/>
      <c r="G908" s="144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0"/>
      <c r="AF908" s="41"/>
      <c r="AG908" s="41"/>
    </row>
    <row r="909" ht="14.25" customHeight="1">
      <c r="A909" s="40"/>
      <c r="B909" s="40"/>
      <c r="C909" s="40"/>
      <c r="D909" s="41"/>
      <c r="E909" s="41"/>
      <c r="F909" s="144"/>
      <c r="G909" s="144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0"/>
      <c r="AF909" s="41"/>
      <c r="AG909" s="41"/>
    </row>
    <row r="910" ht="14.25" customHeight="1">
      <c r="A910" s="40"/>
      <c r="B910" s="40"/>
      <c r="C910" s="40"/>
      <c r="D910" s="41"/>
      <c r="E910" s="41"/>
      <c r="F910" s="144"/>
      <c r="G910" s="144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0"/>
      <c r="AF910" s="41"/>
      <c r="AG910" s="41"/>
    </row>
    <row r="911" ht="14.25" customHeight="1">
      <c r="A911" s="40"/>
      <c r="B911" s="40"/>
      <c r="C911" s="40"/>
      <c r="D911" s="41"/>
      <c r="E911" s="41"/>
      <c r="F911" s="144"/>
      <c r="G911" s="144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0"/>
      <c r="AF911" s="41"/>
      <c r="AG911" s="41"/>
    </row>
    <row r="912" ht="14.25" customHeight="1">
      <c r="A912" s="40"/>
      <c r="B912" s="40"/>
      <c r="C912" s="40"/>
      <c r="D912" s="41"/>
      <c r="E912" s="41"/>
      <c r="F912" s="144"/>
      <c r="G912" s="144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0"/>
      <c r="AF912" s="41"/>
      <c r="AG912" s="41"/>
    </row>
    <row r="913" ht="14.25" customHeight="1">
      <c r="A913" s="40"/>
      <c r="B913" s="40"/>
      <c r="C913" s="40"/>
      <c r="D913" s="41"/>
      <c r="E913" s="41"/>
      <c r="F913" s="144"/>
      <c r="G913" s="144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0"/>
      <c r="AF913" s="41"/>
      <c r="AG913" s="41"/>
    </row>
    <row r="914" ht="14.25" customHeight="1">
      <c r="A914" s="40"/>
      <c r="B914" s="40"/>
      <c r="C914" s="40"/>
      <c r="D914" s="41"/>
      <c r="E914" s="41"/>
      <c r="F914" s="144"/>
      <c r="G914" s="144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0"/>
      <c r="AF914" s="41"/>
      <c r="AG914" s="41"/>
    </row>
    <row r="915" ht="14.25" customHeight="1">
      <c r="A915" s="40"/>
      <c r="B915" s="40"/>
      <c r="C915" s="40"/>
      <c r="D915" s="41"/>
      <c r="E915" s="41"/>
      <c r="F915" s="144"/>
      <c r="G915" s="144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0"/>
      <c r="AF915" s="41"/>
      <c r="AG915" s="41"/>
    </row>
    <row r="916" ht="14.25" customHeight="1">
      <c r="A916" s="40"/>
      <c r="B916" s="40"/>
      <c r="C916" s="40"/>
      <c r="D916" s="41"/>
      <c r="E916" s="41"/>
      <c r="F916" s="144"/>
      <c r="G916" s="144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0"/>
      <c r="AF916" s="41"/>
      <c r="AG916" s="41"/>
    </row>
    <row r="917" ht="14.25" customHeight="1">
      <c r="A917" s="40"/>
      <c r="B917" s="40"/>
      <c r="C917" s="40"/>
      <c r="D917" s="41"/>
      <c r="E917" s="41"/>
      <c r="F917" s="144"/>
      <c r="G917" s="144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0"/>
      <c r="AF917" s="41"/>
      <c r="AG917" s="41"/>
    </row>
    <row r="918" ht="14.25" customHeight="1">
      <c r="A918" s="40"/>
      <c r="B918" s="40"/>
      <c r="C918" s="40"/>
      <c r="D918" s="41"/>
      <c r="E918" s="41"/>
      <c r="F918" s="144"/>
      <c r="G918" s="144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0"/>
      <c r="AF918" s="41"/>
      <c r="AG918" s="41"/>
    </row>
    <row r="919" ht="14.25" customHeight="1">
      <c r="A919" s="40"/>
      <c r="B919" s="40"/>
      <c r="C919" s="40"/>
      <c r="D919" s="41"/>
      <c r="E919" s="41"/>
      <c r="F919" s="144"/>
      <c r="G919" s="144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0"/>
      <c r="AF919" s="41"/>
      <c r="AG919" s="41"/>
    </row>
    <row r="920" ht="14.25" customHeight="1">
      <c r="A920" s="40"/>
      <c r="B920" s="40"/>
      <c r="C920" s="40"/>
      <c r="D920" s="41"/>
      <c r="E920" s="41"/>
      <c r="F920" s="144"/>
      <c r="G920" s="144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0"/>
      <c r="AF920" s="41"/>
      <c r="AG920" s="41"/>
    </row>
    <row r="921" ht="14.25" customHeight="1">
      <c r="A921" s="40"/>
      <c r="B921" s="40"/>
      <c r="C921" s="40"/>
      <c r="D921" s="41"/>
      <c r="E921" s="41"/>
      <c r="F921" s="144"/>
      <c r="G921" s="144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0"/>
      <c r="AF921" s="41"/>
      <c r="AG921" s="41"/>
    </row>
    <row r="922" ht="14.25" customHeight="1">
      <c r="A922" s="40"/>
      <c r="B922" s="40"/>
      <c r="C922" s="40"/>
      <c r="D922" s="41"/>
      <c r="E922" s="41"/>
      <c r="F922" s="144"/>
      <c r="G922" s="144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0"/>
      <c r="AF922" s="41"/>
      <c r="AG922" s="41"/>
    </row>
    <row r="923" ht="14.25" customHeight="1">
      <c r="A923" s="40"/>
      <c r="B923" s="40"/>
      <c r="C923" s="40"/>
      <c r="D923" s="41"/>
      <c r="E923" s="41"/>
      <c r="F923" s="144"/>
      <c r="G923" s="144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0"/>
      <c r="AF923" s="41"/>
      <c r="AG923" s="41"/>
    </row>
    <row r="924" ht="14.25" customHeight="1">
      <c r="A924" s="40"/>
      <c r="B924" s="40"/>
      <c r="C924" s="40"/>
      <c r="D924" s="41"/>
      <c r="E924" s="41"/>
      <c r="F924" s="144"/>
      <c r="G924" s="144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0"/>
      <c r="AF924" s="41"/>
      <c r="AG924" s="41"/>
    </row>
    <row r="925" ht="14.25" customHeight="1">
      <c r="A925" s="40"/>
      <c r="B925" s="40"/>
      <c r="C925" s="40"/>
      <c r="D925" s="41"/>
      <c r="E925" s="41"/>
      <c r="F925" s="144"/>
      <c r="G925" s="144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0"/>
      <c r="AF925" s="41"/>
      <c r="AG925" s="41"/>
    </row>
    <row r="926" ht="14.25" customHeight="1">
      <c r="A926" s="40"/>
      <c r="B926" s="40"/>
      <c r="C926" s="40"/>
      <c r="D926" s="41"/>
      <c r="E926" s="41"/>
      <c r="F926" s="144"/>
      <c r="G926" s="144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0"/>
      <c r="AF926" s="41"/>
      <c r="AG926" s="41"/>
    </row>
    <row r="927" ht="14.25" customHeight="1">
      <c r="A927" s="40"/>
      <c r="B927" s="40"/>
      <c r="C927" s="40"/>
      <c r="D927" s="41"/>
      <c r="E927" s="41"/>
      <c r="F927" s="144"/>
      <c r="G927" s="144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0"/>
      <c r="AF927" s="41"/>
      <c r="AG927" s="41"/>
    </row>
    <row r="928" ht="14.25" customHeight="1">
      <c r="A928" s="40"/>
      <c r="B928" s="40"/>
      <c r="C928" s="40"/>
      <c r="D928" s="41"/>
      <c r="E928" s="41"/>
      <c r="F928" s="144"/>
      <c r="G928" s="144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0"/>
      <c r="AF928" s="41"/>
      <c r="AG928" s="41"/>
    </row>
    <row r="929" ht="14.25" customHeight="1">
      <c r="A929" s="40"/>
      <c r="B929" s="40"/>
      <c r="C929" s="40"/>
      <c r="D929" s="41"/>
      <c r="E929" s="41"/>
      <c r="F929" s="144"/>
      <c r="G929" s="144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0"/>
      <c r="AF929" s="41"/>
      <c r="AG929" s="41"/>
    </row>
    <row r="930" ht="14.25" customHeight="1">
      <c r="A930" s="40"/>
      <c r="B930" s="40"/>
      <c r="C930" s="40"/>
      <c r="D930" s="41"/>
      <c r="E930" s="41"/>
      <c r="F930" s="144"/>
      <c r="G930" s="144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0"/>
      <c r="AF930" s="41"/>
      <c r="AG930" s="41"/>
    </row>
    <row r="931" ht="14.25" customHeight="1">
      <c r="A931" s="40"/>
      <c r="B931" s="40"/>
      <c r="C931" s="40"/>
      <c r="D931" s="41"/>
      <c r="E931" s="41"/>
      <c r="F931" s="144"/>
      <c r="G931" s="144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0"/>
      <c r="AF931" s="41"/>
      <c r="AG931" s="41"/>
    </row>
    <row r="932" ht="14.25" customHeight="1">
      <c r="A932" s="40"/>
      <c r="B932" s="40"/>
      <c r="C932" s="40"/>
      <c r="D932" s="41"/>
      <c r="E932" s="41"/>
      <c r="F932" s="144"/>
      <c r="G932" s="144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0"/>
      <c r="AF932" s="41"/>
      <c r="AG932" s="41"/>
    </row>
    <row r="933" ht="14.25" customHeight="1">
      <c r="A933" s="40"/>
      <c r="B933" s="40"/>
      <c r="C933" s="40"/>
      <c r="D933" s="41"/>
      <c r="E933" s="41"/>
      <c r="F933" s="144"/>
      <c r="G933" s="144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0"/>
      <c r="AF933" s="41"/>
      <c r="AG933" s="41"/>
    </row>
    <row r="934" ht="14.25" customHeight="1">
      <c r="A934" s="40"/>
      <c r="B934" s="40"/>
      <c r="C934" s="40"/>
      <c r="D934" s="41"/>
      <c r="E934" s="41"/>
      <c r="F934" s="144"/>
      <c r="G934" s="144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0"/>
      <c r="AF934" s="41"/>
      <c r="AG934" s="41"/>
    </row>
    <row r="935" ht="14.25" customHeight="1">
      <c r="A935" s="40"/>
      <c r="B935" s="40"/>
      <c r="C935" s="40"/>
      <c r="D935" s="41"/>
      <c r="E935" s="41"/>
      <c r="F935" s="144"/>
      <c r="G935" s="144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0"/>
      <c r="AF935" s="41"/>
      <c r="AG935" s="41"/>
    </row>
    <row r="936" ht="14.25" customHeight="1">
      <c r="A936" s="40"/>
      <c r="B936" s="40"/>
      <c r="C936" s="40"/>
      <c r="D936" s="41"/>
      <c r="E936" s="41"/>
      <c r="F936" s="144"/>
      <c r="G936" s="144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0"/>
      <c r="AF936" s="41"/>
      <c r="AG936" s="41"/>
    </row>
    <row r="937" ht="14.25" customHeight="1">
      <c r="A937" s="40"/>
      <c r="B937" s="40"/>
      <c r="C937" s="40"/>
      <c r="D937" s="41"/>
      <c r="E937" s="41"/>
      <c r="F937" s="144"/>
      <c r="G937" s="144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0"/>
      <c r="AF937" s="41"/>
      <c r="AG937" s="41"/>
    </row>
    <row r="938" ht="14.25" customHeight="1">
      <c r="A938" s="40"/>
      <c r="B938" s="40"/>
      <c r="C938" s="40"/>
      <c r="D938" s="41"/>
      <c r="E938" s="41"/>
      <c r="F938" s="144"/>
      <c r="G938" s="144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0"/>
      <c r="AF938" s="41"/>
      <c r="AG938" s="41"/>
    </row>
    <row r="939" ht="14.25" customHeight="1">
      <c r="A939" s="40"/>
      <c r="B939" s="40"/>
      <c r="C939" s="40"/>
      <c r="D939" s="41"/>
      <c r="E939" s="41"/>
      <c r="F939" s="144"/>
      <c r="G939" s="144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0"/>
      <c r="AF939" s="41"/>
      <c r="AG939" s="41"/>
    </row>
    <row r="940" ht="14.25" customHeight="1">
      <c r="A940" s="40"/>
      <c r="B940" s="40"/>
      <c r="C940" s="40"/>
      <c r="D940" s="41"/>
      <c r="E940" s="41"/>
      <c r="F940" s="144"/>
      <c r="G940" s="144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0"/>
      <c r="AF940" s="41"/>
      <c r="AG940" s="41"/>
    </row>
    <row r="941" ht="14.25" customHeight="1">
      <c r="A941" s="40"/>
      <c r="B941" s="40"/>
      <c r="C941" s="40"/>
      <c r="D941" s="41"/>
      <c r="E941" s="41"/>
      <c r="F941" s="144"/>
      <c r="G941" s="144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0"/>
      <c r="AF941" s="41"/>
      <c r="AG941" s="41"/>
    </row>
    <row r="942" ht="14.25" customHeight="1">
      <c r="A942" s="40"/>
      <c r="B942" s="40"/>
      <c r="C942" s="40"/>
      <c r="D942" s="41"/>
      <c r="E942" s="41"/>
      <c r="F942" s="144"/>
      <c r="G942" s="144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0"/>
      <c r="AF942" s="41"/>
      <c r="AG942" s="41"/>
    </row>
    <row r="943" ht="14.25" customHeight="1">
      <c r="A943" s="40"/>
      <c r="B943" s="40"/>
      <c r="C943" s="40"/>
      <c r="D943" s="41"/>
      <c r="E943" s="41"/>
      <c r="F943" s="144"/>
      <c r="G943" s="144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0"/>
      <c r="AF943" s="41"/>
      <c r="AG943" s="41"/>
    </row>
    <row r="944" ht="14.25" customHeight="1">
      <c r="A944" s="40"/>
      <c r="B944" s="40"/>
      <c r="C944" s="40"/>
      <c r="D944" s="41"/>
      <c r="E944" s="41"/>
      <c r="F944" s="144"/>
      <c r="G944" s="144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0"/>
      <c r="AF944" s="41"/>
      <c r="AG944" s="41"/>
    </row>
    <row r="945" ht="14.25" customHeight="1">
      <c r="A945" s="40"/>
      <c r="B945" s="40"/>
      <c r="C945" s="40"/>
      <c r="D945" s="41"/>
      <c r="E945" s="41"/>
      <c r="F945" s="144"/>
      <c r="G945" s="144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0"/>
      <c r="AF945" s="41"/>
      <c r="AG945" s="41"/>
    </row>
    <row r="946" ht="14.25" customHeight="1">
      <c r="A946" s="40"/>
      <c r="B946" s="40"/>
      <c r="C946" s="40"/>
      <c r="D946" s="41"/>
      <c r="E946" s="41"/>
      <c r="F946" s="144"/>
      <c r="G946" s="144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0"/>
      <c r="AF946" s="41"/>
      <c r="AG946" s="41"/>
    </row>
    <row r="947" ht="14.25" customHeight="1">
      <c r="A947" s="40"/>
      <c r="B947" s="40"/>
      <c r="C947" s="40"/>
      <c r="D947" s="41"/>
      <c r="E947" s="41"/>
      <c r="F947" s="144"/>
      <c r="G947" s="144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0"/>
      <c r="AF947" s="41"/>
      <c r="AG947" s="41"/>
    </row>
    <row r="948" ht="14.25" customHeight="1">
      <c r="A948" s="40"/>
      <c r="B948" s="40"/>
      <c r="C948" s="40"/>
      <c r="D948" s="41"/>
      <c r="E948" s="41"/>
      <c r="F948" s="144"/>
      <c r="G948" s="144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0"/>
      <c r="AF948" s="41"/>
      <c r="AG948" s="41"/>
    </row>
    <row r="949" ht="14.25" customHeight="1">
      <c r="A949" s="40"/>
      <c r="B949" s="40"/>
      <c r="C949" s="40"/>
      <c r="D949" s="41"/>
      <c r="E949" s="41"/>
      <c r="F949" s="144"/>
      <c r="G949" s="144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0"/>
      <c r="AF949" s="41"/>
      <c r="AG949" s="41"/>
    </row>
    <row r="950" ht="14.25" customHeight="1">
      <c r="A950" s="40"/>
      <c r="B950" s="40"/>
      <c r="C950" s="40"/>
      <c r="D950" s="41"/>
      <c r="E950" s="41"/>
      <c r="F950" s="144"/>
      <c r="G950" s="144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0"/>
      <c r="AF950" s="41"/>
      <c r="AG950" s="41"/>
    </row>
    <row r="951" ht="14.25" customHeight="1">
      <c r="A951" s="40"/>
      <c r="B951" s="40"/>
      <c r="C951" s="40"/>
      <c r="D951" s="41"/>
      <c r="E951" s="41"/>
      <c r="F951" s="144"/>
      <c r="G951" s="144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0"/>
      <c r="AF951" s="41"/>
      <c r="AG951" s="41"/>
    </row>
    <row r="952" ht="14.25" customHeight="1">
      <c r="A952" s="40"/>
      <c r="B952" s="40"/>
      <c r="C952" s="40"/>
      <c r="D952" s="41"/>
      <c r="E952" s="41"/>
      <c r="F952" s="144"/>
      <c r="G952" s="144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0"/>
      <c r="AF952" s="41"/>
      <c r="AG952" s="41"/>
    </row>
    <row r="953" ht="14.25" customHeight="1">
      <c r="A953" s="40"/>
      <c r="B953" s="40"/>
      <c r="C953" s="40"/>
      <c r="D953" s="41"/>
      <c r="E953" s="41"/>
      <c r="F953" s="144"/>
      <c r="G953" s="144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0"/>
      <c r="AF953" s="41"/>
      <c r="AG953" s="41"/>
    </row>
    <row r="954" ht="14.25" customHeight="1">
      <c r="A954" s="40"/>
      <c r="B954" s="40"/>
      <c r="C954" s="40"/>
      <c r="D954" s="41"/>
      <c r="E954" s="41"/>
      <c r="F954" s="144"/>
      <c r="G954" s="144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0"/>
      <c r="AF954" s="41"/>
      <c r="AG954" s="41"/>
    </row>
    <row r="955" ht="14.25" customHeight="1">
      <c r="A955" s="40"/>
      <c r="B955" s="40"/>
      <c r="C955" s="40"/>
      <c r="D955" s="41"/>
      <c r="E955" s="41"/>
      <c r="F955" s="144"/>
      <c r="G955" s="144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0"/>
      <c r="AF955" s="41"/>
      <c r="AG955" s="41"/>
    </row>
    <row r="956" ht="14.25" customHeight="1">
      <c r="A956" s="40"/>
      <c r="B956" s="40"/>
      <c r="C956" s="40"/>
      <c r="D956" s="41"/>
      <c r="E956" s="41"/>
      <c r="F956" s="144"/>
      <c r="G956" s="144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0"/>
      <c r="AF956" s="41"/>
      <c r="AG956" s="41"/>
    </row>
    <row r="957" ht="14.25" customHeight="1">
      <c r="A957" s="40"/>
      <c r="B957" s="40"/>
      <c r="C957" s="40"/>
      <c r="D957" s="41"/>
      <c r="E957" s="41"/>
      <c r="F957" s="144"/>
      <c r="G957" s="144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0"/>
      <c r="AF957" s="41"/>
      <c r="AG957" s="41"/>
    </row>
    <row r="958" ht="14.25" customHeight="1">
      <c r="A958" s="40"/>
      <c r="B958" s="40"/>
      <c r="C958" s="40"/>
      <c r="D958" s="41"/>
      <c r="E958" s="41"/>
      <c r="F958" s="144"/>
      <c r="G958" s="144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0"/>
      <c r="AF958" s="41"/>
      <c r="AG958" s="41"/>
    </row>
    <row r="959" ht="14.25" customHeight="1">
      <c r="A959" s="40"/>
      <c r="B959" s="40"/>
      <c r="C959" s="40"/>
      <c r="D959" s="41"/>
      <c r="E959" s="41"/>
      <c r="F959" s="144"/>
      <c r="G959" s="144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0"/>
      <c r="AF959" s="41"/>
      <c r="AG959" s="41"/>
    </row>
    <row r="960" ht="14.25" customHeight="1">
      <c r="A960" s="40"/>
      <c r="B960" s="40"/>
      <c r="C960" s="40"/>
      <c r="D960" s="41"/>
      <c r="E960" s="41"/>
      <c r="F960" s="144"/>
      <c r="G960" s="144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0"/>
      <c r="AF960" s="41"/>
      <c r="AG960" s="41"/>
    </row>
    <row r="961" ht="14.25" customHeight="1">
      <c r="A961" s="40"/>
      <c r="B961" s="40"/>
      <c r="C961" s="40"/>
      <c r="D961" s="41"/>
      <c r="E961" s="41"/>
      <c r="F961" s="144"/>
      <c r="G961" s="144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0"/>
      <c r="AF961" s="41"/>
      <c r="AG961" s="41"/>
    </row>
    <row r="962" ht="14.25" customHeight="1">
      <c r="A962" s="40"/>
      <c r="B962" s="40"/>
      <c r="C962" s="40"/>
      <c r="D962" s="41"/>
      <c r="E962" s="41"/>
      <c r="F962" s="144"/>
      <c r="G962" s="144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0"/>
      <c r="AF962" s="41"/>
      <c r="AG962" s="41"/>
    </row>
    <row r="963" ht="14.25" customHeight="1">
      <c r="A963" s="40"/>
      <c r="B963" s="40"/>
      <c r="C963" s="40"/>
      <c r="D963" s="41"/>
      <c r="E963" s="41"/>
      <c r="F963" s="144"/>
      <c r="G963" s="144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0"/>
      <c r="AF963" s="41"/>
      <c r="AG963" s="41"/>
    </row>
    <row r="964" ht="14.25" customHeight="1">
      <c r="A964" s="40"/>
      <c r="B964" s="40"/>
      <c r="C964" s="40"/>
      <c r="D964" s="41"/>
      <c r="E964" s="41"/>
      <c r="F964" s="144"/>
      <c r="G964" s="144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0"/>
      <c r="AF964" s="41"/>
      <c r="AG964" s="41"/>
    </row>
    <row r="965" ht="14.25" customHeight="1">
      <c r="A965" s="40"/>
      <c r="B965" s="40"/>
      <c r="C965" s="40"/>
      <c r="D965" s="41"/>
      <c r="E965" s="41"/>
      <c r="F965" s="144"/>
      <c r="G965" s="144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0"/>
      <c r="AF965" s="41"/>
      <c r="AG965" s="41"/>
    </row>
    <row r="966" ht="14.25" customHeight="1">
      <c r="A966" s="40"/>
      <c r="B966" s="40"/>
      <c r="C966" s="40"/>
      <c r="D966" s="41"/>
      <c r="E966" s="41"/>
      <c r="F966" s="144"/>
      <c r="G966" s="144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0"/>
      <c r="AF966" s="41"/>
      <c r="AG966" s="41"/>
    </row>
    <row r="967" ht="14.25" customHeight="1">
      <c r="A967" s="40"/>
      <c r="B967" s="40"/>
      <c r="C967" s="40"/>
      <c r="D967" s="41"/>
      <c r="E967" s="41"/>
      <c r="F967" s="144"/>
      <c r="G967" s="144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0"/>
      <c r="AF967" s="41"/>
      <c r="AG967" s="41"/>
    </row>
    <row r="968" ht="14.25" customHeight="1">
      <c r="A968" s="40"/>
      <c r="B968" s="40"/>
      <c r="C968" s="40"/>
      <c r="D968" s="41"/>
      <c r="E968" s="41"/>
      <c r="F968" s="144"/>
      <c r="G968" s="144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0"/>
      <c r="AF968" s="41"/>
      <c r="AG968" s="41"/>
    </row>
    <row r="969" ht="14.25" customHeight="1">
      <c r="A969" s="40"/>
      <c r="B969" s="40"/>
      <c r="C969" s="40"/>
      <c r="D969" s="41"/>
      <c r="E969" s="41"/>
      <c r="F969" s="144"/>
      <c r="G969" s="144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0"/>
      <c r="AF969" s="41"/>
      <c r="AG969" s="41"/>
    </row>
    <row r="970" ht="14.25" customHeight="1">
      <c r="A970" s="40"/>
      <c r="B970" s="40"/>
      <c r="C970" s="40"/>
      <c r="D970" s="41"/>
      <c r="E970" s="41"/>
      <c r="F970" s="144"/>
      <c r="G970" s="144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0"/>
      <c r="AF970" s="41"/>
      <c r="AG970" s="41"/>
    </row>
    <row r="971" ht="14.25" customHeight="1">
      <c r="A971" s="40"/>
      <c r="B971" s="40"/>
      <c r="C971" s="40"/>
      <c r="D971" s="41"/>
      <c r="E971" s="41"/>
      <c r="F971" s="144"/>
      <c r="G971" s="144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0"/>
      <c r="AF971" s="41"/>
      <c r="AG971" s="41"/>
    </row>
    <row r="972" ht="14.25" customHeight="1">
      <c r="A972" s="40"/>
      <c r="B972" s="40"/>
      <c r="C972" s="40"/>
      <c r="D972" s="41"/>
      <c r="E972" s="41"/>
      <c r="F972" s="144"/>
      <c r="G972" s="144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0"/>
      <c r="AF972" s="41"/>
      <c r="AG972" s="41"/>
    </row>
    <row r="973" ht="14.25" customHeight="1">
      <c r="A973" s="40"/>
      <c r="B973" s="40"/>
      <c r="C973" s="40"/>
      <c r="D973" s="41"/>
      <c r="E973" s="41"/>
      <c r="F973" s="144"/>
      <c r="G973" s="144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0"/>
      <c r="AF973" s="41"/>
      <c r="AG973" s="41"/>
    </row>
    <row r="974" ht="14.25" customHeight="1">
      <c r="A974" s="40"/>
      <c r="B974" s="40"/>
      <c r="C974" s="40"/>
      <c r="D974" s="41"/>
      <c r="E974" s="41"/>
      <c r="F974" s="144"/>
      <c r="G974" s="144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0"/>
      <c r="AF974" s="41"/>
      <c r="AG974" s="41"/>
    </row>
    <row r="975" ht="14.25" customHeight="1">
      <c r="A975" s="40"/>
      <c r="B975" s="40"/>
      <c r="C975" s="40"/>
      <c r="D975" s="41"/>
      <c r="E975" s="41"/>
      <c r="F975" s="144"/>
      <c r="G975" s="144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0"/>
      <c r="AF975" s="41"/>
      <c r="AG975" s="41"/>
    </row>
    <row r="976" ht="14.25" customHeight="1">
      <c r="A976" s="40"/>
      <c r="B976" s="40"/>
      <c r="C976" s="40"/>
      <c r="D976" s="41"/>
      <c r="E976" s="41"/>
      <c r="F976" s="144"/>
      <c r="G976" s="144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0"/>
      <c r="AF976" s="41"/>
      <c r="AG976" s="41"/>
    </row>
    <row r="977" ht="14.25" customHeight="1">
      <c r="A977" s="40"/>
      <c r="B977" s="40"/>
      <c r="C977" s="40"/>
      <c r="D977" s="41"/>
      <c r="E977" s="41"/>
      <c r="F977" s="144"/>
      <c r="G977" s="144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0"/>
      <c r="AF977" s="41"/>
      <c r="AG977" s="41"/>
    </row>
    <row r="978" ht="14.25" customHeight="1">
      <c r="A978" s="40"/>
      <c r="B978" s="40"/>
      <c r="C978" s="40"/>
      <c r="D978" s="41"/>
      <c r="E978" s="41"/>
      <c r="F978" s="144"/>
      <c r="G978" s="144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0"/>
      <c r="AF978" s="41"/>
      <c r="AG978" s="41"/>
    </row>
    <row r="979" ht="14.25" customHeight="1">
      <c r="A979" s="40"/>
      <c r="B979" s="40"/>
      <c r="C979" s="40"/>
      <c r="D979" s="41"/>
      <c r="E979" s="41"/>
      <c r="F979" s="144"/>
      <c r="G979" s="144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0"/>
      <c r="AF979" s="41"/>
      <c r="AG979" s="41"/>
    </row>
    <row r="980" ht="14.25" customHeight="1">
      <c r="A980" s="40"/>
      <c r="B980" s="40"/>
      <c r="C980" s="40"/>
      <c r="D980" s="41"/>
      <c r="E980" s="41"/>
      <c r="F980" s="144"/>
      <c r="G980" s="144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0"/>
      <c r="AF980" s="41"/>
      <c r="AG980" s="41"/>
    </row>
    <row r="981" ht="14.25" customHeight="1">
      <c r="A981" s="40"/>
      <c r="B981" s="40"/>
      <c r="C981" s="40"/>
      <c r="D981" s="41"/>
      <c r="E981" s="41"/>
      <c r="F981" s="144"/>
      <c r="G981" s="144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0"/>
      <c r="AF981" s="41"/>
      <c r="AG981" s="41"/>
    </row>
    <row r="982" ht="14.25" customHeight="1">
      <c r="A982" s="40"/>
      <c r="B982" s="40"/>
      <c r="C982" s="40"/>
      <c r="D982" s="41"/>
      <c r="E982" s="41"/>
      <c r="F982" s="144"/>
      <c r="G982" s="144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0"/>
      <c r="AF982" s="41"/>
      <c r="AG982" s="41"/>
    </row>
    <row r="983" ht="14.25" customHeight="1">
      <c r="A983" s="40"/>
      <c r="B983" s="40"/>
      <c r="C983" s="40"/>
      <c r="D983" s="41"/>
      <c r="E983" s="41"/>
      <c r="F983" s="144"/>
      <c r="G983" s="144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0"/>
      <c r="AF983" s="41"/>
      <c r="AG983" s="41"/>
    </row>
    <row r="984" ht="14.25" customHeight="1">
      <c r="A984" s="40"/>
      <c r="B984" s="40"/>
      <c r="C984" s="40"/>
      <c r="D984" s="41"/>
      <c r="E984" s="41"/>
      <c r="F984" s="144"/>
      <c r="G984" s="144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0"/>
      <c r="AF984" s="41"/>
      <c r="AG984" s="41"/>
    </row>
    <row r="985" ht="14.25" customHeight="1">
      <c r="A985" s="40"/>
      <c r="B985" s="40"/>
      <c r="C985" s="40"/>
      <c r="D985" s="41"/>
      <c r="E985" s="41"/>
      <c r="F985" s="144"/>
      <c r="G985" s="144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0"/>
      <c r="AF985" s="41"/>
      <c r="AG985" s="41"/>
    </row>
    <row r="986" ht="14.25" customHeight="1">
      <c r="A986" s="40"/>
      <c r="B986" s="40"/>
      <c r="C986" s="40"/>
      <c r="D986" s="41"/>
      <c r="E986" s="41"/>
      <c r="F986" s="144"/>
      <c r="G986" s="144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0"/>
      <c r="AF986" s="41"/>
      <c r="AG986" s="41"/>
    </row>
    <row r="987" ht="14.25" customHeight="1">
      <c r="A987" s="40"/>
      <c r="B987" s="40"/>
      <c r="C987" s="40"/>
      <c r="D987" s="41"/>
      <c r="E987" s="41"/>
      <c r="F987" s="144"/>
      <c r="G987" s="144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0"/>
      <c r="AF987" s="41"/>
      <c r="AG987" s="41"/>
    </row>
    <row r="988" ht="14.25" customHeight="1">
      <c r="A988" s="40"/>
      <c r="B988" s="40"/>
      <c r="C988" s="40"/>
      <c r="D988" s="41"/>
      <c r="E988" s="41"/>
      <c r="F988" s="144"/>
      <c r="G988" s="144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0"/>
      <c r="AF988" s="41"/>
      <c r="AG988" s="41"/>
    </row>
    <row r="989" ht="14.25" customHeight="1">
      <c r="A989" s="40"/>
      <c r="B989" s="40"/>
      <c r="C989" s="40"/>
      <c r="D989" s="41"/>
      <c r="E989" s="41"/>
      <c r="F989" s="144"/>
      <c r="G989" s="144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0"/>
      <c r="AF989" s="41"/>
      <c r="AG989" s="41"/>
    </row>
    <row r="990" ht="14.25" customHeight="1">
      <c r="A990" s="40"/>
      <c r="B990" s="40"/>
      <c r="C990" s="40"/>
      <c r="D990" s="41"/>
      <c r="E990" s="41"/>
      <c r="F990" s="144"/>
      <c r="G990" s="144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0"/>
      <c r="AF990" s="41"/>
      <c r="AG990" s="41"/>
    </row>
    <row r="991" ht="14.25" customHeight="1">
      <c r="A991" s="40"/>
      <c r="B991" s="40"/>
      <c r="C991" s="40"/>
      <c r="D991" s="41"/>
      <c r="E991" s="41"/>
      <c r="F991" s="144"/>
      <c r="G991" s="144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0"/>
      <c r="AF991" s="41"/>
      <c r="AG991" s="41"/>
    </row>
    <row r="992" ht="14.25" customHeight="1">
      <c r="A992" s="40"/>
      <c r="B992" s="40"/>
      <c r="C992" s="40"/>
      <c r="D992" s="41"/>
      <c r="E992" s="41"/>
      <c r="F992" s="144"/>
      <c r="G992" s="144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0"/>
      <c r="AF992" s="41"/>
      <c r="AG992" s="41"/>
    </row>
    <row r="993" ht="14.25" customHeight="1">
      <c r="A993" s="40"/>
      <c r="B993" s="40"/>
      <c r="C993" s="40"/>
      <c r="D993" s="41"/>
      <c r="E993" s="41"/>
      <c r="F993" s="144"/>
      <c r="G993" s="144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0"/>
      <c r="AF993" s="41"/>
      <c r="AG993" s="41"/>
    </row>
    <row r="994" ht="14.25" customHeight="1">
      <c r="A994" s="40"/>
      <c r="B994" s="40"/>
      <c r="C994" s="40"/>
      <c r="D994" s="41"/>
      <c r="E994" s="41"/>
      <c r="F994" s="144"/>
      <c r="G994" s="144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0"/>
      <c r="AF994" s="41"/>
      <c r="AG994" s="41"/>
    </row>
    <row r="995" ht="14.25" customHeight="1">
      <c r="A995" s="40"/>
      <c r="B995" s="40"/>
      <c r="C995" s="40"/>
      <c r="D995" s="41"/>
      <c r="E995" s="41"/>
      <c r="F995" s="144"/>
      <c r="G995" s="144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0"/>
      <c r="AF995" s="41"/>
      <c r="AG995" s="41"/>
    </row>
    <row r="996" ht="14.25" customHeight="1">
      <c r="A996" s="40"/>
      <c r="B996" s="40"/>
      <c r="C996" s="40"/>
      <c r="D996" s="41"/>
      <c r="E996" s="41"/>
      <c r="F996" s="144"/>
      <c r="G996" s="144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0"/>
      <c r="AF996" s="41"/>
      <c r="AG996" s="41"/>
    </row>
    <row r="997" ht="14.25" customHeight="1">
      <c r="A997" s="40"/>
      <c r="B997" s="40"/>
      <c r="C997" s="40"/>
      <c r="D997" s="41"/>
      <c r="E997" s="41"/>
      <c r="F997" s="144"/>
      <c r="G997" s="144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0"/>
      <c r="AF997" s="41"/>
      <c r="AG997" s="41"/>
    </row>
    <row r="998" ht="14.25" customHeight="1">
      <c r="A998" s="40"/>
      <c r="B998" s="40"/>
      <c r="C998" s="40"/>
      <c r="D998" s="41"/>
      <c r="E998" s="41"/>
      <c r="F998" s="144"/>
      <c r="G998" s="144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0"/>
      <c r="AF998" s="41"/>
      <c r="AG998" s="41"/>
    </row>
    <row r="999" ht="14.25" customHeight="1">
      <c r="A999" s="40"/>
      <c r="B999" s="40"/>
      <c r="C999" s="40"/>
      <c r="D999" s="41"/>
      <c r="E999" s="41"/>
      <c r="F999" s="144"/>
      <c r="G999" s="144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0"/>
      <c r="AF999" s="41"/>
      <c r="AG999" s="41"/>
    </row>
    <row r="1000" ht="14.25" customHeight="1">
      <c r="A1000" s="40"/>
      <c r="B1000" s="40"/>
      <c r="C1000" s="40"/>
      <c r="D1000" s="41"/>
      <c r="E1000" s="41"/>
      <c r="F1000" s="144"/>
      <c r="G1000" s="144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0"/>
      <c r="AF1000" s="41"/>
      <c r="AG1000" s="41"/>
    </row>
    <row r="1001" ht="14.25" customHeight="1">
      <c r="A1001" s="40"/>
      <c r="B1001" s="40"/>
      <c r="C1001" s="40"/>
      <c r="D1001" s="41"/>
      <c r="E1001" s="41"/>
      <c r="F1001" s="144"/>
      <c r="G1001" s="144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0"/>
      <c r="AF1001" s="41"/>
      <c r="AG1001" s="41"/>
    </row>
  </sheetData>
  <autoFilter ref="$B$3:$AG$292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2025-10-21T21:04:30Z</dcterms:created>
  <dc:creator>Gerardo Lopez</dc:creator>
</cp:coreProperties>
</file>