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72.20.54.44\Share-oep\Отчет Руководителя\"/>
    </mc:Choice>
  </mc:AlternateContent>
  <bookViews>
    <workbookView xWindow="0" yWindow="0" windowWidth="21495" windowHeight="7365"/>
  </bookViews>
  <sheets>
    <sheet name="2023" sheetId="1" r:id="rId1"/>
    <sheet name="Развитие+Сопровод" sheetId="2" r:id="rId2"/>
  </sheets>
  <definedNames>
    <definedName name="_xlnm._FilterDatabase" localSheetId="0" hidden="1">'2023'!$A$4:$H$243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1" l="1"/>
  <c r="C25" i="1"/>
  <c r="D82" i="1" l="1"/>
  <c r="C82" i="1"/>
  <c r="C83" i="1"/>
  <c r="C78" i="1"/>
  <c r="E47" i="1"/>
  <c r="E46" i="1"/>
  <c r="E45" i="1"/>
  <c r="E43" i="1"/>
  <c r="E42" i="1"/>
  <c r="E39" i="1"/>
  <c r="E40" i="1"/>
  <c r="E33" i="1"/>
  <c r="E37" i="1"/>
  <c r="E35" i="1"/>
  <c r="E36" i="1"/>
  <c r="E34" i="1"/>
  <c r="E31" i="1"/>
  <c r="E30" i="1"/>
  <c r="E41" i="1" l="1"/>
  <c r="D103" i="1" l="1"/>
  <c r="D116" i="1"/>
  <c r="E82" i="1"/>
  <c r="E81" i="1"/>
  <c r="D81" i="1"/>
  <c r="E24" i="1" l="1"/>
  <c r="F81" i="1" s="1"/>
  <c r="C14" i="1"/>
  <c r="F103" i="1" l="1"/>
  <c r="C216" i="1"/>
  <c r="C240" i="1"/>
  <c r="C237" i="1"/>
  <c r="E227" i="1"/>
  <c r="C218" i="1"/>
  <c r="D223" i="1" s="1"/>
  <c r="C197" i="1"/>
  <c r="C191" i="1"/>
  <c r="D192" i="1" s="1"/>
  <c r="D191" i="1" s="1"/>
  <c r="E130" i="1"/>
  <c r="F45" i="1"/>
  <c r="D46" i="1"/>
  <c r="D45" i="1"/>
  <c r="C44" i="1"/>
  <c r="C80" i="1"/>
  <c r="E25" i="1"/>
  <c r="F82" i="1" s="1"/>
  <c r="C23" i="1"/>
  <c r="F46" i="1" l="1"/>
  <c r="D25" i="1"/>
  <c r="D24" i="1"/>
  <c r="D225" i="1"/>
  <c r="D219" i="1"/>
  <c r="D218" i="1" s="1"/>
  <c r="D220" i="1"/>
  <c r="D224" i="1"/>
  <c r="D221" i="1"/>
  <c r="D222" i="1"/>
  <c r="E44" i="1"/>
  <c r="E23" i="1"/>
  <c r="F25" i="1" l="1"/>
  <c r="F24" i="1"/>
  <c r="C20" i="1"/>
  <c r="C17" i="1"/>
  <c r="C11" i="1"/>
  <c r="C8" i="1"/>
  <c r="D83" i="1"/>
  <c r="D80" i="1"/>
  <c r="D79" i="1"/>
  <c r="D78" i="1"/>
  <c r="D76" i="1"/>
  <c r="D75" i="1"/>
  <c r="D73" i="1"/>
  <c r="D72" i="1"/>
  <c r="D70" i="1"/>
  <c r="D69" i="1"/>
  <c r="D67" i="1"/>
  <c r="D66" i="1"/>
  <c r="E103" i="1"/>
  <c r="C7" i="1" l="1"/>
  <c r="E7" i="1" s="1"/>
  <c r="C77" i="1"/>
  <c r="C74" i="1"/>
  <c r="D74" i="1" s="1"/>
  <c r="C71" i="1"/>
  <c r="D71" i="1" s="1"/>
  <c r="C68" i="1"/>
  <c r="D68" i="1" s="1"/>
  <c r="C65" i="1"/>
  <c r="D65" i="1" s="1"/>
  <c r="C41" i="1"/>
  <c r="D41" i="1" s="1"/>
  <c r="C38" i="1"/>
  <c r="D38" i="1" s="1"/>
  <c r="C35" i="1"/>
  <c r="D35" i="1" s="1"/>
  <c r="C32" i="1"/>
  <c r="D32" i="1" s="1"/>
  <c r="C29" i="1"/>
  <c r="D43" i="1"/>
  <c r="D42" i="1"/>
  <c r="D40" i="1"/>
  <c r="D39" i="1"/>
  <c r="D37" i="1"/>
  <c r="D36" i="1"/>
  <c r="D34" i="1"/>
  <c r="D33" i="1"/>
  <c r="D31" i="1"/>
  <c r="D30" i="1"/>
  <c r="D77" i="1" l="1"/>
  <c r="C64" i="1"/>
  <c r="C28" i="1"/>
  <c r="D17" i="1"/>
  <c r="D20" i="1"/>
  <c r="D8" i="1"/>
  <c r="D14" i="1"/>
  <c r="D11" i="1"/>
  <c r="D64" i="1"/>
  <c r="D63" i="1" s="1"/>
  <c r="C6" i="1"/>
  <c r="D28" i="1"/>
  <c r="D29" i="1"/>
  <c r="C157" i="1"/>
  <c r="E157" i="1" s="1"/>
  <c r="C63" i="1" l="1"/>
  <c r="D26" i="1"/>
  <c r="D23" i="1"/>
  <c r="D7" i="1"/>
  <c r="D47" i="1"/>
  <c r="D44" i="1"/>
  <c r="C136" i="1"/>
  <c r="C143" i="1"/>
  <c r="D27" i="1" l="1"/>
  <c r="E202" i="1"/>
  <c r="E177" i="1"/>
  <c r="E116" i="1" l="1"/>
  <c r="F116" i="1"/>
  <c r="E242" i="1" l="1"/>
  <c r="E243" i="1"/>
  <c r="E241" i="1"/>
  <c r="E240" i="1" s="1"/>
  <c r="E238" i="1"/>
  <c r="E239" i="1"/>
  <c r="E231" i="1"/>
  <c r="E232" i="1"/>
  <c r="E233" i="1"/>
  <c r="E234" i="1"/>
  <c r="E235" i="1"/>
  <c r="E236" i="1"/>
  <c r="E230" i="1"/>
  <c r="E229" i="1"/>
  <c r="E228" i="1"/>
  <c r="E220" i="1"/>
  <c r="E221" i="1"/>
  <c r="E222" i="1"/>
  <c r="E223" i="1"/>
  <c r="E224" i="1"/>
  <c r="E225" i="1"/>
  <c r="E226" i="1"/>
  <c r="E219" i="1"/>
  <c r="E211" i="1"/>
  <c r="E207" i="1"/>
  <c r="E208" i="1"/>
  <c r="E209" i="1"/>
  <c r="E210" i="1"/>
  <c r="E212" i="1"/>
  <c r="E213" i="1"/>
  <c r="E214" i="1"/>
  <c r="E215" i="1"/>
  <c r="E216" i="1"/>
  <c r="E206" i="1"/>
  <c r="E192" i="1"/>
  <c r="E193" i="1"/>
  <c r="E194" i="1"/>
  <c r="E195" i="1"/>
  <c r="E196" i="1"/>
  <c r="E198" i="1"/>
  <c r="E199" i="1"/>
  <c r="E200" i="1"/>
  <c r="E201" i="1"/>
  <c r="E203" i="1"/>
  <c r="E204" i="1"/>
  <c r="E190" i="1"/>
  <c r="E131" i="1"/>
  <c r="E132" i="1"/>
  <c r="E133" i="1"/>
  <c r="E134" i="1"/>
  <c r="E135" i="1"/>
  <c r="E137" i="1"/>
  <c r="E138" i="1"/>
  <c r="E139" i="1"/>
  <c r="E140" i="1"/>
  <c r="E141" i="1"/>
  <c r="E142" i="1"/>
  <c r="E144" i="1"/>
  <c r="E145" i="1"/>
  <c r="E146" i="1"/>
  <c r="E147" i="1"/>
  <c r="E148" i="1"/>
  <c r="E149" i="1"/>
  <c r="E151" i="1"/>
  <c r="E152" i="1"/>
  <c r="E153" i="1"/>
  <c r="E154" i="1"/>
  <c r="E155" i="1"/>
  <c r="E156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8" i="1"/>
  <c r="E179" i="1"/>
  <c r="E180" i="1"/>
  <c r="E181" i="1"/>
  <c r="E182" i="1"/>
  <c r="E183" i="1"/>
  <c r="E184" i="1"/>
  <c r="E185" i="1"/>
  <c r="E186" i="1"/>
  <c r="E187" i="1"/>
  <c r="E188" i="1"/>
  <c r="E66" i="1"/>
  <c r="E67" i="1"/>
  <c r="E69" i="1"/>
  <c r="E70" i="1"/>
  <c r="E72" i="1"/>
  <c r="E73" i="1"/>
  <c r="E75" i="1"/>
  <c r="E76" i="1"/>
  <c r="E78" i="1"/>
  <c r="E79" i="1"/>
  <c r="E80" i="1"/>
  <c r="E83" i="1"/>
  <c r="E9" i="1"/>
  <c r="E10" i="1"/>
  <c r="E12" i="1"/>
  <c r="E13" i="1"/>
  <c r="E15" i="1"/>
  <c r="E16" i="1"/>
  <c r="E18" i="1"/>
  <c r="E19" i="1"/>
  <c r="E21" i="1"/>
  <c r="E22" i="1"/>
  <c r="E26" i="1"/>
  <c r="E6" i="1" s="1"/>
  <c r="E98" i="1" s="1"/>
  <c r="E129" i="1" l="1"/>
  <c r="E218" i="1"/>
  <c r="F221" i="1" s="1"/>
  <c r="E237" i="1"/>
  <c r="E197" i="1"/>
  <c r="F224" i="1"/>
  <c r="E150" i="1"/>
  <c r="E136" i="1"/>
  <c r="E191" i="1"/>
  <c r="F192" i="1" s="1"/>
  <c r="F191" i="1" s="1"/>
  <c r="F223" i="1"/>
  <c r="E143" i="1"/>
  <c r="F222" i="1"/>
  <c r="F43" i="1"/>
  <c r="F37" i="1"/>
  <c r="F31" i="1"/>
  <c r="F42" i="1"/>
  <c r="F36" i="1"/>
  <c r="F30" i="1"/>
  <c r="E29" i="1"/>
  <c r="F47" i="1"/>
  <c r="F34" i="1"/>
  <c r="F44" i="1"/>
  <c r="F39" i="1"/>
  <c r="E38" i="1"/>
  <c r="F33" i="1"/>
  <c r="E32" i="1"/>
  <c r="E20" i="1"/>
  <c r="E14" i="1"/>
  <c r="E8" i="1"/>
  <c r="E17" i="1"/>
  <c r="E11" i="1"/>
  <c r="E42" i="2"/>
  <c r="E43" i="2"/>
  <c r="E44" i="2"/>
  <c r="E45" i="2"/>
  <c r="E46" i="2"/>
  <c r="E47" i="2"/>
  <c r="E49" i="2"/>
  <c r="E50" i="2"/>
  <c r="E51" i="2"/>
  <c r="E52" i="2"/>
  <c r="E53" i="2"/>
  <c r="E54" i="2"/>
  <c r="E55" i="2"/>
  <c r="E56" i="2"/>
  <c r="C55" i="2"/>
  <c r="C56" i="2"/>
  <c r="C54" i="2"/>
  <c r="C53" i="2"/>
  <c r="C52" i="2"/>
  <c r="C51" i="2"/>
  <c r="C50" i="2"/>
  <c r="C49" i="2"/>
  <c r="C47" i="2"/>
  <c r="C46" i="2"/>
  <c r="C45" i="2"/>
  <c r="C44" i="2"/>
  <c r="C43" i="2"/>
  <c r="C42" i="2"/>
  <c r="E24" i="2"/>
  <c r="E25" i="2"/>
  <c r="E26" i="2"/>
  <c r="E27" i="2"/>
  <c r="E28" i="2"/>
  <c r="E29" i="2"/>
  <c r="E31" i="2"/>
  <c r="E32" i="2"/>
  <c r="E33" i="2"/>
  <c r="E34" i="2"/>
  <c r="E35" i="2"/>
  <c r="E36" i="2"/>
  <c r="E37" i="2"/>
  <c r="E38" i="2"/>
  <c r="C37" i="2"/>
  <c r="C38" i="2"/>
  <c r="C36" i="2"/>
  <c r="C35" i="2"/>
  <c r="C34" i="2"/>
  <c r="C33" i="2"/>
  <c r="C32" i="2"/>
  <c r="C31" i="2"/>
  <c r="C29" i="2"/>
  <c r="C28" i="2"/>
  <c r="C27" i="2"/>
  <c r="C26" i="2"/>
  <c r="C25" i="2"/>
  <c r="C24" i="2"/>
  <c r="H18" i="2"/>
  <c r="H17" i="2"/>
  <c r="H16" i="2"/>
  <c r="H15" i="2"/>
  <c r="H14" i="2"/>
  <c r="H13" i="2"/>
  <c r="H11" i="2"/>
  <c r="H10" i="2"/>
  <c r="H9" i="2"/>
  <c r="H8" i="2"/>
  <c r="H7" i="2"/>
  <c r="H6" i="2"/>
  <c r="F18" i="2"/>
  <c r="F17" i="2"/>
  <c r="F16" i="2"/>
  <c r="F15" i="2"/>
  <c r="F14" i="2"/>
  <c r="F13" i="2"/>
  <c r="F11" i="2"/>
  <c r="F10" i="2"/>
  <c r="F9" i="2"/>
  <c r="F8" i="2"/>
  <c r="F7" i="2"/>
  <c r="F6" i="2"/>
  <c r="D6" i="2"/>
  <c r="E6" i="2"/>
  <c r="G6" i="2"/>
  <c r="D7" i="2"/>
  <c r="E7" i="2"/>
  <c r="G7" i="2"/>
  <c r="D8" i="2"/>
  <c r="E8" i="2"/>
  <c r="G8" i="2"/>
  <c r="D9" i="2"/>
  <c r="E9" i="2"/>
  <c r="G9" i="2"/>
  <c r="D10" i="2"/>
  <c r="E10" i="2"/>
  <c r="G10" i="2"/>
  <c r="D11" i="2"/>
  <c r="E11" i="2"/>
  <c r="G11" i="2"/>
  <c r="D13" i="2"/>
  <c r="E13" i="2"/>
  <c r="G13" i="2"/>
  <c r="D14" i="2"/>
  <c r="E14" i="2"/>
  <c r="G14" i="2"/>
  <c r="D15" i="2"/>
  <c r="E15" i="2"/>
  <c r="G15" i="2"/>
  <c r="D16" i="2"/>
  <c r="E16" i="2"/>
  <c r="G16" i="2"/>
  <c r="D17" i="2"/>
  <c r="E17" i="2"/>
  <c r="G17" i="2"/>
  <c r="D18" i="2"/>
  <c r="E18" i="2"/>
  <c r="G18" i="2"/>
  <c r="E19" i="2"/>
  <c r="G19" i="2"/>
  <c r="E20" i="2"/>
  <c r="G20" i="2"/>
  <c r="C20" i="2"/>
  <c r="C19" i="2"/>
  <c r="C18" i="2"/>
  <c r="C17" i="2"/>
  <c r="C16" i="2"/>
  <c r="C15" i="2"/>
  <c r="C14" i="2"/>
  <c r="C13" i="2"/>
  <c r="C11" i="2"/>
  <c r="C10" i="2"/>
  <c r="C9" i="2"/>
  <c r="C8" i="2"/>
  <c r="C7" i="2"/>
  <c r="C6" i="2"/>
  <c r="G42" i="2"/>
  <c r="F66" i="1"/>
  <c r="F69" i="1"/>
  <c r="F70" i="1"/>
  <c r="G45" i="2"/>
  <c r="G52" i="2"/>
  <c r="G53" i="2"/>
  <c r="G47" i="2"/>
  <c r="G54" i="2"/>
  <c r="G55" i="2"/>
  <c r="F83" i="1"/>
  <c r="G24" i="2"/>
  <c r="G25" i="2"/>
  <c r="G26" i="2"/>
  <c r="G27" i="2"/>
  <c r="G35" i="2"/>
  <c r="G29" i="2"/>
  <c r="G38" i="2"/>
  <c r="D193" i="1"/>
  <c r="D194" i="1"/>
  <c r="D195" i="1"/>
  <c r="D196" i="1"/>
  <c r="C150" i="1"/>
  <c r="C129" i="1"/>
  <c r="E77" i="1"/>
  <c r="E64" i="1" s="1"/>
  <c r="F225" i="1" l="1"/>
  <c r="E28" i="1"/>
  <c r="E27" i="1" s="1"/>
  <c r="C49" i="1" s="1"/>
  <c r="F220" i="1"/>
  <c r="F219" i="1"/>
  <c r="F218" i="1" s="1"/>
  <c r="F29" i="1"/>
  <c r="F41" i="1"/>
  <c r="F38" i="1"/>
  <c r="F35" i="1"/>
  <c r="D27" i="2"/>
  <c r="F46" i="2"/>
  <c r="F193" i="1"/>
  <c r="H38" i="2"/>
  <c r="F78" i="1"/>
  <c r="D24" i="2"/>
  <c r="D37" i="2"/>
  <c r="D38" i="2"/>
  <c r="F36" i="2"/>
  <c r="F72" i="1"/>
  <c r="F47" i="2"/>
  <c r="H53" i="2"/>
  <c r="D47" i="2"/>
  <c r="D54" i="2"/>
  <c r="F28" i="2"/>
  <c r="D56" i="2"/>
  <c r="F52" i="2"/>
  <c r="F45" i="2"/>
  <c r="H26" i="2"/>
  <c r="D31" i="2"/>
  <c r="F51" i="2"/>
  <c r="H35" i="2"/>
  <c r="F54" i="2"/>
  <c r="D44" i="2"/>
  <c r="D51" i="2"/>
  <c r="F56" i="2"/>
  <c r="H42" i="2"/>
  <c r="F195" i="1"/>
  <c r="F26" i="2"/>
  <c r="F55" i="2"/>
  <c r="D28" i="2"/>
  <c r="D35" i="2"/>
  <c r="F53" i="2"/>
  <c r="F76" i="1"/>
  <c r="F196" i="1"/>
  <c r="D29" i="2"/>
  <c r="F35" i="2"/>
  <c r="F29" i="2"/>
  <c r="F24" i="2"/>
  <c r="D43" i="2"/>
  <c r="D50" i="2"/>
  <c r="D55" i="2"/>
  <c r="D26" i="2"/>
  <c r="F73" i="1"/>
  <c r="H55" i="2"/>
  <c r="F194" i="1"/>
  <c r="E5" i="2"/>
  <c r="D25" i="2"/>
  <c r="D32" i="2"/>
  <c r="F33" i="2"/>
  <c r="F44" i="2"/>
  <c r="F43" i="2"/>
  <c r="F80" i="1"/>
  <c r="D33" i="2"/>
  <c r="F32" i="2"/>
  <c r="D46" i="2"/>
  <c r="D53" i="2"/>
  <c r="G49" i="2"/>
  <c r="H49" i="2" s="1"/>
  <c r="F79" i="1"/>
  <c r="F37" i="2"/>
  <c r="G31" i="2"/>
  <c r="H31" i="2" s="1"/>
  <c r="F49" i="2"/>
  <c r="G50" i="2"/>
  <c r="H50" i="2" s="1"/>
  <c r="F67" i="1"/>
  <c r="H29" i="2"/>
  <c r="H54" i="2"/>
  <c r="H45" i="2"/>
  <c r="C12" i="2"/>
  <c r="D45" i="2"/>
  <c r="C23" i="2"/>
  <c r="C30" i="2"/>
  <c r="D42" i="2"/>
  <c r="C41" i="2"/>
  <c r="D49" i="2"/>
  <c r="C48" i="2"/>
  <c r="C5" i="2"/>
  <c r="G5" i="2"/>
  <c r="F75" i="1"/>
  <c r="G46" i="2"/>
  <c r="H46" i="2" s="1"/>
  <c r="G56" i="2"/>
  <c r="H56" i="2" s="1"/>
  <c r="H52" i="2"/>
  <c r="D34" i="2"/>
  <c r="G33" i="2"/>
  <c r="H33" i="2" s="1"/>
  <c r="D52" i="2"/>
  <c r="F27" i="2"/>
  <c r="G34" i="2"/>
  <c r="H34" i="2" s="1"/>
  <c r="F31" i="2"/>
  <c r="F40" i="1"/>
  <c r="H27" i="2"/>
  <c r="G43" i="2"/>
  <c r="H43" i="2" s="1"/>
  <c r="H25" i="2"/>
  <c r="D36" i="2"/>
  <c r="E41" i="2"/>
  <c r="G37" i="2"/>
  <c r="H37" i="2" s="1"/>
  <c r="H47" i="2"/>
  <c r="G12" i="2"/>
  <c r="G36" i="2"/>
  <c r="H36" i="2" s="1"/>
  <c r="H24" i="2"/>
  <c r="E12" i="2"/>
  <c r="F38" i="2"/>
  <c r="F34" i="2"/>
  <c r="F50" i="2"/>
  <c r="F42" i="2"/>
  <c r="G44" i="2"/>
  <c r="H44" i="2" s="1"/>
  <c r="G51" i="2"/>
  <c r="H51" i="2" s="1"/>
  <c r="E48" i="2"/>
  <c r="G28" i="2"/>
  <c r="H28" i="2" s="1"/>
  <c r="E23" i="2"/>
  <c r="F25" i="2"/>
  <c r="G32" i="2"/>
  <c r="H32" i="2" s="1"/>
  <c r="E30" i="2"/>
  <c r="E49" i="1" l="1"/>
  <c r="F41" i="2"/>
  <c r="F23" i="2"/>
  <c r="G30" i="2"/>
  <c r="H30" i="2" s="1"/>
  <c r="F48" i="2"/>
  <c r="G48" i="2"/>
  <c r="H48" i="2" s="1"/>
  <c r="D41" i="2"/>
  <c r="C40" i="2"/>
  <c r="D30" i="2"/>
  <c r="G4" i="2"/>
  <c r="C4" i="2"/>
  <c r="D23" i="2"/>
  <c r="C22" i="2"/>
  <c r="D48" i="2"/>
  <c r="F30" i="2"/>
  <c r="E4" i="2"/>
  <c r="G41" i="2"/>
  <c r="H41" i="2" s="1"/>
  <c r="E40" i="2"/>
  <c r="G23" i="2"/>
  <c r="H23" i="2" s="1"/>
  <c r="E22" i="2"/>
  <c r="F77" i="1" l="1"/>
  <c r="D22" i="2"/>
  <c r="C21" i="2"/>
  <c r="E3" i="2"/>
  <c r="F4" i="2" s="1"/>
  <c r="C3" i="2"/>
  <c r="D4" i="2" s="1"/>
  <c r="D40" i="2"/>
  <c r="C39" i="2"/>
  <c r="G3" i="2"/>
  <c r="H4" i="2" s="1"/>
  <c r="G40" i="2"/>
  <c r="E39" i="2"/>
  <c r="F40" i="2"/>
  <c r="G22" i="2"/>
  <c r="G21" i="2" s="1"/>
  <c r="E21" i="2"/>
  <c r="F22" i="2"/>
  <c r="A27" i="1"/>
  <c r="A63" i="1" s="1"/>
  <c r="A102" i="1" s="1"/>
  <c r="A129" i="1" s="1"/>
  <c r="A136" i="1" s="1"/>
  <c r="A143" i="1" s="1"/>
  <c r="A150" i="1" s="1"/>
  <c r="A157" i="1" s="1"/>
  <c r="A164" i="1" s="1"/>
  <c r="A178" i="1" s="1"/>
  <c r="A190" i="1" s="1"/>
  <c r="A191" i="1" s="1"/>
  <c r="A197" i="1" s="1"/>
  <c r="A202" i="1" s="1"/>
  <c r="A203" i="1" s="1"/>
  <c r="E74" i="1"/>
  <c r="E71" i="1"/>
  <c r="E68" i="1"/>
  <c r="E65" i="1"/>
  <c r="E63" i="1" l="1"/>
  <c r="C85" i="1" s="1"/>
  <c r="A204" i="1"/>
  <c r="A206" i="1" s="1"/>
  <c r="A207" i="1" s="1"/>
  <c r="A208" i="1" s="1"/>
  <c r="A213" i="1" s="1"/>
  <c r="A214" i="1" s="1"/>
  <c r="A218" i="1" s="1"/>
  <c r="A227" i="1" s="1"/>
  <c r="A229" i="1" s="1"/>
  <c r="A237" i="1" s="1"/>
  <c r="A240" i="1" s="1"/>
  <c r="F65" i="1"/>
  <c r="F32" i="1"/>
  <c r="F39" i="2"/>
  <c r="F71" i="1"/>
  <c r="H22" i="2"/>
  <c r="D20" i="2"/>
  <c r="D19" i="2"/>
  <c r="D12" i="2"/>
  <c r="D5" i="2"/>
  <c r="F21" i="2"/>
  <c r="F74" i="1"/>
  <c r="H19" i="2"/>
  <c r="H20" i="2"/>
  <c r="H5" i="2"/>
  <c r="H12" i="2"/>
  <c r="F20" i="2"/>
  <c r="F5" i="2"/>
  <c r="F19" i="2"/>
  <c r="F12" i="2"/>
  <c r="F68" i="1"/>
  <c r="H21" i="2"/>
  <c r="D39" i="2"/>
  <c r="D21" i="2"/>
  <c r="G39" i="2"/>
  <c r="H39" i="2" s="1"/>
  <c r="H40" i="2"/>
  <c r="E85" i="1" l="1"/>
  <c r="F85" i="1"/>
  <c r="F17" i="1"/>
  <c r="F11" i="1"/>
  <c r="F20" i="1"/>
  <c r="F14" i="1"/>
  <c r="F8" i="1"/>
  <c r="F28" i="1"/>
  <c r="C27" i="1"/>
  <c r="F64" i="1"/>
  <c r="F7" i="1" l="1"/>
  <c r="F63" i="1"/>
  <c r="D85" i="1" s="1"/>
  <c r="E62" i="1"/>
  <c r="F26" i="1"/>
  <c r="F23" i="1"/>
  <c r="F27" i="1"/>
  <c r="D49" i="1" s="1"/>
  <c r="F49" i="1" s="1"/>
  <c r="E99" i="1" l="1"/>
  <c r="E101" i="1"/>
  <c r="E100" i="1"/>
  <c r="F6" i="1" l="1"/>
</calcChain>
</file>

<file path=xl/sharedStrings.xml><?xml version="1.0" encoding="utf-8"?>
<sst xmlns="http://schemas.openxmlformats.org/spreadsheetml/2006/main" count="633" uniqueCount="146">
  <si>
    <t>№ показателя</t>
  </si>
  <si>
    <t>Наименование показателя эффективности и результативности деятельности учреждения</t>
  </si>
  <si>
    <t>За январь 2023
(тыс.руб./шт.)</t>
  </si>
  <si>
    <t>За январь 2023,
%</t>
  </si>
  <si>
    <t>За февраль 2023
(тыс.руб./шт.)</t>
  </si>
  <si>
    <t>За февраль 2023,
%</t>
  </si>
  <si>
    <t>Пояснения (при необходимости)</t>
  </si>
  <si>
    <t>Ответсвенный</t>
  </si>
  <si>
    <t>Бюджет и структура</t>
  </si>
  <si>
    <t>Выделенно бюджетных средств</t>
  </si>
  <si>
    <t xml:space="preserve">        На развитие и сопровождение информационных систем</t>
  </si>
  <si>
    <t xml:space="preserve">                        Развтие </t>
  </si>
  <si>
    <t xml:space="preserve">                        Сопровождение</t>
  </si>
  <si>
    <t xml:space="preserve">                Госудраственные услуги</t>
  </si>
  <si>
    <t xml:space="preserve">                Управление гос. финансами и гос. имуществом ЛО</t>
  </si>
  <si>
    <t xml:space="preserve">                ИС Администрации (кадровая работа ЛО)</t>
  </si>
  <si>
    <t xml:space="preserve">                 Ведомственные проекты (функционирование ОИВ</t>
  </si>
  <si>
    <t xml:space="preserve">                Картографическая основа и пространственные</t>
  </si>
  <si>
    <t xml:space="preserve">        На развитие и обеспечение ИТ инфраструктуры</t>
  </si>
  <si>
    <t xml:space="preserve">        На обеспечение деятельности учреждения</t>
  </si>
  <si>
    <t>Принято бюджетных обязательств</t>
  </si>
  <si>
    <r>
      <t xml:space="preserve">Принято бюджетных обязательств (по месяцам нарастающим итогом) - </t>
    </r>
    <r>
      <rPr>
        <b/>
        <sz val="11"/>
        <color theme="1"/>
        <rFont val="Times New Roman"/>
        <family val="1"/>
        <charset val="204"/>
      </rPr>
      <t>ФАКТ</t>
    </r>
  </si>
  <si>
    <t>Исполнено бюджетных обязательств</t>
  </si>
  <si>
    <r>
      <t xml:space="preserve">План принятия бюджетных обязательств - </t>
    </r>
    <r>
      <rPr>
        <b/>
        <sz val="11"/>
        <color rgb="FF000000"/>
        <rFont val="Times New Roman"/>
        <family val="1"/>
        <charset val="204"/>
      </rPr>
      <t>контрольные точки</t>
    </r>
  </si>
  <si>
    <r>
      <t xml:space="preserve">Исполнено бюджетных обязательств (по месяцам нарастающим итогом) - </t>
    </r>
    <r>
      <rPr>
        <b/>
        <sz val="11"/>
        <color theme="1"/>
        <rFont val="Times New Roman"/>
        <family val="1"/>
        <charset val="204"/>
      </rPr>
      <t>контрольные точки</t>
    </r>
  </si>
  <si>
    <t>Кассовый план</t>
  </si>
  <si>
    <t>Исполнение кассового плана</t>
  </si>
  <si>
    <t>Информационные системы</t>
  </si>
  <si>
    <t xml:space="preserve">        Здравоохранение</t>
  </si>
  <si>
    <t xml:space="preserve">        Государственные услуги</t>
  </si>
  <si>
    <t xml:space="preserve">        Управление гос. финансами и гос. имуществом ЛО</t>
  </si>
  <si>
    <t xml:space="preserve">        Картографическая основа и пространственные данные ЛО</t>
  </si>
  <si>
    <t xml:space="preserve">        ИС Администрации (кадровая работа ЛО)</t>
  </si>
  <si>
    <t xml:space="preserve">        Ведомственные проекты (функционирование ОИВ ЛО)</t>
  </si>
  <si>
    <t>Количество функциональных заказчиков, шт.</t>
  </si>
  <si>
    <t>Количество приемок, шт.</t>
  </si>
  <si>
    <t>Техническая поддержка государственных услуг</t>
  </si>
  <si>
    <t xml:space="preserve">            Посетители </t>
  </si>
  <si>
    <t>Бизнес-процесс (рабочее название)</t>
  </si>
  <si>
    <t>Государственные закупки</t>
  </si>
  <si>
    <t>-</t>
  </si>
  <si>
    <t xml:space="preserve">        Электронный аукцион </t>
  </si>
  <si>
    <t xml:space="preserve">        Запросы котировок</t>
  </si>
  <si>
    <t xml:space="preserve">        Открытый конкурс</t>
  </si>
  <si>
    <t xml:space="preserve">        Электронный магазин</t>
  </si>
  <si>
    <t xml:space="preserve">        Единый поставщик</t>
  </si>
  <si>
    <t>Подписано ГК, шт.</t>
  </si>
  <si>
    <t>Количество поступивших жалоб на закупки, шт.</t>
  </si>
  <si>
    <t>Опубликованы закупки месяц</t>
  </si>
  <si>
    <t>Реестр рисков по ГК (где возможно включение в РНП), шт.</t>
  </si>
  <si>
    <t xml:space="preserve">Сумма контрактов </t>
  </si>
  <si>
    <t>Организационно-правовая работа</t>
  </si>
  <si>
    <t>Количество судебных дел, шт.</t>
  </si>
  <si>
    <t>Выставлено претензий на сумму</t>
  </si>
  <si>
    <t xml:space="preserve">        Взыскано</t>
  </si>
  <si>
    <t>Количество положительных решений по искам к контрагентам, шт.</t>
  </si>
  <si>
    <t xml:space="preserve">        Остаток взысканий</t>
  </si>
  <si>
    <t>Количество выставленных претензий, шт.</t>
  </si>
  <si>
    <t>IT-инфраструктуры</t>
  </si>
  <si>
    <t>Количество мероприятий, сопровождающихся сектором ВКС, шт.</t>
  </si>
  <si>
    <t xml:space="preserve">        ГЛО</t>
  </si>
  <si>
    <t xml:space="preserve">        Количество сбоев</t>
  </si>
  <si>
    <t xml:space="preserve">         ЭП</t>
  </si>
  <si>
    <t xml:space="preserve">        СКЗИ</t>
  </si>
  <si>
    <t xml:space="preserve">        ВКС на CISCO</t>
  </si>
  <si>
    <t xml:space="preserve">        ВКС на Vinteo</t>
  </si>
  <si>
    <t xml:space="preserve">        ВКС в сит. центре</t>
  </si>
  <si>
    <t xml:space="preserve">        Кодек (АПК, Здрав)</t>
  </si>
  <si>
    <t xml:space="preserve">        Сторонние</t>
  </si>
  <si>
    <t>Количество обработанных заявок, поступивших в секто .поддержки пользователей (через ИС БИЗОН), шт.</t>
  </si>
  <si>
    <t xml:space="preserve">        ПЛО</t>
  </si>
  <si>
    <t xml:space="preserve">        По сопровождению ЕСПД</t>
  </si>
  <si>
    <t xml:space="preserve">        По сопровождению ЦОД и БПО ИС</t>
  </si>
  <si>
    <t xml:space="preserve">        VipNet Клиенты</t>
  </si>
  <si>
    <t xml:space="preserve">        СКЗИ оборудование</t>
  </si>
  <si>
    <t xml:space="preserve">        Виртуальные сервера</t>
  </si>
  <si>
    <t xml:space="preserve">        TLS Клиенты</t>
  </si>
  <si>
    <t xml:space="preserve">        Маршрутизаторы</t>
  </si>
  <si>
    <t xml:space="preserve">        Коммутаторы</t>
  </si>
  <si>
    <t xml:space="preserve">        Системы хранения данных</t>
  </si>
  <si>
    <t>Количество ИС, шт.</t>
  </si>
  <si>
    <t>Бекетова</t>
  </si>
  <si>
    <t>2.1</t>
  </si>
  <si>
    <t>2.2</t>
  </si>
  <si>
    <t>3.1</t>
  </si>
  <si>
    <t>3.2</t>
  </si>
  <si>
    <t>4.1</t>
  </si>
  <si>
    <t>Количество сотрудников (ОЭП) (РП), чел.</t>
  </si>
  <si>
    <t xml:space="preserve">       Количество услуг старый ПГУ, шт.</t>
  </si>
  <si>
    <t xml:space="preserve">       Количество услуг новый ПГУ, шт.</t>
  </si>
  <si>
    <t xml:space="preserve">      Миграция услуг с СПГУ на НПГУ, шт.</t>
  </si>
  <si>
    <r>
      <rPr>
        <b/>
        <sz val="11"/>
        <color theme="1"/>
        <rFont val="Times New Roman"/>
        <family val="1"/>
        <charset val="204"/>
      </rPr>
      <t xml:space="preserve">      </t>
    </r>
    <r>
      <rPr>
        <sz val="11"/>
        <color theme="1"/>
        <rFont val="Times New Roman"/>
        <family val="1"/>
        <charset val="204"/>
      </rPr>
      <t xml:space="preserve">Количество сотрудников тех. поддержки, чел. </t>
    </r>
  </si>
  <si>
    <t xml:space="preserve">            На сумму</t>
  </si>
  <si>
    <t xml:space="preserve">      Получено функциональных требований, шт.</t>
  </si>
  <si>
    <t xml:space="preserve">      Согласовано ТЗ, шт.</t>
  </si>
  <si>
    <t xml:space="preserve">      Произведено закупок, шт.</t>
  </si>
  <si>
    <t xml:space="preserve">      Заключено ГК, шт.</t>
  </si>
  <si>
    <t>Количество исходящих писем, шт.</t>
  </si>
  <si>
    <t>Количество входящих писем, шт.</t>
  </si>
  <si>
    <t>Показатели по оборудованию ЦОДа, ЕСПД, шт.</t>
  </si>
  <si>
    <t>Деятельность Удостоверяющего центра по предоставлению, шт.:</t>
  </si>
  <si>
    <t>Дягель</t>
  </si>
  <si>
    <t>Сеньковская</t>
  </si>
  <si>
    <t xml:space="preserve">            Просмотры</t>
  </si>
  <si>
    <t xml:space="preserve">        Необоснованные</t>
  </si>
  <si>
    <t xml:space="preserve">        Отозванные</t>
  </si>
  <si>
    <t xml:space="preserve">        Отказаны в рассмотрении</t>
  </si>
  <si>
    <t xml:space="preserve">        Обоснованные</t>
  </si>
  <si>
    <t xml:space="preserve">        Количество прямых, шт.</t>
  </si>
  <si>
    <t xml:space="preserve">        Количество делегированных, шт.</t>
  </si>
  <si>
    <t xml:space="preserve">        Выездные ВКС</t>
  </si>
  <si>
    <t>Количество ВКС проведенных ОИВами (TrueConf), шт.</t>
  </si>
  <si>
    <t>Итого 2023
(тыс. руб./шт.)</t>
  </si>
  <si>
    <t>Итого 2023,
%</t>
  </si>
  <si>
    <t>На развитие и сопровождение информационных систем</t>
  </si>
  <si>
    <t xml:space="preserve">        На развитие информационных систем</t>
  </si>
  <si>
    <t xml:space="preserve">             Здравоохранение</t>
  </si>
  <si>
    <t xml:space="preserve">             Государственные услуги</t>
  </si>
  <si>
    <t xml:space="preserve">             Управление гос. финансами и гос. имуществом ЛО</t>
  </si>
  <si>
    <t xml:space="preserve">             Картографическая основа и пространственные данные ЛО</t>
  </si>
  <si>
    <t xml:space="preserve">             ИС Администрации (кадровая работа ЛО)</t>
  </si>
  <si>
    <t xml:space="preserve">             Ведомственные проекты (функционирование ОИВ ЛО)</t>
  </si>
  <si>
    <t xml:space="preserve">        На сопровождение информационных систем</t>
  </si>
  <si>
    <r>
      <t xml:space="preserve">Исполнено бюджетных обязательств (по месяцам нарастающим итогом) - </t>
    </r>
    <r>
      <rPr>
        <b/>
        <sz val="11"/>
        <color theme="1"/>
        <rFont val="Times New Roman"/>
        <family val="1"/>
        <charset val="204"/>
      </rPr>
      <t>ФАКТ</t>
    </r>
  </si>
  <si>
    <t xml:space="preserve">      Количество обработанных инцидентов (оператор ЕСИА), шт.</t>
  </si>
  <si>
    <t xml:space="preserve">            На сумму, тыс руб.</t>
  </si>
  <si>
    <t>90-100%</t>
  </si>
  <si>
    <t xml:space="preserve">      Общее количество зарегистированных пользователей, чел.</t>
  </si>
  <si>
    <t xml:space="preserve">     Заявки, шт.</t>
  </si>
  <si>
    <t>Зарецкий</t>
  </si>
  <si>
    <t>Туфанов</t>
  </si>
  <si>
    <t>Средняя продолжительность приемки, чел/час</t>
  </si>
  <si>
    <t>Списание начисленной неустойки</t>
  </si>
  <si>
    <t xml:space="preserve">      Колиечство обработанных обращений в тех. поддержку, шт.</t>
  </si>
  <si>
    <t xml:space="preserve">      Количество обработанных учётных записей по заявкам на администрирование учётных записей, шт.  </t>
  </si>
  <si>
    <t xml:space="preserve">     Количество проведенных обучающих занятий, семинаров</t>
  </si>
  <si>
    <t>Количество камеральных проверок</t>
  </si>
  <si>
    <t>Гречушкин</t>
  </si>
  <si>
    <t>строки для заполнения, остальные - НЕ ТРОГАТЬ!!! Стоят формулы</t>
  </si>
  <si>
    <t>За январь 2025
(тыс.руб./шт.)</t>
  </si>
  <si>
    <t>За январь 2025,
%</t>
  </si>
  <si>
    <t>Итого 2025
(тыс. руб./шт.)</t>
  </si>
  <si>
    <t>Итого 2025,
%</t>
  </si>
  <si>
    <t xml:space="preserve">        На развитие и обеспечение ИТ инфраструктуры, в т.ч.</t>
  </si>
  <si>
    <t xml:space="preserve"> - на развитие</t>
  </si>
  <si>
    <t xml:space="preserve"> - на сопровождение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</si>
</sst>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[$-419]mmmm\ yyyy;@"/>
    <numFmt numFmtId="165" formatCode="#,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theme="7" tint="0.79998168889431442"/>
      <name val="Times New Roman"/>
      <family val="1"/>
      <charset val="204"/>
    </font>
    <font>
      <sz val="1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3" fontId="3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164" fontId="3" fillId="0" borderId="1" xfId="0" applyNumberFormat="1" applyFont="1" applyBorder="1" applyAlignment="1">
      <alignment horizontal="left" vertical="center"/>
    </xf>
    <xf numFmtId="0" fontId="3" fillId="7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4" fontId="3" fillId="11" borderId="1" xfId="0" applyNumberFormat="1" applyFont="1" applyFill="1" applyBorder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/>
    </xf>
    <xf numFmtId="10" fontId="3" fillId="11" borderId="1" xfId="1" applyNumberFormat="1" applyFont="1" applyFill="1" applyBorder="1" applyAlignment="1">
      <alignment horizontal="center" vertical="center"/>
    </xf>
    <xf numFmtId="10" fontId="3" fillId="11" borderId="1" xfId="0" applyNumberFormat="1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4" fontId="3" fillId="8" borderId="1" xfId="0" applyNumberFormat="1" applyFont="1" applyFill="1" applyBorder="1" applyAlignment="1">
      <alignment horizontal="center" vertical="center"/>
    </xf>
    <xf numFmtId="3" fontId="3" fillId="8" borderId="1" xfId="2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vertical="center"/>
    </xf>
    <xf numFmtId="4" fontId="3" fillId="0" borderId="1" xfId="2" applyNumberFormat="1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center" vertical="center"/>
    </xf>
    <xf numFmtId="10" fontId="3" fillId="7" borderId="1" xfId="1" applyNumberFormat="1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10" fontId="3" fillId="0" borderId="1" xfId="1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3" fontId="3" fillId="10" borderId="1" xfId="0" applyNumberFormat="1" applyFont="1" applyFill="1" applyBorder="1" applyAlignment="1">
      <alignment horizontal="center" vertical="center"/>
    </xf>
    <xf numFmtId="10" fontId="3" fillId="10" borderId="1" xfId="0" applyNumberFormat="1" applyFont="1" applyFill="1" applyBorder="1" applyAlignment="1">
      <alignment horizontal="center" vertical="center"/>
    </xf>
    <xf numFmtId="3" fontId="3" fillId="10" borderId="1" xfId="2" applyNumberFormat="1" applyFont="1" applyFill="1" applyBorder="1" applyAlignment="1">
      <alignment horizontal="center" vertical="center"/>
    </xf>
    <xf numFmtId="3" fontId="3" fillId="0" borderId="1" xfId="2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3" fontId="3" fillId="6" borderId="1" xfId="0" applyNumberFormat="1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3" fontId="3" fillId="6" borderId="1" xfId="2" applyNumberFormat="1" applyFont="1" applyFill="1" applyBorder="1" applyAlignment="1">
      <alignment horizontal="center" vertical="center"/>
    </xf>
    <xf numFmtId="4" fontId="3" fillId="6" borderId="1" xfId="0" applyNumberFormat="1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 vertical="center"/>
    </xf>
    <xf numFmtId="4" fontId="3" fillId="4" borderId="1" xfId="2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8" fillId="13" borderId="0" xfId="0" applyFont="1" applyFill="1" applyAlignment="1">
      <alignment vertical="center"/>
    </xf>
    <xf numFmtId="0" fontId="3" fillId="13" borderId="0" xfId="0" applyFont="1" applyFill="1" applyAlignment="1">
      <alignment vertical="center"/>
    </xf>
    <xf numFmtId="0" fontId="3" fillId="4" borderId="5" xfId="0" applyFont="1" applyFill="1" applyBorder="1" applyAlignment="1">
      <alignment vertical="center"/>
    </xf>
    <xf numFmtId="4" fontId="3" fillId="0" borderId="1" xfId="0" applyNumberFormat="1" applyFont="1" applyFill="1" applyBorder="1" applyAlignment="1">
      <alignment horizontal="center" vertical="center"/>
    </xf>
    <xf numFmtId="165" fontId="3" fillId="4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10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3" fontId="3" fillId="3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4" fontId="3" fillId="7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 wrapText="1"/>
    </xf>
    <xf numFmtId="0" fontId="2" fillId="14" borderId="3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vertical="center"/>
    </xf>
    <xf numFmtId="4" fontId="3" fillId="15" borderId="1" xfId="0" applyNumberFormat="1" applyFont="1" applyFill="1" applyBorder="1" applyAlignment="1">
      <alignment horizontal="center" vertical="center"/>
    </xf>
    <xf numFmtId="10" fontId="3" fillId="15" borderId="1" xfId="1" applyNumberFormat="1" applyFont="1" applyFill="1" applyBorder="1" applyAlignment="1">
      <alignment horizontal="center" vertical="center"/>
    </xf>
    <xf numFmtId="10" fontId="3" fillId="15" borderId="1" xfId="0" applyNumberFormat="1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center" vertical="center"/>
    </xf>
    <xf numFmtId="4" fontId="3" fillId="15" borderId="1" xfId="2" applyNumberFormat="1" applyFont="1" applyFill="1" applyBorder="1" applyAlignment="1">
      <alignment horizontal="center" vertic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43"/>
  <sheetViews>
    <sheetView tabSelected="1" zoomScale="86" zoomScaleNormal="86" workbookViewId="0">
      <pane ySplit="4" topLeftCell="A5" activePane="bottomLeft" state="frozen"/>
      <selection activeCell="B1" sqref="B1"/>
      <selection pane="bottomLeft" activeCell="C116" sqref="C116:F116"/>
    </sheetView>
  </sheetViews>
  <sheetFormatPr defaultColWidth="8.7109375" defaultRowHeight="15" x14ac:dyDescent="0.25"/>
  <cols>
    <col min="1" max="1" width="13.7109375" style="19" bestFit="1" customWidth="1"/>
    <col min="2" max="2" width="60.7109375" style="19" bestFit="1" customWidth="1"/>
    <col min="3" max="3" width="14.5703125" style="19" bestFit="1" customWidth="1"/>
    <col min="4" max="4" width="15.140625" style="19" customWidth="1"/>
    <col min="5" max="6" width="19.28515625" style="19" customWidth="1"/>
    <col min="7" max="7" width="30.7109375" style="19" bestFit="1" customWidth="1"/>
    <col min="8" max="8" width="15.5703125" style="51" customWidth="1"/>
    <col min="9" max="16384" width="8.7109375" style="19"/>
  </cols>
  <sheetData>
    <row r="1" spans="1:8" ht="15.75" thickBot="1" x14ac:dyDescent="0.3"/>
    <row r="2" spans="1:8" ht="19.5" thickBot="1" x14ac:dyDescent="0.3">
      <c r="C2" s="54"/>
      <c r="D2" s="52" t="s">
        <v>138</v>
      </c>
      <c r="E2" s="53"/>
      <c r="F2" s="53"/>
      <c r="G2" s="53"/>
    </row>
    <row r="3" spans="1:8" ht="18.75" x14ac:dyDescent="0.25">
      <c r="C3" s="51"/>
      <c r="D3" s="50"/>
    </row>
    <row r="4" spans="1:8" ht="57" x14ac:dyDescent="0.25">
      <c r="A4" s="1" t="s">
        <v>0</v>
      </c>
      <c r="B4" s="2" t="s">
        <v>1</v>
      </c>
      <c r="C4" s="2" t="s">
        <v>139</v>
      </c>
      <c r="D4" s="2" t="s">
        <v>140</v>
      </c>
      <c r="E4" s="2" t="s">
        <v>141</v>
      </c>
      <c r="F4" s="2" t="s">
        <v>142</v>
      </c>
      <c r="G4" s="1" t="s">
        <v>6</v>
      </c>
      <c r="H4" s="65" t="s">
        <v>7</v>
      </c>
    </row>
    <row r="5" spans="1:8" x14ac:dyDescent="0.25">
      <c r="A5" s="69" t="s">
        <v>8</v>
      </c>
      <c r="B5" s="69"/>
      <c r="C5" s="69"/>
      <c r="D5" s="69"/>
      <c r="E5" s="69"/>
      <c r="F5" s="69"/>
      <c r="G5" s="69"/>
      <c r="H5" s="66" t="s">
        <v>81</v>
      </c>
    </row>
    <row r="6" spans="1:8" x14ac:dyDescent="0.25">
      <c r="A6" s="12">
        <v>1</v>
      </c>
      <c r="B6" s="13" t="s">
        <v>9</v>
      </c>
      <c r="C6" s="34">
        <f>C7+C23+C26</f>
        <v>2885776.1283199997</v>
      </c>
      <c r="D6" s="35"/>
      <c r="E6" s="34">
        <f>E7+E23+E26</f>
        <v>2885776.1283199997</v>
      </c>
      <c r="F6" s="35">
        <f>F7+F23+F26</f>
        <v>1</v>
      </c>
      <c r="G6" s="12"/>
      <c r="H6" s="66" t="s">
        <v>81</v>
      </c>
    </row>
    <row r="7" spans="1:8" x14ac:dyDescent="0.25">
      <c r="A7" s="3"/>
      <c r="B7" s="4" t="s">
        <v>10</v>
      </c>
      <c r="C7" s="10">
        <f>C8+C11+C14+C17+C20</f>
        <v>872299.5208099999</v>
      </c>
      <c r="D7" s="25">
        <f>C7/C6</f>
        <v>0.30227553421402198</v>
      </c>
      <c r="E7" s="10">
        <f>C7</f>
        <v>872299.5208099999</v>
      </c>
      <c r="F7" s="25">
        <f>E7/E6</f>
        <v>0.30227553421402198</v>
      </c>
      <c r="G7" s="3"/>
      <c r="H7" s="66" t="s">
        <v>81</v>
      </c>
    </row>
    <row r="8" spans="1:8" x14ac:dyDescent="0.25">
      <c r="A8" s="5"/>
      <c r="B8" s="5" t="s">
        <v>13</v>
      </c>
      <c r="C8" s="29">
        <f>C9+C10</f>
        <v>85039.797839999999</v>
      </c>
      <c r="D8" s="25">
        <f>C8/C7</f>
        <v>9.7489217649728552E-2</v>
      </c>
      <c r="E8" s="29">
        <f>E9+E10</f>
        <v>85039.797839999999</v>
      </c>
      <c r="F8" s="25">
        <f>E8/E7</f>
        <v>9.7489217649728552E-2</v>
      </c>
      <c r="G8" s="3"/>
      <c r="H8" s="66" t="s">
        <v>81</v>
      </c>
    </row>
    <row r="9" spans="1:8" x14ac:dyDescent="0.25">
      <c r="A9" s="5"/>
      <c r="B9" s="5" t="s">
        <v>11</v>
      </c>
      <c r="C9" s="48">
        <v>25421.4</v>
      </c>
      <c r="D9" s="25"/>
      <c r="E9" s="55">
        <f t="shared" ref="E9:E26" si="0">C9</f>
        <v>25421.4</v>
      </c>
      <c r="F9" s="25" t="s">
        <v>40</v>
      </c>
      <c r="G9" s="3"/>
      <c r="H9" s="66" t="s">
        <v>81</v>
      </c>
    </row>
    <row r="10" spans="1:8" x14ac:dyDescent="0.25">
      <c r="A10" s="5"/>
      <c r="B10" s="5" t="s">
        <v>12</v>
      </c>
      <c r="C10" s="48">
        <v>59618.397839999998</v>
      </c>
      <c r="D10" s="25"/>
      <c r="E10" s="55">
        <f t="shared" si="0"/>
        <v>59618.397839999998</v>
      </c>
      <c r="F10" s="25" t="s">
        <v>40</v>
      </c>
      <c r="G10" s="3"/>
      <c r="H10" s="66" t="s">
        <v>81</v>
      </c>
    </row>
    <row r="11" spans="1:8" x14ac:dyDescent="0.25">
      <c r="A11" s="5"/>
      <c r="B11" s="5" t="s">
        <v>14</v>
      </c>
      <c r="C11" s="29">
        <f>C12+C13</f>
        <v>208802.08791999999</v>
      </c>
      <c r="D11" s="25">
        <f>C11/C7</f>
        <v>0.23936971526260906</v>
      </c>
      <c r="E11" s="55">
        <f>E12+E13</f>
        <v>208802.08791999999</v>
      </c>
      <c r="F11" s="25">
        <f>E11/E7</f>
        <v>0.23936971526260906</v>
      </c>
      <c r="G11" s="3"/>
      <c r="H11" s="66" t="s">
        <v>81</v>
      </c>
    </row>
    <row r="12" spans="1:8" x14ac:dyDescent="0.25">
      <c r="A12" s="5"/>
      <c r="B12" s="5" t="s">
        <v>11</v>
      </c>
      <c r="C12" s="48"/>
      <c r="D12" s="25"/>
      <c r="E12" s="55">
        <f t="shared" si="0"/>
        <v>0</v>
      </c>
      <c r="F12" s="25" t="s">
        <v>40</v>
      </c>
      <c r="G12" s="3"/>
      <c r="H12" s="66" t="s">
        <v>81</v>
      </c>
    </row>
    <row r="13" spans="1:8" x14ac:dyDescent="0.25">
      <c r="A13" s="5"/>
      <c r="B13" s="5" t="s">
        <v>12</v>
      </c>
      <c r="C13" s="48">
        <v>208802.08791999999</v>
      </c>
      <c r="D13" s="25"/>
      <c r="E13" s="55">
        <f t="shared" si="0"/>
        <v>208802.08791999999</v>
      </c>
      <c r="F13" s="25" t="s">
        <v>40</v>
      </c>
      <c r="G13" s="3"/>
      <c r="H13" s="66" t="s">
        <v>81</v>
      </c>
    </row>
    <row r="14" spans="1:8" ht="16.5" customHeight="1" x14ac:dyDescent="0.25">
      <c r="A14" s="5"/>
      <c r="B14" s="5" t="s">
        <v>17</v>
      </c>
      <c r="C14" s="29">
        <f>C15+C16</f>
        <v>77000.039999999994</v>
      </c>
      <c r="D14" s="25">
        <f>C14/C7</f>
        <v>8.8272477701809696E-2</v>
      </c>
      <c r="E14" s="55">
        <f>E15+E16</f>
        <v>77000.039999999994</v>
      </c>
      <c r="F14" s="25">
        <f>E14/E7</f>
        <v>8.8272477701809696E-2</v>
      </c>
      <c r="G14" s="3"/>
      <c r="H14" s="66" t="s">
        <v>81</v>
      </c>
    </row>
    <row r="15" spans="1:8" x14ac:dyDescent="0.25">
      <c r="A15" s="5"/>
      <c r="B15" s="5" t="s">
        <v>11</v>
      </c>
      <c r="C15" s="48">
        <v>77000.039999999994</v>
      </c>
      <c r="D15" s="25"/>
      <c r="E15" s="55">
        <f t="shared" si="0"/>
        <v>77000.039999999994</v>
      </c>
      <c r="F15" s="25" t="s">
        <v>40</v>
      </c>
      <c r="G15" s="3"/>
      <c r="H15" s="66" t="s">
        <v>81</v>
      </c>
    </row>
    <row r="16" spans="1:8" x14ac:dyDescent="0.25">
      <c r="A16" s="5"/>
      <c r="B16" s="5" t="s">
        <v>12</v>
      </c>
      <c r="C16" s="48"/>
      <c r="D16" s="25"/>
      <c r="E16" s="55">
        <f t="shared" si="0"/>
        <v>0</v>
      </c>
      <c r="F16" s="25" t="s">
        <v>40</v>
      </c>
      <c r="G16" s="3"/>
      <c r="H16" s="66" t="s">
        <v>81</v>
      </c>
    </row>
    <row r="17" spans="1:8" x14ac:dyDescent="0.25">
      <c r="A17" s="5"/>
      <c r="B17" s="5" t="s">
        <v>15</v>
      </c>
      <c r="C17" s="29">
        <f>C18+C19</f>
        <v>18038.560000000001</v>
      </c>
      <c r="D17" s="25">
        <f>C17/C7</f>
        <v>2.0679318937662325E-2</v>
      </c>
      <c r="E17" s="55">
        <f>E18+E19</f>
        <v>18038.560000000001</v>
      </c>
      <c r="F17" s="25">
        <f>E17/E7</f>
        <v>2.0679318937662325E-2</v>
      </c>
      <c r="G17" s="3"/>
      <c r="H17" s="66" t="s">
        <v>81</v>
      </c>
    </row>
    <row r="18" spans="1:8" x14ac:dyDescent="0.25">
      <c r="A18" s="5"/>
      <c r="B18" s="5" t="s">
        <v>11</v>
      </c>
      <c r="C18" s="48"/>
      <c r="D18" s="25"/>
      <c r="E18" s="55">
        <f t="shared" si="0"/>
        <v>0</v>
      </c>
      <c r="F18" s="25" t="s">
        <v>40</v>
      </c>
      <c r="G18" s="3"/>
      <c r="H18" s="66" t="s">
        <v>81</v>
      </c>
    </row>
    <row r="19" spans="1:8" x14ac:dyDescent="0.25">
      <c r="A19" s="5"/>
      <c r="B19" s="5" t="s">
        <v>12</v>
      </c>
      <c r="C19" s="48">
        <v>18038.560000000001</v>
      </c>
      <c r="D19" s="25"/>
      <c r="E19" s="55">
        <f t="shared" si="0"/>
        <v>18038.560000000001</v>
      </c>
      <c r="F19" s="25" t="s">
        <v>40</v>
      </c>
      <c r="G19" s="3"/>
      <c r="H19" s="66" t="s">
        <v>81</v>
      </c>
    </row>
    <row r="20" spans="1:8" ht="24" customHeight="1" x14ac:dyDescent="0.25">
      <c r="A20" s="5"/>
      <c r="B20" s="5" t="s">
        <v>16</v>
      </c>
      <c r="C20" s="29">
        <f>C21+C22</f>
        <v>483419.03505000001</v>
      </c>
      <c r="D20" s="25">
        <f>C20/C7</f>
        <v>0.55418927044819044</v>
      </c>
      <c r="E20" s="55">
        <f>E21+E22</f>
        <v>483419.03505000001</v>
      </c>
      <c r="F20" s="25">
        <f>E20/E7</f>
        <v>0.55418927044819044</v>
      </c>
      <c r="G20" s="3"/>
      <c r="H20" s="66" t="s">
        <v>81</v>
      </c>
    </row>
    <row r="21" spans="1:8" x14ac:dyDescent="0.25">
      <c r="A21" s="5"/>
      <c r="B21" s="5" t="s">
        <v>11</v>
      </c>
      <c r="C21" s="48">
        <v>179070.7868</v>
      </c>
      <c r="D21" s="25"/>
      <c r="E21" s="55">
        <f t="shared" si="0"/>
        <v>179070.7868</v>
      </c>
      <c r="F21" s="25" t="s">
        <v>40</v>
      </c>
      <c r="G21" s="3"/>
      <c r="H21" s="66" t="s">
        <v>81</v>
      </c>
    </row>
    <row r="22" spans="1:8" x14ac:dyDescent="0.25">
      <c r="A22" s="5"/>
      <c r="B22" s="5" t="s">
        <v>12</v>
      </c>
      <c r="C22" s="48">
        <v>304348.24825</v>
      </c>
      <c r="D22" s="25"/>
      <c r="E22" s="55">
        <f t="shared" si="0"/>
        <v>304348.24825</v>
      </c>
      <c r="F22" s="25" t="s">
        <v>40</v>
      </c>
      <c r="G22" s="3"/>
      <c r="H22" s="66" t="s">
        <v>81</v>
      </c>
    </row>
    <row r="23" spans="1:8" x14ac:dyDescent="0.25">
      <c r="A23" s="3"/>
      <c r="B23" s="4" t="s">
        <v>143</v>
      </c>
      <c r="C23" s="33">
        <f>C24+C25</f>
        <v>1881199.6087699998</v>
      </c>
      <c r="D23" s="25">
        <f>C23/C6</f>
        <v>0.65188688419332441</v>
      </c>
      <c r="E23" s="33">
        <f>E24+E25</f>
        <v>1881199.6087699998</v>
      </c>
      <c r="F23" s="25">
        <f>E23/E6</f>
        <v>0.65188688419332441</v>
      </c>
      <c r="G23" s="3"/>
      <c r="H23" s="66" t="s">
        <v>81</v>
      </c>
    </row>
    <row r="24" spans="1:8" x14ac:dyDescent="0.25">
      <c r="A24" s="3"/>
      <c r="B24" s="79" t="s">
        <v>144</v>
      </c>
      <c r="C24" s="81">
        <f>1278896.87347-21693.57957</f>
        <v>1257203.2938999999</v>
      </c>
      <c r="D24" s="77">
        <f>C24/C23</f>
        <v>0.66829872175128058</v>
      </c>
      <c r="E24" s="81">
        <f>C24</f>
        <v>1257203.2938999999</v>
      </c>
      <c r="F24" s="77">
        <f>E24/E23</f>
        <v>0.66829872175128058</v>
      </c>
      <c r="G24" s="3"/>
      <c r="H24" s="66" t="s">
        <v>81</v>
      </c>
    </row>
    <row r="25" spans="1:8" x14ac:dyDescent="0.25">
      <c r="A25" s="3"/>
      <c r="B25" s="79" t="s">
        <v>145</v>
      </c>
      <c r="C25" s="81">
        <f>602302.7353+21693.57957</f>
        <v>623996.31486999989</v>
      </c>
      <c r="D25" s="77">
        <f>C25/C23</f>
        <v>0.33170127824871948</v>
      </c>
      <c r="E25" s="81">
        <f>C25</f>
        <v>623996.31486999989</v>
      </c>
      <c r="F25" s="77">
        <f>E25/E23</f>
        <v>0.33170127824871948</v>
      </c>
      <c r="G25" s="3"/>
      <c r="H25" s="66" t="s">
        <v>81</v>
      </c>
    </row>
    <row r="26" spans="1:8" x14ac:dyDescent="0.25">
      <c r="A26" s="3"/>
      <c r="B26" s="4" t="s">
        <v>19</v>
      </c>
      <c r="C26" s="49">
        <v>132276.99874000001</v>
      </c>
      <c r="D26" s="25">
        <f>C26/C6</f>
        <v>4.5837581592653609E-2</v>
      </c>
      <c r="E26" s="33">
        <f t="shared" si="0"/>
        <v>132276.99874000001</v>
      </c>
      <c r="F26" s="25">
        <f>E26/E6</f>
        <v>4.5837581592653609E-2</v>
      </c>
      <c r="G26" s="3"/>
      <c r="H26" s="66" t="s">
        <v>81</v>
      </c>
    </row>
    <row r="27" spans="1:8" x14ac:dyDescent="0.25">
      <c r="A27" s="12">
        <f>A6+1</f>
        <v>2</v>
      </c>
      <c r="B27" s="13" t="s">
        <v>20</v>
      </c>
      <c r="C27" s="34">
        <f>C28+C44+C47</f>
        <v>411.87200000000001</v>
      </c>
      <c r="D27" s="35">
        <f>D28+D44+D47</f>
        <v>1.4272486211180138E-4</v>
      </c>
      <c r="E27" s="34">
        <f>E28+E44+E47</f>
        <v>1817141.5605299999</v>
      </c>
      <c r="F27" s="36">
        <f t="shared" ref="F27:F47" si="1">E27/E6</f>
        <v>0.62968902635835367</v>
      </c>
      <c r="G27" s="12"/>
      <c r="H27" s="66" t="s">
        <v>81</v>
      </c>
    </row>
    <row r="28" spans="1:8" x14ac:dyDescent="0.25">
      <c r="A28" s="3"/>
      <c r="B28" s="4" t="s">
        <v>10</v>
      </c>
      <c r="C28" s="10">
        <f>C29+C32+C35+C38+C41</f>
        <v>0</v>
      </c>
      <c r="D28" s="25">
        <f t="shared" ref="D28:D43" si="2">C28/C7</f>
        <v>0</v>
      </c>
      <c r="E28" s="10">
        <f>E29+E32+E35+E38+E41</f>
        <v>700738.65388</v>
      </c>
      <c r="F28" s="9">
        <f t="shared" si="1"/>
        <v>0.80332344242182785</v>
      </c>
      <c r="G28" s="3"/>
      <c r="H28" s="66" t="s">
        <v>81</v>
      </c>
    </row>
    <row r="29" spans="1:8" x14ac:dyDescent="0.25">
      <c r="A29" s="5"/>
      <c r="B29" s="5" t="s">
        <v>13</v>
      </c>
      <c r="C29" s="29">
        <f>C30+C31</f>
        <v>0</v>
      </c>
      <c r="D29" s="25">
        <f t="shared" si="2"/>
        <v>0</v>
      </c>
      <c r="E29" s="55">
        <f>E30+E31</f>
        <v>71954.749459999992</v>
      </c>
      <c r="F29" s="9">
        <f t="shared" si="1"/>
        <v>0.84613029766816761</v>
      </c>
      <c r="G29" s="3"/>
      <c r="H29" s="66" t="s">
        <v>81</v>
      </c>
    </row>
    <row r="30" spans="1:8" x14ac:dyDescent="0.25">
      <c r="A30" s="5"/>
      <c r="B30" s="75" t="s">
        <v>11</v>
      </c>
      <c r="C30" s="76"/>
      <c r="D30" s="77">
        <f t="shared" si="2"/>
        <v>0</v>
      </c>
      <c r="E30" s="76">
        <f>24679.1+C30</f>
        <v>24679.1</v>
      </c>
      <c r="F30" s="78">
        <f t="shared" si="1"/>
        <v>0.97080019196425049</v>
      </c>
      <c r="G30" s="80"/>
      <c r="H30" s="66" t="s">
        <v>81</v>
      </c>
    </row>
    <row r="31" spans="1:8" x14ac:dyDescent="0.25">
      <c r="A31" s="5"/>
      <c r="B31" s="75" t="s">
        <v>12</v>
      </c>
      <c r="C31" s="76"/>
      <c r="D31" s="77">
        <f t="shared" si="2"/>
        <v>0</v>
      </c>
      <c r="E31" s="76">
        <f>47275.64946+C31</f>
        <v>47275.649460000001</v>
      </c>
      <c r="F31" s="78">
        <f t="shared" si="1"/>
        <v>0.79297081392350277</v>
      </c>
      <c r="G31" s="80"/>
      <c r="H31" s="66" t="s">
        <v>81</v>
      </c>
    </row>
    <row r="32" spans="1:8" x14ac:dyDescent="0.25">
      <c r="A32" s="5"/>
      <c r="B32" s="5" t="s">
        <v>14</v>
      </c>
      <c r="C32" s="29">
        <f>C33+C34</f>
        <v>0</v>
      </c>
      <c r="D32" s="25">
        <f t="shared" si="2"/>
        <v>0</v>
      </c>
      <c r="E32" s="55">
        <f>E33+E34</f>
        <v>208373.04892</v>
      </c>
      <c r="F32" s="9">
        <f t="shared" si="1"/>
        <v>0.99794523606409347</v>
      </c>
      <c r="G32" s="80"/>
      <c r="H32" s="66" t="s">
        <v>81</v>
      </c>
    </row>
    <row r="33" spans="1:8" x14ac:dyDescent="0.25">
      <c r="A33" s="5"/>
      <c r="B33" s="5" t="s">
        <v>11</v>
      </c>
      <c r="C33" s="48"/>
      <c r="D33" s="25" t="e">
        <f t="shared" si="2"/>
        <v>#DIV/0!</v>
      </c>
      <c r="E33" s="55">
        <f>+C33</f>
        <v>0</v>
      </c>
      <c r="F33" s="9" t="e">
        <f t="shared" si="1"/>
        <v>#DIV/0!</v>
      </c>
      <c r="G33" s="80"/>
      <c r="H33" s="66" t="s">
        <v>81</v>
      </c>
    </row>
    <row r="34" spans="1:8" x14ac:dyDescent="0.25">
      <c r="A34" s="5"/>
      <c r="B34" s="75" t="s">
        <v>12</v>
      </c>
      <c r="C34" s="76"/>
      <c r="D34" s="77">
        <f t="shared" si="2"/>
        <v>0</v>
      </c>
      <c r="E34" s="76">
        <f>208373.04892+C34</f>
        <v>208373.04892</v>
      </c>
      <c r="F34" s="78">
        <f t="shared" si="1"/>
        <v>0.99794523606409347</v>
      </c>
      <c r="G34" s="80"/>
      <c r="H34" s="66" t="s">
        <v>81</v>
      </c>
    </row>
    <row r="35" spans="1:8" x14ac:dyDescent="0.25">
      <c r="A35" s="5"/>
      <c r="B35" s="5" t="s">
        <v>17</v>
      </c>
      <c r="C35" s="10">
        <f>C36+C37</f>
        <v>0</v>
      </c>
      <c r="D35" s="25">
        <f t="shared" si="2"/>
        <v>0</v>
      </c>
      <c r="E35" s="55">
        <f>E36+E37</f>
        <v>77000</v>
      </c>
      <c r="F35" s="9">
        <f t="shared" si="1"/>
        <v>0.99999948051975052</v>
      </c>
      <c r="G35" s="80"/>
      <c r="H35" s="66" t="s">
        <v>81</v>
      </c>
    </row>
    <row r="36" spans="1:8" x14ac:dyDescent="0.25">
      <c r="A36" s="5"/>
      <c r="B36" s="75" t="s">
        <v>11</v>
      </c>
      <c r="C36" s="76"/>
      <c r="D36" s="77">
        <f t="shared" si="2"/>
        <v>0</v>
      </c>
      <c r="E36" s="76">
        <f>77000+C36</f>
        <v>77000</v>
      </c>
      <c r="F36" s="78">
        <f t="shared" si="1"/>
        <v>0.99999948051975052</v>
      </c>
      <c r="G36" s="80"/>
      <c r="H36" s="66" t="s">
        <v>81</v>
      </c>
    </row>
    <row r="37" spans="1:8" x14ac:dyDescent="0.25">
      <c r="A37" s="5"/>
      <c r="B37" s="5" t="s">
        <v>12</v>
      </c>
      <c r="C37" s="48"/>
      <c r="D37" s="25" t="e">
        <f t="shared" si="2"/>
        <v>#DIV/0!</v>
      </c>
      <c r="E37" s="55">
        <f>+C37</f>
        <v>0</v>
      </c>
      <c r="F37" s="9" t="e">
        <f t="shared" si="1"/>
        <v>#DIV/0!</v>
      </c>
      <c r="G37" s="3"/>
      <c r="H37" s="66" t="s">
        <v>81</v>
      </c>
    </row>
    <row r="38" spans="1:8" x14ac:dyDescent="0.25">
      <c r="A38" s="5"/>
      <c r="B38" s="5" t="s">
        <v>15</v>
      </c>
      <c r="C38" s="29">
        <f>C39+C40</f>
        <v>0</v>
      </c>
      <c r="D38" s="25">
        <f t="shared" si="2"/>
        <v>0</v>
      </c>
      <c r="E38" s="55">
        <f>E39+E40</f>
        <v>6570</v>
      </c>
      <c r="F38" s="9">
        <f t="shared" si="1"/>
        <v>0.36421976033563652</v>
      </c>
      <c r="G38" s="3"/>
      <c r="H38" s="66" t="s">
        <v>81</v>
      </c>
    </row>
    <row r="39" spans="1:8" x14ac:dyDescent="0.25">
      <c r="A39" s="5"/>
      <c r="B39" s="5" t="s">
        <v>11</v>
      </c>
      <c r="C39" s="48"/>
      <c r="D39" s="25" t="e">
        <f t="shared" si="2"/>
        <v>#DIV/0!</v>
      </c>
      <c r="E39" s="55">
        <f>+C39</f>
        <v>0</v>
      </c>
      <c r="F39" s="9" t="e">
        <f t="shared" si="1"/>
        <v>#DIV/0!</v>
      </c>
      <c r="G39" s="3"/>
      <c r="H39" s="66" t="s">
        <v>81</v>
      </c>
    </row>
    <row r="40" spans="1:8" x14ac:dyDescent="0.25">
      <c r="A40" s="5"/>
      <c r="B40" s="75" t="s">
        <v>12</v>
      </c>
      <c r="C40" s="76"/>
      <c r="D40" s="77">
        <f t="shared" si="2"/>
        <v>0</v>
      </c>
      <c r="E40" s="76">
        <f>6570+C40</f>
        <v>6570</v>
      </c>
      <c r="F40" s="78">
        <f t="shared" si="1"/>
        <v>0.36421976033563652</v>
      </c>
      <c r="G40" s="3"/>
      <c r="H40" s="66" t="s">
        <v>81</v>
      </c>
    </row>
    <row r="41" spans="1:8" x14ac:dyDescent="0.25">
      <c r="A41" s="5"/>
      <c r="B41" s="5" t="s">
        <v>16</v>
      </c>
      <c r="C41" s="29">
        <f>C42+C43</f>
        <v>0</v>
      </c>
      <c r="D41" s="25">
        <f t="shared" si="2"/>
        <v>0</v>
      </c>
      <c r="E41" s="55">
        <f>E42+E43</f>
        <v>336840.85550000001</v>
      </c>
      <c r="F41" s="9">
        <f t="shared" si="1"/>
        <v>0.69678856453213633</v>
      </c>
      <c r="G41" s="3"/>
      <c r="H41" s="66" t="s">
        <v>81</v>
      </c>
    </row>
    <row r="42" spans="1:8" x14ac:dyDescent="0.25">
      <c r="A42" s="5"/>
      <c r="B42" s="75" t="s">
        <v>11</v>
      </c>
      <c r="C42" s="76"/>
      <c r="D42" s="77">
        <f t="shared" si="2"/>
        <v>0</v>
      </c>
      <c r="E42" s="76">
        <f>87883.65327+C42</f>
        <v>87883.653269999995</v>
      </c>
      <c r="F42" s="78">
        <f t="shared" si="1"/>
        <v>0.49077604918414303</v>
      </c>
      <c r="G42" s="3"/>
      <c r="H42" s="66" t="s">
        <v>81</v>
      </c>
    </row>
    <row r="43" spans="1:8" x14ac:dyDescent="0.25">
      <c r="A43" s="5"/>
      <c r="B43" s="75" t="s">
        <v>12</v>
      </c>
      <c r="C43" s="76"/>
      <c r="D43" s="77">
        <f t="shared" si="2"/>
        <v>0</v>
      </c>
      <c r="E43" s="76">
        <f>248957.20223+C43</f>
        <v>248957.20223</v>
      </c>
      <c r="F43" s="78">
        <f t="shared" si="1"/>
        <v>0.81800110124340097</v>
      </c>
      <c r="G43" s="3"/>
      <c r="H43" s="66" t="s">
        <v>81</v>
      </c>
    </row>
    <row r="44" spans="1:8" x14ac:dyDescent="0.25">
      <c r="A44" s="3"/>
      <c r="B44" s="79" t="s">
        <v>143</v>
      </c>
      <c r="C44" s="76">
        <f>C45+C46</f>
        <v>411.87200000000001</v>
      </c>
      <c r="D44" s="77">
        <f>C44/C6</f>
        <v>1.4272486211180138E-4</v>
      </c>
      <c r="E44" s="76">
        <f>E45+E46</f>
        <v>999869.33559000003</v>
      </c>
      <c r="F44" s="78">
        <f t="shared" si="1"/>
        <v>0.53150624257452017</v>
      </c>
      <c r="G44" s="3"/>
      <c r="H44" s="66" t="s">
        <v>81</v>
      </c>
    </row>
    <row r="45" spans="1:8" x14ac:dyDescent="0.25">
      <c r="A45" s="3"/>
      <c r="B45" s="79" t="s">
        <v>144</v>
      </c>
      <c r="C45" s="76"/>
      <c r="D45" s="77">
        <f>C45/C24</f>
        <v>0</v>
      </c>
      <c r="E45" s="76">
        <f>833199.94284+C45</f>
        <v>833199.94284000003</v>
      </c>
      <c r="F45" s="78">
        <f t="shared" si="1"/>
        <v>0.66274082074292928</v>
      </c>
      <c r="G45" s="3"/>
      <c r="H45" s="66" t="s">
        <v>81</v>
      </c>
    </row>
    <row r="46" spans="1:8" x14ac:dyDescent="0.25">
      <c r="A46" s="3"/>
      <c r="B46" s="79" t="s">
        <v>145</v>
      </c>
      <c r="C46" s="76">
        <v>411.87200000000001</v>
      </c>
      <c r="D46" s="77">
        <f>C46/C25</f>
        <v>6.6005518011081081E-4</v>
      </c>
      <c r="E46" s="76">
        <f>166257.52075+C46</f>
        <v>166669.39275</v>
      </c>
      <c r="F46" s="78">
        <f t="shared" si="1"/>
        <v>0.26709996321808893</v>
      </c>
      <c r="G46" s="3"/>
      <c r="H46" s="66" t="s">
        <v>81</v>
      </c>
    </row>
    <row r="47" spans="1:8" x14ac:dyDescent="0.25">
      <c r="A47" s="3"/>
      <c r="B47" s="79" t="s">
        <v>19</v>
      </c>
      <c r="C47" s="76"/>
      <c r="D47" s="77">
        <f>C47/C6</f>
        <v>0</v>
      </c>
      <c r="E47" s="76">
        <f>116533.57106+C47</f>
        <v>116533.57106</v>
      </c>
      <c r="F47" s="78">
        <f t="shared" si="1"/>
        <v>0.88098136614858602</v>
      </c>
      <c r="G47" s="3"/>
      <c r="H47" s="66" t="s">
        <v>81</v>
      </c>
    </row>
    <row r="48" spans="1:8" ht="30" x14ac:dyDescent="0.25">
      <c r="A48" s="28" t="s">
        <v>82</v>
      </c>
      <c r="B48" s="21" t="s">
        <v>21</v>
      </c>
      <c r="C48" s="34"/>
      <c r="D48" s="35" t="s">
        <v>40</v>
      </c>
      <c r="E48" s="34"/>
      <c r="F48" s="36" t="s">
        <v>40</v>
      </c>
      <c r="G48" s="12"/>
      <c r="H48" s="66" t="s">
        <v>81</v>
      </c>
    </row>
    <row r="49" spans="1:8" x14ac:dyDescent="0.25">
      <c r="A49" s="5"/>
      <c r="B49" s="20">
        <v>45658</v>
      </c>
      <c r="C49" s="76">
        <f>E27</f>
        <v>1817141.5605299999</v>
      </c>
      <c r="D49" s="77">
        <f>F27</f>
        <v>0.62968902635835367</v>
      </c>
      <c r="E49" s="76">
        <f>C49</f>
        <v>1817141.5605299999</v>
      </c>
      <c r="F49" s="78">
        <f>D49</f>
        <v>0.62968902635835367</v>
      </c>
      <c r="G49" s="3"/>
      <c r="H49" s="66" t="s">
        <v>81</v>
      </c>
    </row>
    <row r="50" spans="1:8" x14ac:dyDescent="0.25">
      <c r="A50" s="5"/>
      <c r="B50" s="20">
        <v>45689</v>
      </c>
      <c r="C50" s="10"/>
      <c r="D50" s="25"/>
      <c r="E50" s="10"/>
      <c r="F50" s="9"/>
      <c r="G50" s="3"/>
      <c r="H50" s="66" t="s">
        <v>81</v>
      </c>
    </row>
    <row r="51" spans="1:8" x14ac:dyDescent="0.25">
      <c r="A51" s="5"/>
      <c r="B51" s="20">
        <v>45717</v>
      </c>
      <c r="C51" s="10"/>
      <c r="D51" s="25"/>
      <c r="E51" s="10"/>
      <c r="F51" s="9"/>
      <c r="G51" s="3"/>
      <c r="H51" s="66" t="s">
        <v>81</v>
      </c>
    </row>
    <row r="52" spans="1:8" x14ac:dyDescent="0.25">
      <c r="A52" s="5"/>
      <c r="B52" s="20">
        <v>45748</v>
      </c>
      <c r="C52" s="10"/>
      <c r="D52" s="25"/>
      <c r="E52" s="10"/>
      <c r="F52" s="9"/>
      <c r="G52" s="3"/>
      <c r="H52" s="66" t="s">
        <v>81</v>
      </c>
    </row>
    <row r="53" spans="1:8" x14ac:dyDescent="0.25">
      <c r="A53" s="5"/>
      <c r="B53" s="20">
        <v>45778</v>
      </c>
      <c r="C53" s="10"/>
      <c r="D53" s="25"/>
      <c r="E53" s="10"/>
      <c r="F53" s="9"/>
      <c r="G53" s="3"/>
      <c r="H53" s="66" t="s">
        <v>81</v>
      </c>
    </row>
    <row r="54" spans="1:8" x14ac:dyDescent="0.25">
      <c r="A54" s="5"/>
      <c r="B54" s="20">
        <v>45809</v>
      </c>
      <c r="C54" s="10"/>
      <c r="D54" s="25"/>
      <c r="E54" s="10"/>
      <c r="F54" s="9"/>
      <c r="G54" s="3"/>
      <c r="H54" s="66" t="s">
        <v>81</v>
      </c>
    </row>
    <row r="55" spans="1:8" x14ac:dyDescent="0.25">
      <c r="A55" s="5"/>
      <c r="B55" s="20">
        <v>45839</v>
      </c>
      <c r="C55" s="10"/>
      <c r="D55" s="25"/>
      <c r="E55" s="10"/>
      <c r="F55" s="9"/>
      <c r="G55" s="3"/>
      <c r="H55" s="66" t="s">
        <v>81</v>
      </c>
    </row>
    <row r="56" spans="1:8" x14ac:dyDescent="0.25">
      <c r="A56" s="5"/>
      <c r="B56" s="20">
        <v>45870</v>
      </c>
      <c r="C56" s="10"/>
      <c r="D56" s="25"/>
      <c r="E56" s="10"/>
      <c r="F56" s="9"/>
      <c r="G56" s="3"/>
      <c r="H56" s="66" t="s">
        <v>81</v>
      </c>
    </row>
    <row r="57" spans="1:8" x14ac:dyDescent="0.25">
      <c r="A57" s="5"/>
      <c r="B57" s="20">
        <v>45901</v>
      </c>
      <c r="C57" s="10"/>
      <c r="D57" s="25"/>
      <c r="E57" s="10"/>
      <c r="F57" s="9"/>
      <c r="G57" s="3"/>
      <c r="H57" s="66" t="s">
        <v>81</v>
      </c>
    </row>
    <row r="58" spans="1:8" x14ac:dyDescent="0.25">
      <c r="A58" s="5"/>
      <c r="B58" s="20">
        <v>45931</v>
      </c>
      <c r="C58" s="10"/>
      <c r="D58" s="25"/>
      <c r="E58" s="10"/>
      <c r="F58" s="9"/>
      <c r="G58" s="3"/>
      <c r="H58" s="66" t="s">
        <v>81</v>
      </c>
    </row>
    <row r="59" spans="1:8" x14ac:dyDescent="0.25">
      <c r="A59" s="5"/>
      <c r="B59" s="20">
        <v>45962</v>
      </c>
      <c r="C59" s="10"/>
      <c r="D59" s="25"/>
      <c r="E59" s="10"/>
      <c r="F59" s="9"/>
      <c r="G59" s="3"/>
      <c r="H59" s="66" t="s">
        <v>81</v>
      </c>
    </row>
    <row r="60" spans="1:8" x14ac:dyDescent="0.25">
      <c r="A60" s="5"/>
      <c r="B60" s="20">
        <v>45992</v>
      </c>
      <c r="C60" s="10"/>
      <c r="D60" s="25"/>
      <c r="E60" s="10"/>
      <c r="F60" s="9"/>
      <c r="G60" s="3"/>
      <c r="H60" s="66" t="s">
        <v>81</v>
      </c>
    </row>
    <row r="61" spans="1:8" x14ac:dyDescent="0.25">
      <c r="A61" s="28" t="s">
        <v>83</v>
      </c>
      <c r="B61" s="22" t="s">
        <v>23</v>
      </c>
      <c r="C61" s="34"/>
      <c r="D61" s="35"/>
      <c r="E61" s="34"/>
      <c r="F61" s="36"/>
      <c r="G61" s="12"/>
      <c r="H61" s="66" t="s">
        <v>81</v>
      </c>
    </row>
    <row r="62" spans="1:8" x14ac:dyDescent="0.25">
      <c r="A62" s="5"/>
      <c r="B62" s="20">
        <v>45901</v>
      </c>
      <c r="C62" s="24"/>
      <c r="D62" s="26"/>
      <c r="E62" s="24">
        <f>E6*80/100</f>
        <v>2308620.9026559996</v>
      </c>
      <c r="F62" s="27">
        <v>0.8</v>
      </c>
      <c r="G62" s="3"/>
      <c r="H62" s="66" t="s">
        <v>81</v>
      </c>
    </row>
    <row r="63" spans="1:8" x14ac:dyDescent="0.25">
      <c r="A63" s="12">
        <f>A27+1</f>
        <v>3</v>
      </c>
      <c r="B63" s="13" t="s">
        <v>22</v>
      </c>
      <c r="C63" s="34">
        <f>C64+C80+C83</f>
        <v>94509.215580000004</v>
      </c>
      <c r="D63" s="35">
        <f>D64+D80+D83</f>
        <v>9.6009073443594259E-2</v>
      </c>
      <c r="E63" s="34">
        <f>E64+E80+E83</f>
        <v>94509.215580000004</v>
      </c>
      <c r="F63" s="36">
        <f t="shared" ref="F63:F83" si="3">E63/E6</f>
        <v>3.2750016417600641E-2</v>
      </c>
      <c r="G63" s="12"/>
      <c r="H63" s="66" t="s">
        <v>81</v>
      </c>
    </row>
    <row r="64" spans="1:8" x14ac:dyDescent="0.25">
      <c r="A64" s="5"/>
      <c r="B64" s="4" t="s">
        <v>10</v>
      </c>
      <c r="C64" s="76">
        <f>C65+C68+C71+C74+C77</f>
        <v>40259.179380000001</v>
      </c>
      <c r="D64" s="77">
        <f t="shared" ref="D64:D81" si="4">C64/C7</f>
        <v>4.6152930753207491E-2</v>
      </c>
      <c r="E64" s="76">
        <f>E65+E68+E71+E74+E77</f>
        <v>40259.179380000001</v>
      </c>
      <c r="F64" s="78">
        <f t="shared" si="3"/>
        <v>4.6152930753207491E-2</v>
      </c>
      <c r="G64" s="3"/>
      <c r="H64" s="66" t="s">
        <v>81</v>
      </c>
    </row>
    <row r="65" spans="1:8" x14ac:dyDescent="0.25">
      <c r="A65" s="5"/>
      <c r="B65" s="5" t="s">
        <v>13</v>
      </c>
      <c r="C65" s="29">
        <f>C66+C67</f>
        <v>1798.1</v>
      </c>
      <c r="D65" s="25">
        <f t="shared" si="4"/>
        <v>2.1144217715369864E-2</v>
      </c>
      <c r="E65" s="29">
        <f t="shared" ref="E65:E83" si="5">C65</f>
        <v>1798.1</v>
      </c>
      <c r="F65" s="9">
        <f t="shared" si="3"/>
        <v>2.1144217715369864E-2</v>
      </c>
      <c r="G65" s="3"/>
      <c r="H65" s="66" t="s">
        <v>81</v>
      </c>
    </row>
    <row r="66" spans="1:8" x14ac:dyDescent="0.25">
      <c r="A66" s="5"/>
      <c r="B66" s="5" t="s">
        <v>11</v>
      </c>
      <c r="C66" s="48">
        <v>1798.1</v>
      </c>
      <c r="D66" s="25">
        <f t="shared" si="4"/>
        <v>7.0731745694572287E-2</v>
      </c>
      <c r="E66" s="29">
        <f t="shared" si="5"/>
        <v>1798.1</v>
      </c>
      <c r="F66" s="9">
        <f t="shared" si="3"/>
        <v>7.0731745694572287E-2</v>
      </c>
      <c r="G66" s="3"/>
      <c r="H66" s="66" t="s">
        <v>81</v>
      </c>
    </row>
    <row r="67" spans="1:8" x14ac:dyDescent="0.25">
      <c r="A67" s="5"/>
      <c r="B67" s="5" t="s">
        <v>12</v>
      </c>
      <c r="C67" s="48"/>
      <c r="D67" s="25">
        <f t="shared" si="4"/>
        <v>0</v>
      </c>
      <c r="E67" s="29">
        <f t="shared" si="5"/>
        <v>0</v>
      </c>
      <c r="F67" s="9">
        <f t="shared" si="3"/>
        <v>0</v>
      </c>
      <c r="G67" s="3"/>
      <c r="H67" s="66" t="s">
        <v>81</v>
      </c>
    </row>
    <row r="68" spans="1:8" x14ac:dyDescent="0.25">
      <c r="A68" s="5"/>
      <c r="B68" s="5" t="s">
        <v>14</v>
      </c>
      <c r="C68" s="10">
        <f>C69+C70</f>
        <v>0</v>
      </c>
      <c r="D68" s="25">
        <f t="shared" si="4"/>
        <v>0</v>
      </c>
      <c r="E68" s="55">
        <f t="shared" si="5"/>
        <v>0</v>
      </c>
      <c r="F68" s="9">
        <f t="shared" si="3"/>
        <v>0</v>
      </c>
      <c r="G68" s="3"/>
      <c r="H68" s="66" t="s">
        <v>81</v>
      </c>
    </row>
    <row r="69" spans="1:8" x14ac:dyDescent="0.25">
      <c r="A69" s="5"/>
      <c r="B69" s="5" t="s">
        <v>11</v>
      </c>
      <c r="C69" s="48"/>
      <c r="D69" s="25" t="e">
        <f t="shared" si="4"/>
        <v>#DIV/0!</v>
      </c>
      <c r="E69" s="55">
        <f t="shared" si="5"/>
        <v>0</v>
      </c>
      <c r="F69" s="9" t="e">
        <f t="shared" si="3"/>
        <v>#DIV/0!</v>
      </c>
      <c r="G69" s="3"/>
      <c r="H69" s="66" t="s">
        <v>81</v>
      </c>
    </row>
    <row r="70" spans="1:8" x14ac:dyDescent="0.25">
      <c r="A70" s="5"/>
      <c r="B70" s="5" t="s">
        <v>12</v>
      </c>
      <c r="C70" s="48"/>
      <c r="D70" s="25">
        <f t="shared" si="4"/>
        <v>0</v>
      </c>
      <c r="E70" s="55">
        <f t="shared" si="5"/>
        <v>0</v>
      </c>
      <c r="F70" s="9">
        <f t="shared" si="3"/>
        <v>0</v>
      </c>
      <c r="G70" s="3"/>
      <c r="H70" s="66" t="s">
        <v>81</v>
      </c>
    </row>
    <row r="71" spans="1:8" x14ac:dyDescent="0.25">
      <c r="A71" s="5"/>
      <c r="B71" s="5" t="s">
        <v>17</v>
      </c>
      <c r="C71" s="10">
        <f>C72+C73</f>
        <v>0</v>
      </c>
      <c r="D71" s="25">
        <f t="shared" si="4"/>
        <v>0</v>
      </c>
      <c r="E71" s="55">
        <f t="shared" si="5"/>
        <v>0</v>
      </c>
      <c r="F71" s="9">
        <f t="shared" si="3"/>
        <v>0</v>
      </c>
      <c r="G71" s="3"/>
      <c r="H71" s="66" t="s">
        <v>81</v>
      </c>
    </row>
    <row r="72" spans="1:8" x14ac:dyDescent="0.25">
      <c r="A72" s="5"/>
      <c r="B72" s="5" t="s">
        <v>11</v>
      </c>
      <c r="C72" s="48"/>
      <c r="D72" s="25">
        <f t="shared" si="4"/>
        <v>0</v>
      </c>
      <c r="E72" s="55">
        <f t="shared" si="5"/>
        <v>0</v>
      </c>
      <c r="F72" s="9">
        <f t="shared" si="3"/>
        <v>0</v>
      </c>
      <c r="G72" s="3"/>
      <c r="H72" s="66" t="s">
        <v>81</v>
      </c>
    </row>
    <row r="73" spans="1:8" x14ac:dyDescent="0.25">
      <c r="A73" s="5"/>
      <c r="B73" s="5" t="s">
        <v>12</v>
      </c>
      <c r="C73" s="48"/>
      <c r="D73" s="25" t="e">
        <f t="shared" si="4"/>
        <v>#DIV/0!</v>
      </c>
      <c r="E73" s="55">
        <f t="shared" si="5"/>
        <v>0</v>
      </c>
      <c r="F73" s="9" t="e">
        <f t="shared" si="3"/>
        <v>#DIV/0!</v>
      </c>
      <c r="G73" s="3"/>
      <c r="H73" s="66" t="s">
        <v>81</v>
      </c>
    </row>
    <row r="74" spans="1:8" x14ac:dyDescent="0.25">
      <c r="A74" s="5"/>
      <c r="B74" s="5" t="s">
        <v>15</v>
      </c>
      <c r="C74" s="10">
        <f>C75+C76</f>
        <v>0</v>
      </c>
      <c r="D74" s="25">
        <f t="shared" si="4"/>
        <v>0</v>
      </c>
      <c r="E74" s="55">
        <f t="shared" si="5"/>
        <v>0</v>
      </c>
      <c r="F74" s="9">
        <f t="shared" si="3"/>
        <v>0</v>
      </c>
      <c r="G74" s="3"/>
      <c r="H74" s="66" t="s">
        <v>81</v>
      </c>
    </row>
    <row r="75" spans="1:8" x14ac:dyDescent="0.25">
      <c r="A75" s="5"/>
      <c r="B75" s="5" t="s">
        <v>11</v>
      </c>
      <c r="C75" s="48"/>
      <c r="D75" s="25" t="e">
        <f t="shared" si="4"/>
        <v>#DIV/0!</v>
      </c>
      <c r="E75" s="55">
        <f t="shared" si="5"/>
        <v>0</v>
      </c>
      <c r="F75" s="9" t="e">
        <f t="shared" si="3"/>
        <v>#DIV/0!</v>
      </c>
      <c r="G75" s="3"/>
      <c r="H75" s="66" t="s">
        <v>81</v>
      </c>
    </row>
    <row r="76" spans="1:8" x14ac:dyDescent="0.25">
      <c r="A76" s="5"/>
      <c r="B76" s="5" t="s">
        <v>12</v>
      </c>
      <c r="C76" s="48"/>
      <c r="D76" s="25">
        <f t="shared" si="4"/>
        <v>0</v>
      </c>
      <c r="E76" s="55">
        <f t="shared" si="5"/>
        <v>0</v>
      </c>
      <c r="F76" s="9">
        <f t="shared" si="3"/>
        <v>0</v>
      </c>
      <c r="G76" s="3"/>
      <c r="H76" s="66" t="s">
        <v>81</v>
      </c>
    </row>
    <row r="77" spans="1:8" x14ac:dyDescent="0.25">
      <c r="A77" s="5"/>
      <c r="B77" s="5" t="s">
        <v>16</v>
      </c>
      <c r="C77" s="76">
        <f>C78+C79</f>
        <v>38461.079380000003</v>
      </c>
      <c r="D77" s="77">
        <f t="shared" si="4"/>
        <v>7.9560539803779085E-2</v>
      </c>
      <c r="E77" s="76">
        <f t="shared" si="5"/>
        <v>38461.079380000003</v>
      </c>
      <c r="F77" s="78">
        <f t="shared" si="3"/>
        <v>7.9560539803779085E-2</v>
      </c>
      <c r="G77" s="3"/>
      <c r="H77" s="66" t="s">
        <v>81</v>
      </c>
    </row>
    <row r="78" spans="1:8" x14ac:dyDescent="0.25">
      <c r="A78" s="5"/>
      <c r="B78" s="5" t="s">
        <v>11</v>
      </c>
      <c r="C78" s="76">
        <f>28902.57922+8028.5</f>
        <v>36931.07922</v>
      </c>
      <c r="D78" s="77">
        <f t="shared" si="4"/>
        <v>0.20623732033549091</v>
      </c>
      <c r="E78" s="76">
        <f t="shared" si="5"/>
        <v>36931.07922</v>
      </c>
      <c r="F78" s="78">
        <f t="shared" si="3"/>
        <v>0.20623732033549091</v>
      </c>
      <c r="G78" s="3"/>
      <c r="H78" s="66" t="s">
        <v>81</v>
      </c>
    </row>
    <row r="79" spans="1:8" x14ac:dyDescent="0.25">
      <c r="A79" s="5"/>
      <c r="B79" s="5" t="s">
        <v>12</v>
      </c>
      <c r="C79" s="55">
        <v>1530.0001600000001</v>
      </c>
      <c r="D79" s="25">
        <f t="shared" si="4"/>
        <v>5.0271364096803207E-3</v>
      </c>
      <c r="E79" s="29">
        <f t="shared" si="5"/>
        <v>1530.0001600000001</v>
      </c>
      <c r="F79" s="9">
        <f t="shared" si="3"/>
        <v>5.0271364096803207E-3</v>
      </c>
      <c r="G79" s="3"/>
      <c r="H79" s="66" t="s">
        <v>81</v>
      </c>
    </row>
    <row r="80" spans="1:8" x14ac:dyDescent="0.25">
      <c r="A80" s="5"/>
      <c r="B80" s="4" t="s">
        <v>143</v>
      </c>
      <c r="C80" s="76">
        <f>C81+C82</f>
        <v>51259.542199999996</v>
      </c>
      <c r="D80" s="77">
        <f t="shared" si="4"/>
        <v>2.7248327057390494E-2</v>
      </c>
      <c r="E80" s="76">
        <f t="shared" si="5"/>
        <v>51259.542199999996</v>
      </c>
      <c r="F80" s="78">
        <f t="shared" si="3"/>
        <v>2.7248327057390494E-2</v>
      </c>
      <c r="G80" s="3"/>
      <c r="H80" s="66" t="s">
        <v>81</v>
      </c>
    </row>
    <row r="81" spans="1:8" x14ac:dyDescent="0.25">
      <c r="A81" s="5"/>
      <c r="B81" s="4" t="s">
        <v>144</v>
      </c>
      <c r="C81" s="76">
        <v>32434.6</v>
      </c>
      <c r="D81" s="77">
        <f t="shared" si="4"/>
        <v>2.5799009720523292E-2</v>
      </c>
      <c r="E81" s="76">
        <f>C81</f>
        <v>32434.6</v>
      </c>
      <c r="F81" s="78">
        <f t="shared" si="3"/>
        <v>2.5799009720523292E-2</v>
      </c>
      <c r="G81" s="3"/>
      <c r="H81" s="66" t="s">
        <v>81</v>
      </c>
    </row>
    <row r="82" spans="1:8" x14ac:dyDescent="0.25">
      <c r="A82" s="5"/>
      <c r="B82" s="4" t="s">
        <v>145</v>
      </c>
      <c r="C82" s="76">
        <f>16840.98507+1983.95713</f>
        <v>18824.942199999998</v>
      </c>
      <c r="D82" s="77">
        <f>C82/C25</f>
        <v>3.0168354766521157E-2</v>
      </c>
      <c r="E82" s="76">
        <f>C82</f>
        <v>18824.942199999998</v>
      </c>
      <c r="F82" s="78">
        <f t="shared" si="3"/>
        <v>3.0168354766521157E-2</v>
      </c>
      <c r="G82" s="3"/>
      <c r="H82" s="66" t="s">
        <v>81</v>
      </c>
    </row>
    <row r="83" spans="1:8" x14ac:dyDescent="0.25">
      <c r="A83" s="5"/>
      <c r="B83" s="4" t="s">
        <v>19</v>
      </c>
      <c r="C83" s="76">
        <f>523.38452+2467.10948</f>
        <v>2990.4940000000001</v>
      </c>
      <c r="D83" s="77">
        <f>C83/C26</f>
        <v>2.260781563299627E-2</v>
      </c>
      <c r="E83" s="76">
        <f t="shared" si="5"/>
        <v>2990.4940000000001</v>
      </c>
      <c r="F83" s="78">
        <f t="shared" si="3"/>
        <v>2.260781563299627E-2</v>
      </c>
      <c r="G83" s="3"/>
      <c r="H83" s="66" t="s">
        <v>81</v>
      </c>
    </row>
    <row r="84" spans="1:8" ht="30" x14ac:dyDescent="0.25">
      <c r="A84" s="28" t="s">
        <v>84</v>
      </c>
      <c r="B84" s="21" t="s">
        <v>123</v>
      </c>
      <c r="C84" s="34"/>
      <c r="D84" s="35" t="s">
        <v>40</v>
      </c>
      <c r="E84" s="34"/>
      <c r="F84" s="36" t="s">
        <v>40</v>
      </c>
      <c r="G84" s="12"/>
      <c r="H84" s="66" t="s">
        <v>81</v>
      </c>
    </row>
    <row r="85" spans="1:8" x14ac:dyDescent="0.25">
      <c r="A85" s="5"/>
      <c r="B85" s="20">
        <v>45658</v>
      </c>
      <c r="C85" s="76">
        <f>E63</f>
        <v>94509.215580000004</v>
      </c>
      <c r="D85" s="77">
        <f>F63</f>
        <v>3.2750016417600641E-2</v>
      </c>
      <c r="E85" s="76">
        <f>C85</f>
        <v>94509.215580000004</v>
      </c>
      <c r="F85" s="78">
        <f>C85/C6</f>
        <v>3.2750016417600641E-2</v>
      </c>
      <c r="G85" s="3"/>
      <c r="H85" s="66" t="s">
        <v>81</v>
      </c>
    </row>
    <row r="86" spans="1:8" x14ac:dyDescent="0.25">
      <c r="A86" s="5"/>
      <c r="B86" s="20">
        <v>45689</v>
      </c>
      <c r="C86" s="10"/>
      <c r="D86" s="25"/>
      <c r="E86" s="10"/>
      <c r="F86" s="9"/>
      <c r="G86" s="3"/>
      <c r="H86" s="66" t="s">
        <v>81</v>
      </c>
    </row>
    <row r="87" spans="1:8" x14ac:dyDescent="0.25">
      <c r="A87" s="5"/>
      <c r="B87" s="20">
        <v>45717</v>
      </c>
      <c r="C87" s="10"/>
      <c r="D87" s="25"/>
      <c r="E87" s="10"/>
      <c r="F87" s="9"/>
      <c r="G87" s="3"/>
      <c r="H87" s="66" t="s">
        <v>81</v>
      </c>
    </row>
    <row r="88" spans="1:8" x14ac:dyDescent="0.25">
      <c r="A88" s="5"/>
      <c r="B88" s="20">
        <v>45748</v>
      </c>
      <c r="C88" s="10"/>
      <c r="D88" s="25"/>
      <c r="E88" s="10"/>
      <c r="F88" s="9"/>
      <c r="G88" s="3"/>
      <c r="H88" s="66" t="s">
        <v>81</v>
      </c>
    </row>
    <row r="89" spans="1:8" x14ac:dyDescent="0.25">
      <c r="A89" s="5"/>
      <c r="B89" s="20">
        <v>45778</v>
      </c>
      <c r="C89" s="10"/>
      <c r="D89" s="25"/>
      <c r="E89" s="10"/>
      <c r="F89" s="9"/>
      <c r="G89" s="3"/>
      <c r="H89" s="66" t="s">
        <v>81</v>
      </c>
    </row>
    <row r="90" spans="1:8" x14ac:dyDescent="0.25">
      <c r="A90" s="5"/>
      <c r="B90" s="20">
        <v>45809</v>
      </c>
      <c r="C90" s="10"/>
      <c r="D90" s="25"/>
      <c r="E90" s="10"/>
      <c r="F90" s="9"/>
      <c r="G90" s="3"/>
      <c r="H90" s="66" t="s">
        <v>81</v>
      </c>
    </row>
    <row r="91" spans="1:8" x14ac:dyDescent="0.25">
      <c r="A91" s="5"/>
      <c r="B91" s="20">
        <v>45839</v>
      </c>
      <c r="C91" s="10"/>
      <c r="D91" s="25"/>
      <c r="E91" s="10"/>
      <c r="F91" s="9"/>
      <c r="G91" s="3"/>
      <c r="H91" s="66" t="s">
        <v>81</v>
      </c>
    </row>
    <row r="92" spans="1:8" x14ac:dyDescent="0.25">
      <c r="A92" s="5"/>
      <c r="B92" s="20">
        <v>45870</v>
      </c>
      <c r="C92" s="10"/>
      <c r="D92" s="25"/>
      <c r="E92" s="10"/>
      <c r="F92" s="9"/>
      <c r="G92" s="3"/>
      <c r="H92" s="66" t="s">
        <v>81</v>
      </c>
    </row>
    <row r="93" spans="1:8" x14ac:dyDescent="0.25">
      <c r="A93" s="5"/>
      <c r="B93" s="20">
        <v>45901</v>
      </c>
      <c r="C93" s="10"/>
      <c r="D93" s="25"/>
      <c r="E93" s="10"/>
      <c r="F93" s="9"/>
      <c r="G93" s="3"/>
      <c r="H93" s="66" t="s">
        <v>81</v>
      </c>
    </row>
    <row r="94" spans="1:8" x14ac:dyDescent="0.25">
      <c r="A94" s="5"/>
      <c r="B94" s="20">
        <v>45931</v>
      </c>
      <c r="C94" s="10"/>
      <c r="D94" s="25"/>
      <c r="E94" s="10"/>
      <c r="F94" s="9"/>
      <c r="G94" s="3"/>
      <c r="H94" s="66" t="s">
        <v>81</v>
      </c>
    </row>
    <row r="95" spans="1:8" x14ac:dyDescent="0.25">
      <c r="A95" s="5"/>
      <c r="B95" s="20">
        <v>45962</v>
      </c>
      <c r="C95" s="10"/>
      <c r="D95" s="25"/>
      <c r="E95" s="10"/>
      <c r="F95" s="9"/>
      <c r="G95" s="3"/>
      <c r="H95" s="66" t="s">
        <v>81</v>
      </c>
    </row>
    <row r="96" spans="1:8" x14ac:dyDescent="0.25">
      <c r="A96" s="5"/>
      <c r="B96" s="20">
        <v>45992</v>
      </c>
      <c r="C96" s="10"/>
      <c r="D96" s="25"/>
      <c r="E96" s="10"/>
      <c r="F96" s="9"/>
      <c r="G96" s="3"/>
      <c r="H96" s="66" t="s">
        <v>81</v>
      </c>
    </row>
    <row r="97" spans="1:8" ht="30" x14ac:dyDescent="0.25">
      <c r="A97" s="28" t="s">
        <v>85</v>
      </c>
      <c r="B97" s="21" t="s">
        <v>24</v>
      </c>
      <c r="C97" s="34"/>
      <c r="D97" s="35" t="s">
        <v>40</v>
      </c>
      <c r="E97" s="34"/>
      <c r="F97" s="36" t="s">
        <v>40</v>
      </c>
      <c r="G97" s="12"/>
      <c r="H97" s="66" t="s">
        <v>81</v>
      </c>
    </row>
    <row r="98" spans="1:8" x14ac:dyDescent="0.25">
      <c r="A98" s="5"/>
      <c r="B98" s="20">
        <v>45717</v>
      </c>
      <c r="C98" s="10"/>
      <c r="D98" s="37"/>
      <c r="E98" s="10">
        <f>E6*F98</f>
        <v>577155.22566399991</v>
      </c>
      <c r="F98" s="9">
        <v>0.2</v>
      </c>
      <c r="G98" s="3"/>
      <c r="H98" s="66" t="s">
        <v>81</v>
      </c>
    </row>
    <row r="99" spans="1:8" x14ac:dyDescent="0.25">
      <c r="A99" s="5"/>
      <c r="B99" s="20">
        <v>45809</v>
      </c>
      <c r="C99" s="10"/>
      <c r="D99" s="37"/>
      <c r="E99" s="10">
        <f>E6*F99</f>
        <v>1298599.2577439998</v>
      </c>
      <c r="F99" s="9">
        <v>0.45</v>
      </c>
      <c r="G99" s="3"/>
      <c r="H99" s="66" t="s">
        <v>81</v>
      </c>
    </row>
    <row r="100" spans="1:8" x14ac:dyDescent="0.25">
      <c r="A100" s="5"/>
      <c r="B100" s="20">
        <v>45901</v>
      </c>
      <c r="C100" s="10"/>
      <c r="D100" s="37"/>
      <c r="E100" s="10">
        <f>E6*F100</f>
        <v>2020043.2898239996</v>
      </c>
      <c r="F100" s="9">
        <v>0.7</v>
      </c>
      <c r="G100" s="3"/>
      <c r="H100" s="66" t="s">
        <v>81</v>
      </c>
    </row>
    <row r="101" spans="1:8" x14ac:dyDescent="0.25">
      <c r="A101" s="5"/>
      <c r="B101" s="20">
        <v>45992</v>
      </c>
      <c r="C101" s="10"/>
      <c r="D101" s="37"/>
      <c r="E101" s="10">
        <f>E6*90/100</f>
        <v>2597198.5154879997</v>
      </c>
      <c r="F101" s="9" t="s">
        <v>126</v>
      </c>
      <c r="G101" s="3"/>
      <c r="H101" s="66" t="s">
        <v>81</v>
      </c>
    </row>
    <row r="102" spans="1:8" x14ac:dyDescent="0.25">
      <c r="A102" s="12">
        <f>A63+1</f>
        <v>4</v>
      </c>
      <c r="B102" s="13" t="s">
        <v>25</v>
      </c>
      <c r="C102" s="34"/>
      <c r="D102" s="35"/>
      <c r="E102" s="34"/>
      <c r="F102" s="36"/>
      <c r="G102" s="12"/>
      <c r="H102" s="66" t="s">
        <v>81</v>
      </c>
    </row>
    <row r="103" spans="1:8" x14ac:dyDescent="0.25">
      <c r="A103" s="5"/>
      <c r="B103" s="20">
        <v>45658</v>
      </c>
      <c r="C103" s="76">
        <v>867261.43255000003</v>
      </c>
      <c r="D103" s="77">
        <f>1</f>
        <v>1</v>
      </c>
      <c r="E103" s="76">
        <f>C103</f>
        <v>867261.43255000003</v>
      </c>
      <c r="F103" s="78">
        <f>D103</f>
        <v>1</v>
      </c>
      <c r="G103" s="3"/>
      <c r="H103" s="66" t="s">
        <v>81</v>
      </c>
    </row>
    <row r="104" spans="1:8" x14ac:dyDescent="0.25">
      <c r="A104" s="5"/>
      <c r="B104" s="20">
        <v>45689</v>
      </c>
      <c r="C104" s="10"/>
      <c r="D104" s="37"/>
      <c r="E104" s="10"/>
      <c r="F104" s="9"/>
      <c r="G104" s="3"/>
      <c r="H104" s="66" t="s">
        <v>81</v>
      </c>
    </row>
    <row r="105" spans="1:8" x14ac:dyDescent="0.25">
      <c r="A105" s="5"/>
      <c r="B105" s="20">
        <v>45717</v>
      </c>
      <c r="C105" s="10"/>
      <c r="D105" s="37"/>
      <c r="E105" s="10"/>
      <c r="F105" s="9"/>
      <c r="G105" s="3"/>
      <c r="H105" s="66" t="s">
        <v>81</v>
      </c>
    </row>
    <row r="106" spans="1:8" x14ac:dyDescent="0.25">
      <c r="A106" s="5"/>
      <c r="B106" s="20">
        <v>45748</v>
      </c>
      <c r="C106" s="10"/>
      <c r="D106" s="37"/>
      <c r="E106" s="10"/>
      <c r="F106" s="9"/>
      <c r="G106" s="3"/>
      <c r="H106" s="66" t="s">
        <v>81</v>
      </c>
    </row>
    <row r="107" spans="1:8" x14ac:dyDescent="0.25">
      <c r="A107" s="5"/>
      <c r="B107" s="20">
        <v>45778</v>
      </c>
      <c r="C107" s="10"/>
      <c r="D107" s="37"/>
      <c r="E107" s="10"/>
      <c r="F107" s="9"/>
      <c r="G107" s="3"/>
      <c r="H107" s="66" t="s">
        <v>81</v>
      </c>
    </row>
    <row r="108" spans="1:8" x14ac:dyDescent="0.25">
      <c r="A108" s="5"/>
      <c r="B108" s="20">
        <v>45809</v>
      </c>
      <c r="C108" s="10"/>
      <c r="D108" s="37"/>
      <c r="E108" s="10"/>
      <c r="F108" s="9"/>
      <c r="G108" s="3"/>
      <c r="H108" s="66" t="s">
        <v>81</v>
      </c>
    </row>
    <row r="109" spans="1:8" x14ac:dyDescent="0.25">
      <c r="A109" s="5"/>
      <c r="B109" s="20">
        <v>45839</v>
      </c>
      <c r="C109" s="10"/>
      <c r="D109" s="37"/>
      <c r="E109" s="10"/>
      <c r="F109" s="9"/>
      <c r="G109" s="3"/>
      <c r="H109" s="66" t="s">
        <v>81</v>
      </c>
    </row>
    <row r="110" spans="1:8" x14ac:dyDescent="0.25">
      <c r="A110" s="5"/>
      <c r="B110" s="20">
        <v>45870</v>
      </c>
      <c r="C110" s="10"/>
      <c r="D110" s="37"/>
      <c r="E110" s="10"/>
      <c r="F110" s="9"/>
      <c r="G110" s="3"/>
      <c r="H110" s="66" t="s">
        <v>81</v>
      </c>
    </row>
    <row r="111" spans="1:8" x14ac:dyDescent="0.25">
      <c r="A111" s="5"/>
      <c r="B111" s="20">
        <v>45901</v>
      </c>
      <c r="C111" s="10"/>
      <c r="D111" s="37"/>
      <c r="E111" s="10"/>
      <c r="F111" s="9"/>
      <c r="G111" s="3"/>
      <c r="H111" s="66" t="s">
        <v>81</v>
      </c>
    </row>
    <row r="112" spans="1:8" x14ac:dyDescent="0.25">
      <c r="A112" s="5"/>
      <c r="B112" s="20">
        <v>45931</v>
      </c>
      <c r="C112" s="10"/>
      <c r="D112" s="37"/>
      <c r="E112" s="10"/>
      <c r="F112" s="9"/>
      <c r="G112" s="3"/>
      <c r="H112" s="66" t="s">
        <v>81</v>
      </c>
    </row>
    <row r="113" spans="1:8" x14ac:dyDescent="0.25">
      <c r="A113" s="5"/>
      <c r="B113" s="20">
        <v>45962</v>
      </c>
      <c r="C113" s="10"/>
      <c r="D113" s="37"/>
      <c r="E113" s="10"/>
      <c r="F113" s="9"/>
      <c r="G113" s="3"/>
      <c r="H113" s="66" t="s">
        <v>81</v>
      </c>
    </row>
    <row r="114" spans="1:8" x14ac:dyDescent="0.25">
      <c r="A114" s="5"/>
      <c r="B114" s="20">
        <v>45992</v>
      </c>
      <c r="C114" s="10"/>
      <c r="D114" s="37"/>
      <c r="E114" s="10"/>
      <c r="F114" s="9"/>
      <c r="G114" s="3"/>
      <c r="H114" s="66" t="s">
        <v>81</v>
      </c>
    </row>
    <row r="115" spans="1:8" x14ac:dyDescent="0.25">
      <c r="A115" s="28" t="s">
        <v>86</v>
      </c>
      <c r="B115" s="23" t="s">
        <v>26</v>
      </c>
      <c r="C115" s="68"/>
      <c r="D115" s="13"/>
      <c r="E115" s="68"/>
      <c r="F115" s="13"/>
      <c r="G115" s="12"/>
      <c r="H115" s="66" t="s">
        <v>81</v>
      </c>
    </row>
    <row r="116" spans="1:8" x14ac:dyDescent="0.25">
      <c r="A116" s="5"/>
      <c r="B116" s="20">
        <v>45658</v>
      </c>
      <c r="C116" s="76">
        <v>638751.99340000004</v>
      </c>
      <c r="D116" s="77">
        <f>C116/C103</f>
        <v>0.73651608318599382</v>
      </c>
      <c r="E116" s="76">
        <f>C116</f>
        <v>638751.99340000004</v>
      </c>
      <c r="F116" s="78">
        <f>D116</f>
        <v>0.73651608318599382</v>
      </c>
      <c r="G116" s="3"/>
      <c r="H116" s="66" t="s">
        <v>81</v>
      </c>
    </row>
    <row r="117" spans="1:8" x14ac:dyDescent="0.25">
      <c r="A117" s="5"/>
      <c r="B117" s="20">
        <v>45689</v>
      </c>
      <c r="C117" s="10"/>
      <c r="D117" s="25"/>
      <c r="E117" s="10"/>
      <c r="F117" s="9"/>
      <c r="G117" s="3"/>
      <c r="H117" s="66" t="s">
        <v>81</v>
      </c>
    </row>
    <row r="118" spans="1:8" x14ac:dyDescent="0.25">
      <c r="A118" s="5"/>
      <c r="B118" s="20">
        <v>45717</v>
      </c>
      <c r="C118" s="10"/>
      <c r="D118" s="25"/>
      <c r="E118" s="10"/>
      <c r="F118" s="9"/>
      <c r="G118" s="3"/>
      <c r="H118" s="66" t="s">
        <v>81</v>
      </c>
    </row>
    <row r="119" spans="1:8" x14ac:dyDescent="0.25">
      <c r="A119" s="5"/>
      <c r="B119" s="20">
        <v>45748</v>
      </c>
      <c r="C119" s="10"/>
      <c r="D119" s="25"/>
      <c r="E119" s="10"/>
      <c r="F119" s="9"/>
      <c r="G119" s="3"/>
      <c r="H119" s="66" t="s">
        <v>81</v>
      </c>
    </row>
    <row r="120" spans="1:8" x14ac:dyDescent="0.25">
      <c r="A120" s="5"/>
      <c r="B120" s="20">
        <v>45778</v>
      </c>
      <c r="C120" s="10"/>
      <c r="D120" s="25"/>
      <c r="E120" s="10"/>
      <c r="F120" s="9"/>
      <c r="G120" s="3"/>
      <c r="H120" s="66" t="s">
        <v>81</v>
      </c>
    </row>
    <row r="121" spans="1:8" x14ac:dyDescent="0.25">
      <c r="A121" s="5"/>
      <c r="B121" s="20">
        <v>45809</v>
      </c>
      <c r="C121" s="10"/>
      <c r="D121" s="25"/>
      <c r="E121" s="10"/>
      <c r="F121" s="9"/>
      <c r="G121" s="3"/>
      <c r="H121" s="66" t="s">
        <v>81</v>
      </c>
    </row>
    <row r="122" spans="1:8" x14ac:dyDescent="0.25">
      <c r="A122" s="5"/>
      <c r="B122" s="20">
        <v>45839</v>
      </c>
      <c r="C122" s="10"/>
      <c r="D122" s="25"/>
      <c r="E122" s="10"/>
      <c r="F122" s="9"/>
      <c r="G122" s="3"/>
      <c r="H122" s="66" t="s">
        <v>81</v>
      </c>
    </row>
    <row r="123" spans="1:8" x14ac:dyDescent="0.25">
      <c r="A123" s="5"/>
      <c r="B123" s="20">
        <v>45870</v>
      </c>
      <c r="C123" s="10"/>
      <c r="D123" s="25"/>
      <c r="E123" s="10"/>
      <c r="F123" s="9"/>
      <c r="G123" s="3"/>
      <c r="H123" s="66" t="s">
        <v>81</v>
      </c>
    </row>
    <row r="124" spans="1:8" x14ac:dyDescent="0.25">
      <c r="A124" s="5"/>
      <c r="B124" s="20">
        <v>45901</v>
      </c>
      <c r="C124" s="10"/>
      <c r="D124" s="25"/>
      <c r="E124" s="10"/>
      <c r="F124" s="9"/>
      <c r="G124" s="3"/>
      <c r="H124" s="66" t="s">
        <v>81</v>
      </c>
    </row>
    <row r="125" spans="1:8" x14ac:dyDescent="0.25">
      <c r="A125" s="5"/>
      <c r="B125" s="20">
        <v>45931</v>
      </c>
      <c r="C125" s="10"/>
      <c r="D125" s="25"/>
      <c r="E125" s="10"/>
      <c r="F125" s="9"/>
      <c r="G125" s="3"/>
      <c r="H125" s="66" t="s">
        <v>81</v>
      </c>
    </row>
    <row r="126" spans="1:8" x14ac:dyDescent="0.25">
      <c r="A126" s="5"/>
      <c r="B126" s="20">
        <v>45962</v>
      </c>
      <c r="C126" s="10"/>
      <c r="D126" s="25"/>
      <c r="E126" s="10"/>
      <c r="F126" s="9"/>
      <c r="G126" s="3"/>
      <c r="H126" s="66" t="s">
        <v>81</v>
      </c>
    </row>
    <row r="127" spans="1:8" x14ac:dyDescent="0.25">
      <c r="A127" s="5"/>
      <c r="B127" s="20">
        <v>45992</v>
      </c>
      <c r="C127" s="10"/>
      <c r="D127" s="25"/>
      <c r="E127" s="10"/>
      <c r="F127" s="9"/>
      <c r="G127" s="3"/>
      <c r="H127" s="66" t="s">
        <v>81</v>
      </c>
    </row>
    <row r="128" spans="1:8" ht="13.9" hidden="1" customHeight="1" x14ac:dyDescent="0.25">
      <c r="A128" s="72" t="s">
        <v>27</v>
      </c>
      <c r="B128" s="73"/>
      <c r="C128" s="73"/>
      <c r="D128" s="73"/>
      <c r="E128" s="73"/>
      <c r="F128" s="73"/>
      <c r="G128" s="74"/>
      <c r="H128" s="66" t="s">
        <v>129</v>
      </c>
    </row>
    <row r="129" spans="1:8" hidden="1" x14ac:dyDescent="0.25">
      <c r="A129" s="57">
        <f>A102+1</f>
        <v>5</v>
      </c>
      <c r="B129" s="67" t="s">
        <v>80</v>
      </c>
      <c r="C129" s="58">
        <f>C130+C131+C132+C133+C134+C135</f>
        <v>0</v>
      </c>
      <c r="D129" s="59" t="s">
        <v>40</v>
      </c>
      <c r="E129" s="58">
        <f>SUM(E130:E135)</f>
        <v>0</v>
      </c>
      <c r="F129" s="59" t="s">
        <v>40</v>
      </c>
      <c r="G129" s="60"/>
      <c r="H129" s="66" t="s">
        <v>129</v>
      </c>
    </row>
    <row r="130" spans="1:8" hidden="1" x14ac:dyDescent="0.25">
      <c r="A130" s="3"/>
      <c r="B130" s="5" t="s">
        <v>28</v>
      </c>
      <c r="C130" s="38"/>
      <c r="D130" s="9"/>
      <c r="E130" s="8">
        <f>C130</f>
        <v>0</v>
      </c>
      <c r="F130" s="9" t="s">
        <v>40</v>
      </c>
      <c r="G130" s="3"/>
      <c r="H130" s="66" t="s">
        <v>129</v>
      </c>
    </row>
    <row r="131" spans="1:8" hidden="1" x14ac:dyDescent="0.25">
      <c r="A131" s="3"/>
      <c r="B131" s="5" t="s">
        <v>29</v>
      </c>
      <c r="C131" s="38"/>
      <c r="D131" s="9"/>
      <c r="E131" s="8">
        <f t="shared" ref="E131:E188" si="6">C131</f>
        <v>0</v>
      </c>
      <c r="F131" s="9" t="s">
        <v>40</v>
      </c>
      <c r="G131" s="3"/>
      <c r="H131" s="66" t="s">
        <v>129</v>
      </c>
    </row>
    <row r="132" spans="1:8" hidden="1" x14ac:dyDescent="0.25">
      <c r="A132" s="3"/>
      <c r="B132" s="5" t="s">
        <v>30</v>
      </c>
      <c r="C132" s="38"/>
      <c r="D132" s="9"/>
      <c r="E132" s="8">
        <f t="shared" si="6"/>
        <v>0</v>
      </c>
      <c r="F132" s="9" t="s">
        <v>40</v>
      </c>
      <c r="G132" s="3"/>
      <c r="H132" s="66" t="s">
        <v>129</v>
      </c>
    </row>
    <row r="133" spans="1:8" hidden="1" x14ac:dyDescent="0.25">
      <c r="A133" s="3"/>
      <c r="B133" s="5" t="s">
        <v>31</v>
      </c>
      <c r="C133" s="38"/>
      <c r="D133" s="9"/>
      <c r="E133" s="8">
        <f t="shared" si="6"/>
        <v>0</v>
      </c>
      <c r="F133" s="9" t="s">
        <v>40</v>
      </c>
      <c r="G133" s="3"/>
      <c r="H133" s="66" t="s">
        <v>129</v>
      </c>
    </row>
    <row r="134" spans="1:8" hidden="1" x14ac:dyDescent="0.25">
      <c r="A134" s="3"/>
      <c r="B134" s="5" t="s">
        <v>32</v>
      </c>
      <c r="C134" s="38"/>
      <c r="D134" s="9"/>
      <c r="E134" s="8">
        <f t="shared" si="6"/>
        <v>0</v>
      </c>
      <c r="F134" s="9" t="s">
        <v>40</v>
      </c>
      <c r="G134" s="3"/>
      <c r="H134" s="66" t="s">
        <v>129</v>
      </c>
    </row>
    <row r="135" spans="1:8" hidden="1" x14ac:dyDescent="0.25">
      <c r="A135" s="3"/>
      <c r="B135" s="5" t="s">
        <v>33</v>
      </c>
      <c r="C135" s="38"/>
      <c r="D135" s="9"/>
      <c r="E135" s="8">
        <f t="shared" si="6"/>
        <v>0</v>
      </c>
      <c r="F135" s="9" t="s">
        <v>40</v>
      </c>
      <c r="G135" s="3"/>
      <c r="H135" s="66" t="s">
        <v>129</v>
      </c>
    </row>
    <row r="136" spans="1:8" hidden="1" x14ac:dyDescent="0.25">
      <c r="A136" s="57">
        <f>A129+1</f>
        <v>6</v>
      </c>
      <c r="B136" s="61" t="s">
        <v>87</v>
      </c>
      <c r="C136" s="58">
        <f>C137+C138+C139+C140+C141+C142</f>
        <v>0</v>
      </c>
      <c r="D136" s="59" t="s">
        <v>40</v>
      </c>
      <c r="E136" s="58">
        <f>SUM(E137:E142)</f>
        <v>0</v>
      </c>
      <c r="F136" s="59" t="s">
        <v>40</v>
      </c>
      <c r="G136" s="60"/>
      <c r="H136" s="66" t="s">
        <v>129</v>
      </c>
    </row>
    <row r="137" spans="1:8" hidden="1" x14ac:dyDescent="0.25">
      <c r="A137" s="3"/>
      <c r="B137" s="5" t="s">
        <v>28</v>
      </c>
      <c r="C137" s="56"/>
      <c r="D137" s="9"/>
      <c r="E137" s="8">
        <f t="shared" si="6"/>
        <v>0</v>
      </c>
      <c r="F137" s="9" t="s">
        <v>40</v>
      </c>
      <c r="G137" s="3"/>
      <c r="H137" s="66" t="s">
        <v>129</v>
      </c>
    </row>
    <row r="138" spans="1:8" hidden="1" x14ac:dyDescent="0.25">
      <c r="A138" s="3"/>
      <c r="B138" s="5" t="s">
        <v>29</v>
      </c>
      <c r="C138" s="38"/>
      <c r="D138" s="9"/>
      <c r="E138" s="8">
        <f t="shared" si="6"/>
        <v>0</v>
      </c>
      <c r="F138" s="9" t="s">
        <v>40</v>
      </c>
      <c r="G138" s="3"/>
      <c r="H138" s="66" t="s">
        <v>129</v>
      </c>
    </row>
    <row r="139" spans="1:8" hidden="1" x14ac:dyDescent="0.25">
      <c r="A139" s="3"/>
      <c r="B139" s="5" t="s">
        <v>30</v>
      </c>
      <c r="C139" s="38"/>
      <c r="D139" s="9"/>
      <c r="E139" s="8">
        <f t="shared" si="6"/>
        <v>0</v>
      </c>
      <c r="F139" s="9" t="s">
        <v>40</v>
      </c>
      <c r="G139" s="3"/>
      <c r="H139" s="66" t="s">
        <v>129</v>
      </c>
    </row>
    <row r="140" spans="1:8" hidden="1" x14ac:dyDescent="0.25">
      <c r="A140" s="3"/>
      <c r="B140" s="5" t="s">
        <v>31</v>
      </c>
      <c r="C140" s="56"/>
      <c r="D140" s="9"/>
      <c r="E140" s="8">
        <f t="shared" si="6"/>
        <v>0</v>
      </c>
      <c r="F140" s="9" t="s">
        <v>40</v>
      </c>
      <c r="G140" s="3"/>
      <c r="H140" s="66" t="s">
        <v>129</v>
      </c>
    </row>
    <row r="141" spans="1:8" hidden="1" x14ac:dyDescent="0.25">
      <c r="A141" s="3"/>
      <c r="B141" s="5" t="s">
        <v>32</v>
      </c>
      <c r="C141" s="38"/>
      <c r="D141" s="9"/>
      <c r="E141" s="8">
        <f t="shared" si="6"/>
        <v>0</v>
      </c>
      <c r="F141" s="9" t="s">
        <v>40</v>
      </c>
      <c r="G141" s="3"/>
      <c r="H141" s="66" t="s">
        <v>129</v>
      </c>
    </row>
    <row r="142" spans="1:8" hidden="1" x14ac:dyDescent="0.25">
      <c r="A142" s="3"/>
      <c r="B142" s="5" t="s">
        <v>33</v>
      </c>
      <c r="C142" s="38"/>
      <c r="D142" s="9"/>
      <c r="E142" s="8">
        <f t="shared" si="6"/>
        <v>0</v>
      </c>
      <c r="F142" s="9" t="s">
        <v>40</v>
      </c>
      <c r="G142" s="3"/>
      <c r="H142" s="66" t="s">
        <v>129</v>
      </c>
    </row>
    <row r="143" spans="1:8" hidden="1" x14ac:dyDescent="0.25">
      <c r="A143" s="57">
        <f>A136+1</f>
        <v>7</v>
      </c>
      <c r="B143" s="61" t="s">
        <v>34</v>
      </c>
      <c r="C143" s="58">
        <f>SUM(C144:C149)</f>
        <v>0</v>
      </c>
      <c r="D143" s="59" t="s">
        <v>40</v>
      </c>
      <c r="E143" s="58">
        <f>SUM(E144:E149)</f>
        <v>0</v>
      </c>
      <c r="F143" s="59" t="s">
        <v>40</v>
      </c>
      <c r="G143" s="60"/>
      <c r="H143" s="66" t="s">
        <v>129</v>
      </c>
    </row>
    <row r="144" spans="1:8" hidden="1" x14ac:dyDescent="0.25">
      <c r="A144" s="3"/>
      <c r="B144" s="5" t="s">
        <v>28</v>
      </c>
      <c r="C144" s="38"/>
      <c r="D144" s="9"/>
      <c r="E144" s="8">
        <f t="shared" si="6"/>
        <v>0</v>
      </c>
      <c r="F144" s="9" t="s">
        <v>40</v>
      </c>
      <c r="G144" s="3"/>
      <c r="H144" s="66" t="s">
        <v>129</v>
      </c>
    </row>
    <row r="145" spans="1:8" hidden="1" x14ac:dyDescent="0.25">
      <c r="A145" s="3"/>
      <c r="B145" s="5" t="s">
        <v>29</v>
      </c>
      <c r="C145" s="38"/>
      <c r="D145" s="9"/>
      <c r="E145" s="8">
        <f t="shared" si="6"/>
        <v>0</v>
      </c>
      <c r="F145" s="9" t="s">
        <v>40</v>
      </c>
      <c r="G145" s="3"/>
      <c r="H145" s="66" t="s">
        <v>129</v>
      </c>
    </row>
    <row r="146" spans="1:8" hidden="1" x14ac:dyDescent="0.25">
      <c r="A146" s="3"/>
      <c r="B146" s="5" t="s">
        <v>30</v>
      </c>
      <c r="C146" s="38"/>
      <c r="D146" s="9"/>
      <c r="E146" s="8">
        <f t="shared" si="6"/>
        <v>0</v>
      </c>
      <c r="F146" s="9" t="s">
        <v>40</v>
      </c>
      <c r="G146" s="3"/>
      <c r="H146" s="66" t="s">
        <v>129</v>
      </c>
    </row>
    <row r="147" spans="1:8" hidden="1" x14ac:dyDescent="0.25">
      <c r="A147" s="3"/>
      <c r="B147" s="5" t="s">
        <v>31</v>
      </c>
      <c r="C147" s="38"/>
      <c r="D147" s="9"/>
      <c r="E147" s="8">
        <f t="shared" si="6"/>
        <v>0</v>
      </c>
      <c r="F147" s="9" t="s">
        <v>40</v>
      </c>
      <c r="G147" s="3"/>
      <c r="H147" s="66" t="s">
        <v>129</v>
      </c>
    </row>
    <row r="148" spans="1:8" hidden="1" x14ac:dyDescent="0.25">
      <c r="A148" s="3"/>
      <c r="B148" s="5" t="s">
        <v>32</v>
      </c>
      <c r="C148" s="38"/>
      <c r="D148" s="9"/>
      <c r="E148" s="8">
        <f t="shared" si="6"/>
        <v>0</v>
      </c>
      <c r="F148" s="9" t="s">
        <v>40</v>
      </c>
      <c r="G148" s="3"/>
      <c r="H148" s="66" t="s">
        <v>129</v>
      </c>
    </row>
    <row r="149" spans="1:8" hidden="1" x14ac:dyDescent="0.25">
      <c r="A149" s="3"/>
      <c r="B149" s="5" t="s">
        <v>33</v>
      </c>
      <c r="C149" s="38"/>
      <c r="D149" s="9"/>
      <c r="E149" s="8">
        <f t="shared" si="6"/>
        <v>0</v>
      </c>
      <c r="F149" s="9" t="s">
        <v>40</v>
      </c>
      <c r="G149" s="3"/>
      <c r="H149" s="66" t="s">
        <v>129</v>
      </c>
    </row>
    <row r="150" spans="1:8" hidden="1" x14ac:dyDescent="0.25">
      <c r="A150" s="57">
        <f>A143+1</f>
        <v>8</v>
      </c>
      <c r="B150" s="61" t="s">
        <v>35</v>
      </c>
      <c r="C150" s="62">
        <f>SUM(C151:C156)</f>
        <v>0</v>
      </c>
      <c r="D150" s="63" t="s">
        <v>40</v>
      </c>
      <c r="E150" s="62">
        <f>SUM(E151:E156)</f>
        <v>0</v>
      </c>
      <c r="F150" s="63" t="s">
        <v>40</v>
      </c>
      <c r="G150" s="57"/>
      <c r="H150" s="66" t="s">
        <v>129</v>
      </c>
    </row>
    <row r="151" spans="1:8" hidden="1" x14ac:dyDescent="0.25">
      <c r="A151" s="3"/>
      <c r="B151" s="5" t="s">
        <v>28</v>
      </c>
      <c r="C151" s="38"/>
      <c r="D151" s="9"/>
      <c r="E151" s="8">
        <f t="shared" si="6"/>
        <v>0</v>
      </c>
      <c r="F151" s="9" t="s">
        <v>40</v>
      </c>
      <c r="G151" s="3"/>
      <c r="H151" s="66" t="s">
        <v>129</v>
      </c>
    </row>
    <row r="152" spans="1:8" hidden="1" x14ac:dyDescent="0.25">
      <c r="A152" s="3"/>
      <c r="B152" s="5" t="s">
        <v>29</v>
      </c>
      <c r="C152" s="38"/>
      <c r="D152" s="9"/>
      <c r="E152" s="8">
        <f t="shared" si="6"/>
        <v>0</v>
      </c>
      <c r="F152" s="9" t="s">
        <v>40</v>
      </c>
      <c r="G152" s="3"/>
      <c r="H152" s="66" t="s">
        <v>129</v>
      </c>
    </row>
    <row r="153" spans="1:8" hidden="1" x14ac:dyDescent="0.25">
      <c r="A153" s="3"/>
      <c r="B153" s="5" t="s">
        <v>30</v>
      </c>
      <c r="C153" s="38"/>
      <c r="D153" s="9"/>
      <c r="E153" s="8">
        <f t="shared" si="6"/>
        <v>0</v>
      </c>
      <c r="F153" s="9" t="s">
        <v>40</v>
      </c>
      <c r="G153" s="3"/>
      <c r="H153" s="66" t="s">
        <v>129</v>
      </c>
    </row>
    <row r="154" spans="1:8" hidden="1" x14ac:dyDescent="0.25">
      <c r="A154" s="3"/>
      <c r="B154" s="5" t="s">
        <v>31</v>
      </c>
      <c r="C154" s="38"/>
      <c r="D154" s="9"/>
      <c r="E154" s="8">
        <f t="shared" si="6"/>
        <v>0</v>
      </c>
      <c r="F154" s="9" t="s">
        <v>40</v>
      </c>
      <c r="G154" s="3"/>
      <c r="H154" s="66" t="s">
        <v>129</v>
      </c>
    </row>
    <row r="155" spans="1:8" hidden="1" x14ac:dyDescent="0.25">
      <c r="A155" s="3"/>
      <c r="B155" s="5" t="s">
        <v>32</v>
      </c>
      <c r="C155" s="38"/>
      <c r="D155" s="9"/>
      <c r="E155" s="8">
        <f t="shared" si="6"/>
        <v>0</v>
      </c>
      <c r="F155" s="9" t="s">
        <v>40</v>
      </c>
      <c r="G155" s="3"/>
      <c r="H155" s="66" t="s">
        <v>129</v>
      </c>
    </row>
    <row r="156" spans="1:8" hidden="1" x14ac:dyDescent="0.25">
      <c r="A156" s="3"/>
      <c r="B156" s="5" t="s">
        <v>33</v>
      </c>
      <c r="C156" s="38"/>
      <c r="D156" s="9"/>
      <c r="E156" s="8">
        <f t="shared" si="6"/>
        <v>0</v>
      </c>
      <c r="F156" s="9" t="s">
        <v>40</v>
      </c>
      <c r="G156" s="3"/>
      <c r="H156" s="66" t="s">
        <v>129</v>
      </c>
    </row>
    <row r="157" spans="1:8" hidden="1" x14ac:dyDescent="0.25">
      <c r="A157" s="57">
        <f>A150+1</f>
        <v>9</v>
      </c>
      <c r="B157" s="64" t="s">
        <v>131</v>
      </c>
      <c r="C157" s="58" t="e">
        <f>AVERAGE(C158:C163)</f>
        <v>#DIV/0!</v>
      </c>
      <c r="D157" s="63" t="s">
        <v>40</v>
      </c>
      <c r="E157" s="62" t="e">
        <f>C157</f>
        <v>#DIV/0!</v>
      </c>
      <c r="F157" s="63" t="s">
        <v>40</v>
      </c>
      <c r="G157" s="57"/>
      <c r="H157" s="66" t="s">
        <v>129</v>
      </c>
    </row>
    <row r="158" spans="1:8" hidden="1" x14ac:dyDescent="0.25">
      <c r="A158" s="3"/>
      <c r="B158" s="5" t="s">
        <v>28</v>
      </c>
      <c r="C158" s="38"/>
      <c r="D158" s="9"/>
      <c r="E158" s="8">
        <f t="shared" si="6"/>
        <v>0</v>
      </c>
      <c r="F158" s="9" t="s">
        <v>40</v>
      </c>
      <c r="G158" s="3"/>
      <c r="H158" s="66" t="s">
        <v>129</v>
      </c>
    </row>
    <row r="159" spans="1:8" hidden="1" x14ac:dyDescent="0.25">
      <c r="A159" s="3"/>
      <c r="B159" s="5" t="s">
        <v>29</v>
      </c>
      <c r="C159" s="38"/>
      <c r="D159" s="9"/>
      <c r="E159" s="8">
        <f t="shared" si="6"/>
        <v>0</v>
      </c>
      <c r="F159" s="9" t="s">
        <v>40</v>
      </c>
      <c r="G159" s="3"/>
      <c r="H159" s="66" t="s">
        <v>129</v>
      </c>
    </row>
    <row r="160" spans="1:8" hidden="1" x14ac:dyDescent="0.25">
      <c r="A160" s="3"/>
      <c r="B160" s="5" t="s">
        <v>30</v>
      </c>
      <c r="C160" s="38"/>
      <c r="D160" s="9"/>
      <c r="E160" s="8">
        <f t="shared" si="6"/>
        <v>0</v>
      </c>
      <c r="F160" s="9" t="s">
        <v>40</v>
      </c>
      <c r="G160" s="3"/>
      <c r="H160" s="66" t="s">
        <v>129</v>
      </c>
    </row>
    <row r="161" spans="1:8" hidden="1" x14ac:dyDescent="0.25">
      <c r="A161" s="3"/>
      <c r="B161" s="5" t="s">
        <v>31</v>
      </c>
      <c r="C161" s="38"/>
      <c r="D161" s="9"/>
      <c r="E161" s="8">
        <f t="shared" si="6"/>
        <v>0</v>
      </c>
      <c r="F161" s="9" t="s">
        <v>40</v>
      </c>
      <c r="G161" s="3"/>
      <c r="H161" s="66" t="s">
        <v>129</v>
      </c>
    </row>
    <row r="162" spans="1:8" hidden="1" x14ac:dyDescent="0.25">
      <c r="A162" s="3"/>
      <c r="B162" s="5" t="s">
        <v>32</v>
      </c>
      <c r="C162" s="38"/>
      <c r="D162" s="9"/>
      <c r="E162" s="8">
        <f t="shared" si="6"/>
        <v>0</v>
      </c>
      <c r="F162" s="9" t="s">
        <v>40</v>
      </c>
      <c r="G162" s="3"/>
      <c r="H162" s="66" t="s">
        <v>129</v>
      </c>
    </row>
    <row r="163" spans="1:8" hidden="1" x14ac:dyDescent="0.25">
      <c r="A163" s="3"/>
      <c r="B163" s="5" t="s">
        <v>33</v>
      </c>
      <c r="C163" s="56"/>
      <c r="D163" s="9"/>
      <c r="E163" s="8">
        <f t="shared" si="6"/>
        <v>0</v>
      </c>
      <c r="F163" s="9" t="s">
        <v>40</v>
      </c>
      <c r="G163" s="3"/>
      <c r="H163" s="66" t="s">
        <v>129</v>
      </c>
    </row>
    <row r="164" spans="1:8" hidden="1" x14ac:dyDescent="0.25">
      <c r="A164" s="57">
        <f>A157+1</f>
        <v>10</v>
      </c>
      <c r="B164" s="61" t="s">
        <v>36</v>
      </c>
      <c r="C164" s="62"/>
      <c r="D164" s="63" t="s">
        <v>40</v>
      </c>
      <c r="E164" s="62">
        <f t="shared" si="6"/>
        <v>0</v>
      </c>
      <c r="F164" s="63" t="s">
        <v>40</v>
      </c>
      <c r="G164" s="57"/>
      <c r="H164" s="66" t="s">
        <v>129</v>
      </c>
    </row>
    <row r="165" spans="1:8" hidden="1" x14ac:dyDescent="0.25">
      <c r="A165" s="3"/>
      <c r="B165" s="5" t="s">
        <v>88</v>
      </c>
      <c r="C165" s="38"/>
      <c r="D165" s="9"/>
      <c r="E165" s="8">
        <f t="shared" si="6"/>
        <v>0</v>
      </c>
      <c r="F165" s="9" t="s">
        <v>40</v>
      </c>
      <c r="G165" s="3"/>
      <c r="H165" s="66" t="s">
        <v>129</v>
      </c>
    </row>
    <row r="166" spans="1:8" hidden="1" x14ac:dyDescent="0.25">
      <c r="A166" s="3"/>
      <c r="B166" s="5" t="s">
        <v>37</v>
      </c>
      <c r="C166" s="38"/>
      <c r="D166" s="9"/>
      <c r="E166" s="8">
        <f t="shared" si="6"/>
        <v>0</v>
      </c>
      <c r="F166" s="9" t="s">
        <v>40</v>
      </c>
      <c r="G166" s="3"/>
      <c r="H166" s="66" t="s">
        <v>129</v>
      </c>
    </row>
    <row r="167" spans="1:8" hidden="1" x14ac:dyDescent="0.25">
      <c r="A167" s="3"/>
      <c r="B167" s="5" t="s">
        <v>103</v>
      </c>
      <c r="C167" s="38"/>
      <c r="D167" s="9"/>
      <c r="E167" s="8">
        <f t="shared" si="6"/>
        <v>0</v>
      </c>
      <c r="F167" s="9" t="s">
        <v>40</v>
      </c>
      <c r="G167" s="3"/>
      <c r="H167" s="66" t="s">
        <v>129</v>
      </c>
    </row>
    <row r="168" spans="1:8" hidden="1" x14ac:dyDescent="0.25">
      <c r="A168" s="3"/>
      <c r="B168" s="5" t="s">
        <v>89</v>
      </c>
      <c r="C168" s="38"/>
      <c r="D168" s="9"/>
      <c r="E168" s="8">
        <f t="shared" si="6"/>
        <v>0</v>
      </c>
      <c r="F168" s="9" t="s">
        <v>40</v>
      </c>
      <c r="G168" s="3"/>
      <c r="H168" s="66" t="s">
        <v>129</v>
      </c>
    </row>
    <row r="169" spans="1:8" hidden="1" x14ac:dyDescent="0.25">
      <c r="A169" s="3"/>
      <c r="B169" s="5" t="s">
        <v>37</v>
      </c>
      <c r="C169" s="38"/>
      <c r="D169" s="9"/>
      <c r="E169" s="8">
        <f t="shared" si="6"/>
        <v>0</v>
      </c>
      <c r="F169" s="9" t="s">
        <v>40</v>
      </c>
      <c r="G169" s="3"/>
      <c r="H169" s="66" t="s">
        <v>129</v>
      </c>
    </row>
    <row r="170" spans="1:8" hidden="1" x14ac:dyDescent="0.25">
      <c r="A170" s="3"/>
      <c r="B170" s="5" t="s">
        <v>103</v>
      </c>
      <c r="C170" s="38"/>
      <c r="D170" s="9"/>
      <c r="E170" s="8">
        <f t="shared" si="6"/>
        <v>0</v>
      </c>
      <c r="F170" s="9" t="s">
        <v>40</v>
      </c>
      <c r="G170" s="3"/>
      <c r="H170" s="66" t="s">
        <v>129</v>
      </c>
    </row>
    <row r="171" spans="1:8" hidden="1" x14ac:dyDescent="0.25">
      <c r="A171" s="3"/>
      <c r="B171" s="5" t="s">
        <v>90</v>
      </c>
      <c r="C171" s="38"/>
      <c r="D171" s="9"/>
      <c r="E171" s="8">
        <f t="shared" si="6"/>
        <v>0</v>
      </c>
      <c r="F171" s="9" t="s">
        <v>40</v>
      </c>
      <c r="G171" s="3"/>
      <c r="H171" s="66" t="s">
        <v>129</v>
      </c>
    </row>
    <row r="172" spans="1:8" hidden="1" x14ac:dyDescent="0.25">
      <c r="A172" s="3"/>
      <c r="B172" s="5" t="s">
        <v>127</v>
      </c>
      <c r="C172" s="38"/>
      <c r="D172" s="9"/>
      <c r="E172" s="8">
        <f t="shared" si="6"/>
        <v>0</v>
      </c>
      <c r="F172" s="9" t="s">
        <v>40</v>
      </c>
      <c r="G172" s="3"/>
      <c r="H172" s="66" t="s">
        <v>129</v>
      </c>
    </row>
    <row r="173" spans="1:8" hidden="1" x14ac:dyDescent="0.25">
      <c r="A173" s="3"/>
      <c r="B173" s="5" t="s">
        <v>91</v>
      </c>
      <c r="C173" s="38"/>
      <c r="D173" s="9"/>
      <c r="E173" s="8">
        <f t="shared" si="6"/>
        <v>0</v>
      </c>
      <c r="F173" s="9" t="s">
        <v>40</v>
      </c>
      <c r="G173" s="3"/>
      <c r="H173" s="66" t="s">
        <v>129</v>
      </c>
    </row>
    <row r="174" spans="1:8" hidden="1" x14ac:dyDescent="0.25">
      <c r="A174" s="3"/>
      <c r="B174" s="5" t="s">
        <v>124</v>
      </c>
      <c r="C174" s="38"/>
      <c r="D174" s="9"/>
      <c r="E174" s="8">
        <f t="shared" si="6"/>
        <v>0</v>
      </c>
      <c r="F174" s="9" t="s">
        <v>40</v>
      </c>
      <c r="G174" s="3"/>
      <c r="H174" s="66" t="s">
        <v>129</v>
      </c>
    </row>
    <row r="175" spans="1:8" hidden="1" x14ac:dyDescent="0.25">
      <c r="A175" s="3"/>
      <c r="B175" s="5" t="s">
        <v>133</v>
      </c>
      <c r="C175" s="38"/>
      <c r="D175" s="9"/>
      <c r="E175" s="8">
        <f t="shared" si="6"/>
        <v>0</v>
      </c>
      <c r="F175" s="9" t="s">
        <v>40</v>
      </c>
      <c r="G175" s="3"/>
      <c r="H175" s="66" t="s">
        <v>129</v>
      </c>
    </row>
    <row r="176" spans="1:8" ht="30" hidden="1" x14ac:dyDescent="0.25">
      <c r="A176" s="3"/>
      <c r="B176" s="43" t="s">
        <v>134</v>
      </c>
      <c r="C176" s="38"/>
      <c r="D176" s="9"/>
      <c r="E176" s="8">
        <f t="shared" si="6"/>
        <v>0</v>
      </c>
      <c r="F176" s="9" t="s">
        <v>40</v>
      </c>
      <c r="G176" s="3"/>
      <c r="H176" s="66" t="s">
        <v>129</v>
      </c>
    </row>
    <row r="177" spans="1:8" hidden="1" x14ac:dyDescent="0.25">
      <c r="A177" s="3"/>
      <c r="B177" s="5" t="s">
        <v>135</v>
      </c>
      <c r="C177" s="38"/>
      <c r="D177" s="9"/>
      <c r="E177" s="8">
        <f t="shared" si="6"/>
        <v>0</v>
      </c>
      <c r="F177" s="9"/>
      <c r="G177" s="3"/>
      <c r="H177" s="66" t="s">
        <v>129</v>
      </c>
    </row>
    <row r="178" spans="1:8" hidden="1" x14ac:dyDescent="0.25">
      <c r="A178" s="57">
        <f>A164+1</f>
        <v>11</v>
      </c>
      <c r="B178" s="61" t="s">
        <v>38</v>
      </c>
      <c r="C178" s="62"/>
      <c r="D178" s="63" t="s">
        <v>40</v>
      </c>
      <c r="E178" s="62">
        <f t="shared" si="6"/>
        <v>0</v>
      </c>
      <c r="F178" s="63" t="s">
        <v>40</v>
      </c>
      <c r="G178" s="57"/>
      <c r="H178" s="66" t="s">
        <v>129</v>
      </c>
    </row>
    <row r="179" spans="1:8" hidden="1" x14ac:dyDescent="0.25">
      <c r="A179" s="3"/>
      <c r="B179" s="5" t="s">
        <v>128</v>
      </c>
      <c r="C179" s="8"/>
      <c r="D179" s="9"/>
      <c r="E179" s="8">
        <f t="shared" si="6"/>
        <v>0</v>
      </c>
      <c r="F179" s="9" t="s">
        <v>40</v>
      </c>
      <c r="G179" s="3"/>
      <c r="H179" s="66" t="s">
        <v>129</v>
      </c>
    </row>
    <row r="180" spans="1:8" hidden="1" x14ac:dyDescent="0.25">
      <c r="A180" s="3"/>
      <c r="B180" s="5" t="s">
        <v>92</v>
      </c>
      <c r="C180" s="10"/>
      <c r="D180" s="9"/>
      <c r="E180" s="8">
        <f t="shared" si="6"/>
        <v>0</v>
      </c>
      <c r="F180" s="9" t="s">
        <v>40</v>
      </c>
      <c r="G180" s="3"/>
      <c r="H180" s="66" t="s">
        <v>129</v>
      </c>
    </row>
    <row r="181" spans="1:8" hidden="1" x14ac:dyDescent="0.25">
      <c r="A181" s="3"/>
      <c r="B181" s="5" t="s">
        <v>93</v>
      </c>
      <c r="C181" s="8"/>
      <c r="D181" s="9"/>
      <c r="E181" s="8">
        <f t="shared" si="6"/>
        <v>0</v>
      </c>
      <c r="F181" s="9" t="s">
        <v>40</v>
      </c>
      <c r="G181" s="3"/>
      <c r="H181" s="66" t="s">
        <v>129</v>
      </c>
    </row>
    <row r="182" spans="1:8" hidden="1" x14ac:dyDescent="0.25">
      <c r="A182" s="3"/>
      <c r="B182" s="5" t="s">
        <v>92</v>
      </c>
      <c r="C182" s="10"/>
      <c r="D182" s="9"/>
      <c r="E182" s="8">
        <f t="shared" si="6"/>
        <v>0</v>
      </c>
      <c r="F182" s="9" t="s">
        <v>40</v>
      </c>
      <c r="G182" s="3"/>
      <c r="H182" s="66" t="s">
        <v>129</v>
      </c>
    </row>
    <row r="183" spans="1:8" hidden="1" x14ac:dyDescent="0.25">
      <c r="A183" s="3"/>
      <c r="B183" s="5" t="s">
        <v>94</v>
      </c>
      <c r="C183" s="8"/>
      <c r="D183" s="9"/>
      <c r="E183" s="8">
        <f t="shared" si="6"/>
        <v>0</v>
      </c>
      <c r="F183" s="9" t="s">
        <v>40</v>
      </c>
      <c r="G183" s="3"/>
      <c r="H183" s="66" t="s">
        <v>129</v>
      </c>
    </row>
    <row r="184" spans="1:8" hidden="1" x14ac:dyDescent="0.25">
      <c r="A184" s="3"/>
      <c r="B184" s="5" t="s">
        <v>92</v>
      </c>
      <c r="C184" s="10"/>
      <c r="D184" s="9"/>
      <c r="E184" s="8">
        <f t="shared" si="6"/>
        <v>0</v>
      </c>
      <c r="F184" s="9" t="s">
        <v>40</v>
      </c>
      <c r="G184" s="3"/>
      <c r="H184" s="66" t="s">
        <v>129</v>
      </c>
    </row>
    <row r="185" spans="1:8" hidden="1" x14ac:dyDescent="0.25">
      <c r="A185" s="3"/>
      <c r="B185" s="5" t="s">
        <v>95</v>
      </c>
      <c r="C185" s="8"/>
      <c r="D185" s="9"/>
      <c r="E185" s="8">
        <f t="shared" si="6"/>
        <v>0</v>
      </c>
      <c r="F185" s="9" t="s">
        <v>40</v>
      </c>
      <c r="G185" s="3"/>
      <c r="H185" s="66" t="s">
        <v>129</v>
      </c>
    </row>
    <row r="186" spans="1:8" hidden="1" x14ac:dyDescent="0.25">
      <c r="A186" s="3"/>
      <c r="B186" s="5" t="s">
        <v>92</v>
      </c>
      <c r="C186" s="10"/>
      <c r="D186" s="9"/>
      <c r="E186" s="8">
        <f t="shared" si="6"/>
        <v>0</v>
      </c>
      <c r="F186" s="9" t="s">
        <v>40</v>
      </c>
      <c r="G186" s="3"/>
      <c r="H186" s="66" t="s">
        <v>129</v>
      </c>
    </row>
    <row r="187" spans="1:8" hidden="1" x14ac:dyDescent="0.25">
      <c r="A187" s="3"/>
      <c r="B187" s="5" t="s">
        <v>96</v>
      </c>
      <c r="C187" s="8"/>
      <c r="D187" s="9"/>
      <c r="E187" s="8">
        <f t="shared" si="6"/>
        <v>0</v>
      </c>
      <c r="F187" s="9" t="s">
        <v>40</v>
      </c>
      <c r="G187" s="3"/>
      <c r="H187" s="66" t="s">
        <v>129</v>
      </c>
    </row>
    <row r="188" spans="1:8" hidden="1" x14ac:dyDescent="0.25">
      <c r="A188" s="3"/>
      <c r="B188" s="5" t="s">
        <v>125</v>
      </c>
      <c r="C188" s="10"/>
      <c r="D188" s="9"/>
      <c r="E188" s="8">
        <f t="shared" si="6"/>
        <v>0</v>
      </c>
      <c r="F188" s="9" t="s">
        <v>40</v>
      </c>
      <c r="G188" s="3"/>
      <c r="H188" s="66" t="s">
        <v>129</v>
      </c>
    </row>
    <row r="189" spans="1:8" hidden="1" x14ac:dyDescent="0.25">
      <c r="A189" s="70" t="s">
        <v>39</v>
      </c>
      <c r="B189" s="70"/>
      <c r="C189" s="70"/>
      <c r="D189" s="70"/>
      <c r="E189" s="70"/>
      <c r="F189" s="70"/>
      <c r="G189" s="70"/>
      <c r="H189" s="66" t="s">
        <v>130</v>
      </c>
    </row>
    <row r="190" spans="1:8" hidden="1" x14ac:dyDescent="0.25">
      <c r="A190" s="6">
        <f>A178+1</f>
        <v>12</v>
      </c>
      <c r="B190" s="7" t="s">
        <v>46</v>
      </c>
      <c r="C190" s="38"/>
      <c r="D190" s="45" t="s">
        <v>40</v>
      </c>
      <c r="E190" s="46">
        <f>C190</f>
        <v>0</v>
      </c>
      <c r="F190" s="45" t="s">
        <v>40</v>
      </c>
      <c r="G190" s="6"/>
      <c r="H190" s="66" t="s">
        <v>130</v>
      </c>
    </row>
    <row r="191" spans="1:8" hidden="1" x14ac:dyDescent="0.25">
      <c r="A191" s="6">
        <f>A190+1</f>
        <v>13</v>
      </c>
      <c r="B191" s="7" t="s">
        <v>50</v>
      </c>
      <c r="C191" s="47">
        <f>SUM(C192:C196)</f>
        <v>0</v>
      </c>
      <c r="D191" s="45" t="e">
        <f>SUM(D192:D196)</f>
        <v>#DIV/0!</v>
      </c>
      <c r="E191" s="46">
        <f>SUM(E192:E196)</f>
        <v>0</v>
      </c>
      <c r="F191" s="45" t="e">
        <f>SUM(F192:F196)</f>
        <v>#DIV/0!</v>
      </c>
      <c r="G191" s="6"/>
      <c r="H191" s="66" t="s">
        <v>130</v>
      </c>
    </row>
    <row r="192" spans="1:8" hidden="1" x14ac:dyDescent="0.25">
      <c r="A192" s="3"/>
      <c r="B192" s="5" t="s">
        <v>41</v>
      </c>
      <c r="C192" s="48"/>
      <c r="D192" s="9" t="e">
        <f>C192/$C$191</f>
        <v>#DIV/0!</v>
      </c>
      <c r="E192" s="30">
        <f t="shared" ref="E192:E204" si="7">C192</f>
        <v>0</v>
      </c>
      <c r="F192" s="9" t="e">
        <f>E192/$E$191</f>
        <v>#DIV/0!</v>
      </c>
      <c r="G192" s="3"/>
      <c r="H192" s="66" t="s">
        <v>130</v>
      </c>
    </row>
    <row r="193" spans="1:8" hidden="1" x14ac:dyDescent="0.25">
      <c r="A193" s="3"/>
      <c r="B193" s="5" t="s">
        <v>42</v>
      </c>
      <c r="C193" s="48"/>
      <c r="D193" s="9" t="e">
        <f t="shared" ref="D193:D196" si="8">C193/$C$191</f>
        <v>#DIV/0!</v>
      </c>
      <c r="E193" s="30">
        <f t="shared" si="7"/>
        <v>0</v>
      </c>
      <c r="F193" s="9" t="e">
        <f t="shared" ref="F193:F196" si="9">E193/$E$191</f>
        <v>#DIV/0!</v>
      </c>
      <c r="G193" s="3"/>
      <c r="H193" s="66" t="s">
        <v>130</v>
      </c>
    </row>
    <row r="194" spans="1:8" hidden="1" x14ac:dyDescent="0.25">
      <c r="A194" s="3"/>
      <c r="B194" s="5" t="s">
        <v>43</v>
      </c>
      <c r="C194" s="48"/>
      <c r="D194" s="9" t="e">
        <f t="shared" si="8"/>
        <v>#DIV/0!</v>
      </c>
      <c r="E194" s="30">
        <f t="shared" si="7"/>
        <v>0</v>
      </c>
      <c r="F194" s="9" t="e">
        <f t="shared" si="9"/>
        <v>#DIV/0!</v>
      </c>
      <c r="G194" s="3"/>
      <c r="H194" s="66" t="s">
        <v>130</v>
      </c>
    </row>
    <row r="195" spans="1:8" hidden="1" x14ac:dyDescent="0.25">
      <c r="A195" s="3"/>
      <c r="B195" s="5" t="s">
        <v>44</v>
      </c>
      <c r="C195" s="48"/>
      <c r="D195" s="9" t="e">
        <f t="shared" si="8"/>
        <v>#DIV/0!</v>
      </c>
      <c r="E195" s="30">
        <f t="shared" si="7"/>
        <v>0</v>
      </c>
      <c r="F195" s="9" t="e">
        <f t="shared" si="9"/>
        <v>#DIV/0!</v>
      </c>
      <c r="G195" s="3"/>
      <c r="H195" s="66" t="s">
        <v>130</v>
      </c>
    </row>
    <row r="196" spans="1:8" hidden="1" x14ac:dyDescent="0.25">
      <c r="A196" s="3"/>
      <c r="B196" s="5" t="s">
        <v>45</v>
      </c>
      <c r="C196" s="48"/>
      <c r="D196" s="9" t="e">
        <f t="shared" si="8"/>
        <v>#DIV/0!</v>
      </c>
      <c r="E196" s="30">
        <f t="shared" si="7"/>
        <v>0</v>
      </c>
      <c r="F196" s="9" t="e">
        <f t="shared" si="9"/>
        <v>#DIV/0!</v>
      </c>
      <c r="G196" s="3"/>
      <c r="H196" s="66" t="s">
        <v>130</v>
      </c>
    </row>
    <row r="197" spans="1:8" hidden="1" x14ac:dyDescent="0.25">
      <c r="A197" s="6">
        <f>A191+1</f>
        <v>14</v>
      </c>
      <c r="B197" s="7" t="s">
        <v>47</v>
      </c>
      <c r="C197" s="44">
        <f>SUM(C198:C201)</f>
        <v>0</v>
      </c>
      <c r="D197" s="45" t="s">
        <v>40</v>
      </c>
      <c r="E197" s="46">
        <f>SUM(E198:E201)</f>
        <v>0</v>
      </c>
      <c r="F197" s="45" t="s">
        <v>40</v>
      </c>
      <c r="G197" s="6"/>
      <c r="H197" s="66" t="s">
        <v>130</v>
      </c>
    </row>
    <row r="198" spans="1:8" hidden="1" x14ac:dyDescent="0.25">
      <c r="A198" s="3"/>
      <c r="B198" s="5" t="s">
        <v>104</v>
      </c>
      <c r="C198" s="38">
        <v>0</v>
      </c>
      <c r="D198" s="9" t="s">
        <v>40</v>
      </c>
      <c r="E198" s="30">
        <f t="shared" si="7"/>
        <v>0</v>
      </c>
      <c r="F198" s="9" t="s">
        <v>40</v>
      </c>
      <c r="G198" s="3"/>
      <c r="H198" s="66" t="s">
        <v>130</v>
      </c>
    </row>
    <row r="199" spans="1:8" hidden="1" x14ac:dyDescent="0.25">
      <c r="A199" s="3"/>
      <c r="B199" s="5" t="s">
        <v>105</v>
      </c>
      <c r="C199" s="38">
        <v>0</v>
      </c>
      <c r="D199" s="9" t="s">
        <v>40</v>
      </c>
      <c r="E199" s="30">
        <f t="shared" si="7"/>
        <v>0</v>
      </c>
      <c r="F199" s="9" t="s">
        <v>40</v>
      </c>
      <c r="G199" s="3"/>
      <c r="H199" s="66" t="s">
        <v>130</v>
      </c>
    </row>
    <row r="200" spans="1:8" hidden="1" x14ac:dyDescent="0.25">
      <c r="A200" s="3"/>
      <c r="B200" s="5" t="s">
        <v>106</v>
      </c>
      <c r="C200" s="38">
        <v>0</v>
      </c>
      <c r="D200" s="9" t="s">
        <v>40</v>
      </c>
      <c r="E200" s="30">
        <f t="shared" si="7"/>
        <v>0</v>
      </c>
      <c r="F200" s="9" t="s">
        <v>40</v>
      </c>
      <c r="G200" s="3"/>
      <c r="H200" s="66" t="s">
        <v>130</v>
      </c>
    </row>
    <row r="201" spans="1:8" hidden="1" x14ac:dyDescent="0.25">
      <c r="A201" s="3"/>
      <c r="B201" s="5" t="s">
        <v>107</v>
      </c>
      <c r="C201" s="38">
        <v>0</v>
      </c>
      <c r="D201" s="9" t="s">
        <v>40</v>
      </c>
      <c r="E201" s="30">
        <f t="shared" si="7"/>
        <v>0</v>
      </c>
      <c r="F201" s="9" t="s">
        <v>40</v>
      </c>
      <c r="G201" s="3"/>
      <c r="H201" s="66" t="s">
        <v>130</v>
      </c>
    </row>
    <row r="202" spans="1:8" hidden="1" x14ac:dyDescent="0.25">
      <c r="A202" s="6">
        <f>A197+1</f>
        <v>15</v>
      </c>
      <c r="B202" s="7" t="s">
        <v>136</v>
      </c>
      <c r="C202" s="38">
        <v>0</v>
      </c>
      <c r="D202" s="45"/>
      <c r="E202" s="46">
        <f>C202</f>
        <v>0</v>
      </c>
      <c r="F202" s="45"/>
      <c r="G202" s="6"/>
      <c r="H202" s="66" t="s">
        <v>130</v>
      </c>
    </row>
    <row r="203" spans="1:8" hidden="1" x14ac:dyDescent="0.25">
      <c r="A203" s="6">
        <f>A202+1</f>
        <v>16</v>
      </c>
      <c r="B203" s="11" t="s">
        <v>48</v>
      </c>
      <c r="C203" s="38">
        <v>0</v>
      </c>
      <c r="D203" s="45" t="s">
        <v>40</v>
      </c>
      <c r="E203" s="46">
        <f t="shared" si="7"/>
        <v>0</v>
      </c>
      <c r="F203" s="45" t="s">
        <v>40</v>
      </c>
      <c r="G203" s="6"/>
      <c r="H203" s="66" t="s">
        <v>130</v>
      </c>
    </row>
    <row r="204" spans="1:8" hidden="1" x14ac:dyDescent="0.25">
      <c r="A204" s="6">
        <f>A203+1</f>
        <v>17</v>
      </c>
      <c r="B204" s="11" t="s">
        <v>49</v>
      </c>
      <c r="C204" s="38">
        <v>0</v>
      </c>
      <c r="D204" s="45" t="s">
        <v>40</v>
      </c>
      <c r="E204" s="46">
        <f t="shared" si="7"/>
        <v>0</v>
      </c>
      <c r="F204" s="45" t="s">
        <v>40</v>
      </c>
      <c r="G204" s="6"/>
      <c r="H204" s="66" t="s">
        <v>130</v>
      </c>
    </row>
    <row r="205" spans="1:8" hidden="1" x14ac:dyDescent="0.25">
      <c r="A205" s="69" t="s">
        <v>51</v>
      </c>
      <c r="B205" s="69"/>
      <c r="C205" s="69"/>
      <c r="D205" s="69"/>
      <c r="E205" s="69"/>
      <c r="F205" s="69"/>
      <c r="G205" s="69"/>
      <c r="H205" s="66" t="s">
        <v>101</v>
      </c>
    </row>
    <row r="206" spans="1:8" hidden="1" x14ac:dyDescent="0.25">
      <c r="A206" s="3">
        <f>A204+1</f>
        <v>18</v>
      </c>
      <c r="B206" s="5" t="s">
        <v>52</v>
      </c>
      <c r="C206" s="38"/>
      <c r="D206" s="9"/>
      <c r="E206" s="30">
        <f>C206</f>
        <v>0</v>
      </c>
      <c r="F206" s="9" t="s">
        <v>40</v>
      </c>
      <c r="G206" s="3"/>
      <c r="H206" s="66" t="s">
        <v>101</v>
      </c>
    </row>
    <row r="207" spans="1:8" hidden="1" x14ac:dyDescent="0.25">
      <c r="A207" s="3">
        <f>A206+1</f>
        <v>19</v>
      </c>
      <c r="B207" s="5" t="s">
        <v>57</v>
      </c>
      <c r="C207" s="38"/>
      <c r="D207" s="9"/>
      <c r="E207" s="30">
        <f t="shared" ref="E207:E216" si="10">C207</f>
        <v>0</v>
      </c>
      <c r="F207" s="9" t="s">
        <v>40</v>
      </c>
      <c r="G207" s="3"/>
      <c r="H207" s="66" t="s">
        <v>101</v>
      </c>
    </row>
    <row r="208" spans="1:8" hidden="1" x14ac:dyDescent="0.25">
      <c r="A208" s="3">
        <f>A207+1</f>
        <v>20</v>
      </c>
      <c r="B208" s="5" t="s">
        <v>53</v>
      </c>
      <c r="C208" s="48"/>
      <c r="D208" s="9"/>
      <c r="E208" s="30">
        <f t="shared" si="10"/>
        <v>0</v>
      </c>
      <c r="F208" s="9" t="s">
        <v>40</v>
      </c>
      <c r="G208" s="3"/>
      <c r="H208" s="66" t="s">
        <v>101</v>
      </c>
    </row>
    <row r="209" spans="1:8" hidden="1" x14ac:dyDescent="0.25">
      <c r="A209" s="3"/>
      <c r="B209" s="5" t="s">
        <v>54</v>
      </c>
      <c r="C209" s="48"/>
      <c r="D209" s="9"/>
      <c r="E209" s="30">
        <f t="shared" si="10"/>
        <v>0</v>
      </c>
      <c r="F209" s="9" t="s">
        <v>40</v>
      </c>
      <c r="G209" s="3"/>
      <c r="H209" s="66" t="s">
        <v>101</v>
      </c>
    </row>
    <row r="210" spans="1:8" hidden="1" x14ac:dyDescent="0.25">
      <c r="A210" s="3"/>
      <c r="B210" s="5" t="s">
        <v>56</v>
      </c>
      <c r="C210" s="48"/>
      <c r="D210" s="9"/>
      <c r="E210" s="30">
        <f t="shared" si="10"/>
        <v>0</v>
      </c>
      <c r="F210" s="9" t="s">
        <v>40</v>
      </c>
      <c r="G210" s="3"/>
      <c r="H210" s="66" t="s">
        <v>101</v>
      </c>
    </row>
    <row r="211" spans="1:8" hidden="1" x14ac:dyDescent="0.25">
      <c r="A211" s="3">
        <v>21</v>
      </c>
      <c r="B211" s="5" t="s">
        <v>132</v>
      </c>
      <c r="C211" s="48"/>
      <c r="D211" s="9"/>
      <c r="E211" s="42">
        <f t="shared" si="10"/>
        <v>0</v>
      </c>
      <c r="F211" s="9"/>
      <c r="G211" s="3"/>
      <c r="H211" s="66" t="s">
        <v>101</v>
      </c>
    </row>
    <row r="212" spans="1:8" hidden="1" x14ac:dyDescent="0.25">
      <c r="A212" s="3">
        <v>22</v>
      </c>
      <c r="B212" s="5" t="s">
        <v>55</v>
      </c>
      <c r="C212" s="38"/>
      <c r="D212" s="9"/>
      <c r="E212" s="30">
        <f t="shared" si="10"/>
        <v>0</v>
      </c>
      <c r="F212" s="9" t="s">
        <v>40</v>
      </c>
      <c r="G212" s="3"/>
      <c r="H212" s="66" t="s">
        <v>101</v>
      </c>
    </row>
    <row r="213" spans="1:8" hidden="1" x14ac:dyDescent="0.25">
      <c r="A213" s="3">
        <f>A212+1</f>
        <v>23</v>
      </c>
      <c r="B213" s="5" t="s">
        <v>97</v>
      </c>
      <c r="C213" s="38"/>
      <c r="D213" s="9"/>
      <c r="E213" s="30">
        <f t="shared" si="10"/>
        <v>0</v>
      </c>
      <c r="F213" s="9" t="s">
        <v>40</v>
      </c>
      <c r="G213" s="3"/>
      <c r="H213" s="66" t="s">
        <v>102</v>
      </c>
    </row>
    <row r="214" spans="1:8" hidden="1" x14ac:dyDescent="0.25">
      <c r="A214" s="3">
        <f>A213+1</f>
        <v>24</v>
      </c>
      <c r="B214" s="5" t="s">
        <v>98</v>
      </c>
      <c r="C214" s="38"/>
      <c r="D214" s="9"/>
      <c r="E214" s="30">
        <f t="shared" si="10"/>
        <v>0</v>
      </c>
      <c r="F214" s="9" t="s">
        <v>40</v>
      </c>
      <c r="G214" s="3"/>
      <c r="H214" s="66" t="s">
        <v>102</v>
      </c>
    </row>
    <row r="215" spans="1:8" hidden="1" x14ac:dyDescent="0.25">
      <c r="A215" s="3"/>
      <c r="B215" s="5" t="s">
        <v>108</v>
      </c>
      <c r="C215" s="38"/>
      <c r="D215" s="9"/>
      <c r="E215" s="30">
        <f t="shared" si="10"/>
        <v>0</v>
      </c>
      <c r="F215" s="9" t="s">
        <v>40</v>
      </c>
      <c r="G215" s="3"/>
      <c r="H215" s="66" t="s">
        <v>102</v>
      </c>
    </row>
    <row r="216" spans="1:8" hidden="1" x14ac:dyDescent="0.25">
      <c r="A216" s="3"/>
      <c r="B216" s="5" t="s">
        <v>109</v>
      </c>
      <c r="C216" s="8">
        <f>C214-C215</f>
        <v>0</v>
      </c>
      <c r="D216" s="9"/>
      <c r="E216" s="30">
        <f t="shared" si="10"/>
        <v>0</v>
      </c>
      <c r="F216" s="9" t="s">
        <v>40</v>
      </c>
      <c r="G216" s="3"/>
      <c r="H216" s="66" t="s">
        <v>102</v>
      </c>
    </row>
    <row r="217" spans="1:8" hidden="1" x14ac:dyDescent="0.25">
      <c r="A217" s="71" t="s">
        <v>58</v>
      </c>
      <c r="B217" s="71"/>
      <c r="C217" s="71"/>
      <c r="D217" s="71"/>
      <c r="E217" s="71"/>
      <c r="F217" s="71"/>
      <c r="G217" s="71"/>
      <c r="H217" s="66" t="s">
        <v>137</v>
      </c>
    </row>
    <row r="218" spans="1:8" hidden="1" x14ac:dyDescent="0.25">
      <c r="A218" s="14">
        <f>A214+1</f>
        <v>25</v>
      </c>
      <c r="B218" s="15" t="s">
        <v>59</v>
      </c>
      <c r="C218" s="39">
        <f>SUM(C219:C225)</f>
        <v>0</v>
      </c>
      <c r="D218" s="40" t="e">
        <f>SUM(D219:D224)</f>
        <v>#DIV/0!</v>
      </c>
      <c r="E218" s="41">
        <f>SUM(E219:E225)</f>
        <v>0</v>
      </c>
      <c r="F218" s="40" t="e">
        <f>SUM(F219:F225)</f>
        <v>#DIV/0!</v>
      </c>
      <c r="G218" s="14"/>
      <c r="H218" s="66" t="s">
        <v>137</v>
      </c>
    </row>
    <row r="219" spans="1:8" hidden="1" x14ac:dyDescent="0.25">
      <c r="A219" s="3"/>
      <c r="B219" s="5" t="s">
        <v>60</v>
      </c>
      <c r="C219" s="38"/>
      <c r="D219" s="9" t="e">
        <f>C219/C218</f>
        <v>#DIV/0!</v>
      </c>
      <c r="E219" s="30">
        <f>C219</f>
        <v>0</v>
      </c>
      <c r="F219" s="9" t="e">
        <f>E219/E218</f>
        <v>#DIV/0!</v>
      </c>
      <c r="G219" s="3"/>
      <c r="H219" s="66" t="s">
        <v>137</v>
      </c>
    </row>
    <row r="220" spans="1:8" hidden="1" x14ac:dyDescent="0.25">
      <c r="A220" s="3"/>
      <c r="B220" s="5" t="s">
        <v>64</v>
      </c>
      <c r="C220" s="38"/>
      <c r="D220" s="9" t="e">
        <f>C220/C218</f>
        <v>#DIV/0!</v>
      </c>
      <c r="E220" s="30">
        <f t="shared" ref="E220:E226" si="11">C220</f>
        <v>0</v>
      </c>
      <c r="F220" s="9" t="e">
        <f t="shared" ref="F220:F225" si="12">E220/$E$218</f>
        <v>#DIV/0!</v>
      </c>
      <c r="G220" s="3"/>
      <c r="H220" s="66" t="s">
        <v>137</v>
      </c>
    </row>
    <row r="221" spans="1:8" hidden="1" x14ac:dyDescent="0.25">
      <c r="A221" s="3"/>
      <c r="B221" s="5" t="s">
        <v>65</v>
      </c>
      <c r="C221" s="38"/>
      <c r="D221" s="9" t="e">
        <f>C221/C218</f>
        <v>#DIV/0!</v>
      </c>
      <c r="E221" s="30">
        <f t="shared" si="11"/>
        <v>0</v>
      </c>
      <c r="F221" s="9" t="e">
        <f t="shared" si="12"/>
        <v>#DIV/0!</v>
      </c>
      <c r="G221" s="3"/>
      <c r="H221" s="66" t="s">
        <v>137</v>
      </c>
    </row>
    <row r="222" spans="1:8" hidden="1" x14ac:dyDescent="0.25">
      <c r="A222" s="3"/>
      <c r="B222" s="5" t="s">
        <v>66</v>
      </c>
      <c r="C222" s="38"/>
      <c r="D222" s="9" t="e">
        <f>C222/C218</f>
        <v>#DIV/0!</v>
      </c>
      <c r="E222" s="30">
        <f t="shared" si="11"/>
        <v>0</v>
      </c>
      <c r="F222" s="9" t="e">
        <f t="shared" si="12"/>
        <v>#DIV/0!</v>
      </c>
      <c r="G222" s="3"/>
      <c r="H222" s="66" t="s">
        <v>137</v>
      </c>
    </row>
    <row r="223" spans="1:8" hidden="1" x14ac:dyDescent="0.25">
      <c r="A223" s="3"/>
      <c r="B223" s="5" t="s">
        <v>67</v>
      </c>
      <c r="C223" s="38"/>
      <c r="D223" s="9" t="e">
        <f>C223/C218</f>
        <v>#DIV/0!</v>
      </c>
      <c r="E223" s="30">
        <f t="shared" si="11"/>
        <v>0</v>
      </c>
      <c r="F223" s="9" t="e">
        <f t="shared" si="12"/>
        <v>#DIV/0!</v>
      </c>
      <c r="G223" s="3"/>
      <c r="H223" s="66" t="s">
        <v>137</v>
      </c>
    </row>
    <row r="224" spans="1:8" hidden="1" x14ac:dyDescent="0.25">
      <c r="A224" s="3"/>
      <c r="B224" s="5" t="s">
        <v>110</v>
      </c>
      <c r="C224" s="38"/>
      <c r="D224" s="9" t="e">
        <f>C224/C218</f>
        <v>#DIV/0!</v>
      </c>
      <c r="E224" s="30">
        <f t="shared" si="11"/>
        <v>0</v>
      </c>
      <c r="F224" s="9" t="e">
        <f t="shared" si="12"/>
        <v>#DIV/0!</v>
      </c>
      <c r="G224" s="3"/>
      <c r="H224" s="66" t="s">
        <v>137</v>
      </c>
    </row>
    <row r="225" spans="1:8" hidden="1" x14ac:dyDescent="0.25">
      <c r="A225" s="3"/>
      <c r="B225" s="5" t="s">
        <v>68</v>
      </c>
      <c r="C225" s="38"/>
      <c r="D225" s="9" t="e">
        <f>C225/C218</f>
        <v>#DIV/0!</v>
      </c>
      <c r="E225" s="30">
        <f t="shared" si="11"/>
        <v>0</v>
      </c>
      <c r="F225" s="9" t="e">
        <f t="shared" si="12"/>
        <v>#DIV/0!</v>
      </c>
      <c r="G225" s="3"/>
      <c r="H225" s="66" t="s">
        <v>137</v>
      </c>
    </row>
    <row r="226" spans="1:8" hidden="1" x14ac:dyDescent="0.25">
      <c r="A226" s="3"/>
      <c r="B226" s="5" t="s">
        <v>61</v>
      </c>
      <c r="C226" s="38"/>
      <c r="D226" s="9"/>
      <c r="E226" s="30">
        <f t="shared" si="11"/>
        <v>0</v>
      </c>
      <c r="F226" s="9" t="s">
        <v>40</v>
      </c>
      <c r="G226" s="3"/>
      <c r="H226" s="66" t="s">
        <v>137</v>
      </c>
    </row>
    <row r="227" spans="1:8" hidden="1" x14ac:dyDescent="0.25">
      <c r="A227" s="14">
        <f>A218+1</f>
        <v>26</v>
      </c>
      <c r="B227" s="15" t="s">
        <v>111</v>
      </c>
      <c r="C227" s="39"/>
      <c r="D227" s="40"/>
      <c r="E227" s="41">
        <f>C227</f>
        <v>0</v>
      </c>
      <c r="F227" s="40" t="s">
        <v>40</v>
      </c>
      <c r="G227" s="14"/>
      <c r="H227" s="66" t="s">
        <v>137</v>
      </c>
    </row>
    <row r="228" spans="1:8" hidden="1" x14ac:dyDescent="0.25">
      <c r="A228" s="3"/>
      <c r="B228" s="5" t="s">
        <v>61</v>
      </c>
      <c r="C228" s="38"/>
      <c r="D228" s="9" t="s">
        <v>40</v>
      </c>
      <c r="E228" s="30">
        <f>C228</f>
        <v>0</v>
      </c>
      <c r="F228" s="9" t="s">
        <v>40</v>
      </c>
      <c r="G228" s="3"/>
      <c r="H228" s="66" t="s">
        <v>137</v>
      </c>
    </row>
    <row r="229" spans="1:8" hidden="1" x14ac:dyDescent="0.25">
      <c r="A229" s="14">
        <f>A227+1</f>
        <v>27</v>
      </c>
      <c r="B229" s="15" t="s">
        <v>99</v>
      </c>
      <c r="C229" s="39"/>
      <c r="D229" s="40" t="s">
        <v>40</v>
      </c>
      <c r="E229" s="41">
        <f>C229</f>
        <v>0</v>
      </c>
      <c r="F229" s="40" t="s">
        <v>40</v>
      </c>
      <c r="G229" s="14"/>
      <c r="H229" s="66" t="s">
        <v>137</v>
      </c>
    </row>
    <row r="230" spans="1:8" hidden="1" x14ac:dyDescent="0.25">
      <c r="A230" s="3"/>
      <c r="B230" s="5" t="s">
        <v>73</v>
      </c>
      <c r="C230" s="8"/>
      <c r="D230" s="9"/>
      <c r="E230" s="30">
        <f>C230</f>
        <v>0</v>
      </c>
      <c r="F230" s="9" t="s">
        <v>40</v>
      </c>
      <c r="G230" s="3"/>
      <c r="H230" s="66" t="s">
        <v>137</v>
      </c>
    </row>
    <row r="231" spans="1:8" hidden="1" x14ac:dyDescent="0.25">
      <c r="A231" s="3"/>
      <c r="B231" s="5" t="s">
        <v>74</v>
      </c>
      <c r="C231" s="8"/>
      <c r="D231" s="9"/>
      <c r="E231" s="30">
        <f t="shared" ref="E231:E236" si="13">C231</f>
        <v>0</v>
      </c>
      <c r="F231" s="9" t="s">
        <v>40</v>
      </c>
      <c r="G231" s="3"/>
      <c r="H231" s="66" t="s">
        <v>137</v>
      </c>
    </row>
    <row r="232" spans="1:8" hidden="1" x14ac:dyDescent="0.25">
      <c r="A232" s="3"/>
      <c r="B232" s="5" t="s">
        <v>75</v>
      </c>
      <c r="C232" s="8"/>
      <c r="D232" s="9"/>
      <c r="E232" s="30">
        <f t="shared" si="13"/>
        <v>0</v>
      </c>
      <c r="F232" s="9" t="s">
        <v>40</v>
      </c>
      <c r="G232" s="3"/>
      <c r="H232" s="66" t="s">
        <v>137</v>
      </c>
    </row>
    <row r="233" spans="1:8" hidden="1" x14ac:dyDescent="0.25">
      <c r="A233" s="3"/>
      <c r="B233" s="5" t="s">
        <v>76</v>
      </c>
      <c r="C233" s="8"/>
      <c r="D233" s="9"/>
      <c r="E233" s="30">
        <f t="shared" si="13"/>
        <v>0</v>
      </c>
      <c r="F233" s="9" t="s">
        <v>40</v>
      </c>
      <c r="G233" s="3"/>
      <c r="H233" s="66" t="s">
        <v>137</v>
      </c>
    </row>
    <row r="234" spans="1:8" hidden="1" x14ac:dyDescent="0.25">
      <c r="A234" s="3"/>
      <c r="B234" s="5" t="s">
        <v>77</v>
      </c>
      <c r="C234" s="8"/>
      <c r="D234" s="9"/>
      <c r="E234" s="30">
        <f t="shared" si="13"/>
        <v>0</v>
      </c>
      <c r="F234" s="9" t="s">
        <v>40</v>
      </c>
      <c r="G234" s="3"/>
      <c r="H234" s="66" t="s">
        <v>137</v>
      </c>
    </row>
    <row r="235" spans="1:8" hidden="1" x14ac:dyDescent="0.25">
      <c r="A235" s="3"/>
      <c r="B235" s="5" t="s">
        <v>78</v>
      </c>
      <c r="C235" s="8"/>
      <c r="D235" s="9"/>
      <c r="E235" s="30">
        <f t="shared" si="13"/>
        <v>0</v>
      </c>
      <c r="F235" s="9" t="s">
        <v>40</v>
      </c>
      <c r="G235" s="3"/>
      <c r="H235" s="66" t="s">
        <v>137</v>
      </c>
    </row>
    <row r="236" spans="1:8" hidden="1" x14ac:dyDescent="0.25">
      <c r="A236" s="3"/>
      <c r="B236" s="5" t="s">
        <v>79</v>
      </c>
      <c r="C236" s="8"/>
      <c r="D236" s="9"/>
      <c r="E236" s="30">
        <f t="shared" si="13"/>
        <v>0</v>
      </c>
      <c r="F236" s="9" t="s">
        <v>40</v>
      </c>
      <c r="G236" s="3"/>
      <c r="H236" s="66" t="s">
        <v>137</v>
      </c>
    </row>
    <row r="237" spans="1:8" hidden="1" x14ac:dyDescent="0.25">
      <c r="A237" s="14">
        <f>A229+1</f>
        <v>28</v>
      </c>
      <c r="B237" s="16" t="s">
        <v>100</v>
      </c>
      <c r="C237" s="39">
        <f>SUM(C238:C239)</f>
        <v>0</v>
      </c>
      <c r="D237" s="40" t="s">
        <v>40</v>
      </c>
      <c r="E237" s="41">
        <f>SUM(E238:E239)</f>
        <v>0</v>
      </c>
      <c r="F237" s="40" t="s">
        <v>40</v>
      </c>
      <c r="G237" s="14"/>
      <c r="H237" s="66" t="s">
        <v>137</v>
      </c>
    </row>
    <row r="238" spans="1:8" hidden="1" x14ac:dyDescent="0.25">
      <c r="A238" s="3"/>
      <c r="B238" s="5" t="s">
        <v>62</v>
      </c>
      <c r="C238" s="38"/>
      <c r="D238" s="9"/>
      <c r="E238" s="30">
        <f>C238</f>
        <v>0</v>
      </c>
      <c r="F238" s="9" t="s">
        <v>40</v>
      </c>
      <c r="G238" s="3"/>
      <c r="H238" s="66" t="s">
        <v>137</v>
      </c>
    </row>
    <row r="239" spans="1:8" hidden="1" x14ac:dyDescent="0.25">
      <c r="A239" s="3"/>
      <c r="B239" s="5" t="s">
        <v>63</v>
      </c>
      <c r="C239" s="38"/>
      <c r="D239" s="9"/>
      <c r="E239" s="30">
        <f>C239</f>
        <v>0</v>
      </c>
      <c r="F239" s="9" t="s">
        <v>40</v>
      </c>
      <c r="G239" s="3"/>
      <c r="H239" s="66" t="s">
        <v>137</v>
      </c>
    </row>
    <row r="240" spans="1:8" ht="30" hidden="1" x14ac:dyDescent="0.25">
      <c r="A240" s="14">
        <f>A237+1</f>
        <v>29</v>
      </c>
      <c r="B240" s="17" t="s">
        <v>69</v>
      </c>
      <c r="C240" s="39">
        <f>SUM(C241:C243)</f>
        <v>0</v>
      </c>
      <c r="D240" s="40" t="s">
        <v>40</v>
      </c>
      <c r="E240" s="41">
        <f>SUM(E241:E243)</f>
        <v>0</v>
      </c>
      <c r="F240" s="40" t="s">
        <v>40</v>
      </c>
      <c r="G240" s="14"/>
      <c r="H240" s="66" t="s">
        <v>137</v>
      </c>
    </row>
    <row r="241" spans="1:8" hidden="1" x14ac:dyDescent="0.25">
      <c r="A241" s="3"/>
      <c r="B241" s="18" t="s">
        <v>70</v>
      </c>
      <c r="C241" s="38"/>
      <c r="D241" s="9"/>
      <c r="E241" s="30">
        <f>C241</f>
        <v>0</v>
      </c>
      <c r="F241" s="9" t="s">
        <v>40</v>
      </c>
      <c r="G241" s="3"/>
      <c r="H241" s="66" t="s">
        <v>137</v>
      </c>
    </row>
    <row r="242" spans="1:8" hidden="1" x14ac:dyDescent="0.25">
      <c r="A242" s="3"/>
      <c r="B242" s="18" t="s">
        <v>71</v>
      </c>
      <c r="C242" s="38"/>
      <c r="D242" s="9"/>
      <c r="E242" s="30">
        <f t="shared" ref="E242:E243" si="14">C242</f>
        <v>0</v>
      </c>
      <c r="F242" s="9" t="s">
        <v>40</v>
      </c>
      <c r="G242" s="3"/>
      <c r="H242" s="66" t="s">
        <v>137</v>
      </c>
    </row>
    <row r="243" spans="1:8" hidden="1" x14ac:dyDescent="0.25">
      <c r="A243" s="3"/>
      <c r="B243" s="18" t="s">
        <v>72</v>
      </c>
      <c r="C243" s="38"/>
      <c r="D243" s="9"/>
      <c r="E243" s="30">
        <f t="shared" si="14"/>
        <v>0</v>
      </c>
      <c r="F243" s="9" t="s">
        <v>40</v>
      </c>
      <c r="G243" s="3"/>
      <c r="H243" s="66" t="s">
        <v>137</v>
      </c>
    </row>
  </sheetData>
  <autoFilter ref="A4:H243">
    <filterColumn colId="7">
      <filters>
        <filter val="Бекетова"/>
      </filters>
    </filterColumn>
  </autoFilter>
  <mergeCells count="5">
    <mergeCell ref="A5:G5"/>
    <mergeCell ref="A189:G189"/>
    <mergeCell ref="A205:G205"/>
    <mergeCell ref="A217:G217"/>
    <mergeCell ref="A128:G1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C4" sqref="C4"/>
    </sheetView>
  </sheetViews>
  <sheetFormatPr defaultRowHeight="15" x14ac:dyDescent="0.25"/>
  <cols>
    <col min="2" max="2" width="59.7109375" bestFit="1" customWidth="1"/>
    <col min="3" max="3" width="15.5703125" customWidth="1"/>
    <col min="4" max="4" width="15.140625" bestFit="1" customWidth="1"/>
    <col min="5" max="5" width="15.5703125" bestFit="1" customWidth="1"/>
    <col min="6" max="6" width="16.140625" bestFit="1" customWidth="1"/>
    <col min="7" max="7" width="13.7109375" bestFit="1" customWidth="1"/>
    <col min="8" max="8" width="11.28515625" bestFit="1" customWidth="1"/>
  </cols>
  <sheetData>
    <row r="1" spans="1:8" ht="42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112</v>
      </c>
      <c r="H1" s="2" t="s">
        <v>113</v>
      </c>
    </row>
    <row r="2" spans="1:8" x14ac:dyDescent="0.25">
      <c r="A2" s="69" t="s">
        <v>8</v>
      </c>
      <c r="B2" s="69"/>
      <c r="C2" s="69"/>
      <c r="D2" s="69"/>
      <c r="E2" s="69"/>
      <c r="F2" s="69"/>
      <c r="G2" s="69"/>
      <c r="H2" s="69"/>
    </row>
    <row r="3" spans="1:8" x14ac:dyDescent="0.25">
      <c r="A3" s="31">
        <v>1</v>
      </c>
      <c r="B3" s="32" t="s">
        <v>9</v>
      </c>
      <c r="C3" s="10" t="e">
        <f>C4+C19+C20</f>
        <v>#REF!</v>
      </c>
      <c r="D3" s="25">
        <v>1</v>
      </c>
      <c r="E3" s="10" t="e">
        <f t="shared" ref="E3:G3" si="0">E4+E19+E20</f>
        <v>#REF!</v>
      </c>
      <c r="F3" s="25">
        <v>1</v>
      </c>
      <c r="G3" s="10" t="e">
        <f t="shared" si="0"/>
        <v>#REF!</v>
      </c>
      <c r="H3" s="25">
        <v>1</v>
      </c>
    </row>
    <row r="4" spans="1:8" x14ac:dyDescent="0.25">
      <c r="A4" s="3"/>
      <c r="B4" s="4" t="s">
        <v>114</v>
      </c>
      <c r="C4" s="10" t="e">
        <f>C5+C12</f>
        <v>#REF!</v>
      </c>
      <c r="D4" s="25" t="e">
        <f>C4/C3</f>
        <v>#REF!</v>
      </c>
      <c r="E4" s="10" t="e">
        <f t="shared" ref="E4:G4" si="1">E5+E12</f>
        <v>#REF!</v>
      </c>
      <c r="F4" s="25" t="e">
        <f>E4/E3</f>
        <v>#REF!</v>
      </c>
      <c r="G4" s="10" t="e">
        <f t="shared" si="1"/>
        <v>#REF!</v>
      </c>
      <c r="H4" s="25" t="e">
        <f>G4/G3</f>
        <v>#REF!</v>
      </c>
    </row>
    <row r="5" spans="1:8" x14ac:dyDescent="0.25">
      <c r="A5" s="3"/>
      <c r="B5" s="5" t="s">
        <v>115</v>
      </c>
      <c r="C5" s="10" t="e">
        <f>SUM(C6:C11)</f>
        <v>#REF!</v>
      </c>
      <c r="D5" s="25" t="e">
        <f>C5/C3</f>
        <v>#REF!</v>
      </c>
      <c r="E5" s="10" t="e">
        <f t="shared" ref="E5:G5" si="2">SUM(E6:E11)</f>
        <v>#REF!</v>
      </c>
      <c r="F5" s="25" t="e">
        <f>E5/E3</f>
        <v>#REF!</v>
      </c>
      <c r="G5" s="10" t="e">
        <f t="shared" si="2"/>
        <v>#REF!</v>
      </c>
      <c r="H5" s="25" t="e">
        <f>G5/G3</f>
        <v>#REF!</v>
      </c>
    </row>
    <row r="6" spans="1:8" x14ac:dyDescent="0.25">
      <c r="A6" s="3"/>
      <c r="B6" s="5" t="s">
        <v>116</v>
      </c>
      <c r="C6" s="10" t="e">
        <f>'2023'!#REF!</f>
        <v>#REF!</v>
      </c>
      <c r="D6" s="25" t="e">
        <f>'2023'!#REF!</f>
        <v>#REF!</v>
      </c>
      <c r="E6" s="10" t="e">
        <f>'2023'!#REF!</f>
        <v>#REF!</v>
      </c>
      <c r="F6" s="25" t="e">
        <f>'2023'!#REF!</f>
        <v>#REF!</v>
      </c>
      <c r="G6" s="10" t="e">
        <f>'2023'!#REF!</f>
        <v>#REF!</v>
      </c>
      <c r="H6" s="25" t="e">
        <f>'2023'!#REF!</f>
        <v>#REF!</v>
      </c>
    </row>
    <row r="7" spans="1:8" x14ac:dyDescent="0.25">
      <c r="A7" s="3"/>
      <c r="B7" s="5" t="s">
        <v>117</v>
      </c>
      <c r="C7" s="10">
        <f>'2023'!C9</f>
        <v>25421.4</v>
      </c>
      <c r="D7" s="25">
        <f>'2023'!D9</f>
        <v>0</v>
      </c>
      <c r="E7" s="10" t="e">
        <f>'2023'!#REF!</f>
        <v>#REF!</v>
      </c>
      <c r="F7" s="25" t="e">
        <f>'2023'!#REF!</f>
        <v>#REF!</v>
      </c>
      <c r="G7" s="10">
        <f>'2023'!E9</f>
        <v>25421.4</v>
      </c>
      <c r="H7" s="25" t="str">
        <f>'2023'!F9</f>
        <v>-</v>
      </c>
    </row>
    <row r="8" spans="1:8" x14ac:dyDescent="0.25">
      <c r="A8" s="3"/>
      <c r="B8" s="5" t="s">
        <v>118</v>
      </c>
      <c r="C8" s="10">
        <f>'2023'!C12</f>
        <v>0</v>
      </c>
      <c r="D8" s="25">
        <f>'2023'!D12</f>
        <v>0</v>
      </c>
      <c r="E8" s="10" t="e">
        <f>'2023'!#REF!</f>
        <v>#REF!</v>
      </c>
      <c r="F8" s="25" t="e">
        <f>'2023'!#REF!</f>
        <v>#REF!</v>
      </c>
      <c r="G8" s="10">
        <f>'2023'!E12</f>
        <v>0</v>
      </c>
      <c r="H8" s="25" t="str">
        <f>'2023'!F12</f>
        <v>-</v>
      </c>
    </row>
    <row r="9" spans="1:8" x14ac:dyDescent="0.25">
      <c r="A9" s="3"/>
      <c r="B9" s="5" t="s">
        <v>119</v>
      </c>
      <c r="C9" s="10">
        <f>'2023'!C15</f>
        <v>77000.039999999994</v>
      </c>
      <c r="D9" s="25">
        <f>'2023'!D15</f>
        <v>0</v>
      </c>
      <c r="E9" s="10" t="e">
        <f>'2023'!#REF!</f>
        <v>#REF!</v>
      </c>
      <c r="F9" s="25" t="e">
        <f>'2023'!#REF!</f>
        <v>#REF!</v>
      </c>
      <c r="G9" s="10">
        <f>'2023'!E15</f>
        <v>77000.039999999994</v>
      </c>
      <c r="H9" s="25" t="str">
        <f>'2023'!F15</f>
        <v>-</v>
      </c>
    </row>
    <row r="10" spans="1:8" x14ac:dyDescent="0.25">
      <c r="A10" s="3"/>
      <c r="B10" s="5" t="s">
        <v>120</v>
      </c>
      <c r="C10" s="10">
        <f>'2023'!C18</f>
        <v>0</v>
      </c>
      <c r="D10" s="25">
        <f>'2023'!D18</f>
        <v>0</v>
      </c>
      <c r="E10" s="10" t="e">
        <f>'2023'!#REF!</f>
        <v>#REF!</v>
      </c>
      <c r="F10" s="25" t="e">
        <f>'2023'!#REF!</f>
        <v>#REF!</v>
      </c>
      <c r="G10" s="10">
        <f>'2023'!E18</f>
        <v>0</v>
      </c>
      <c r="H10" s="25" t="str">
        <f>'2023'!F18</f>
        <v>-</v>
      </c>
    </row>
    <row r="11" spans="1:8" x14ac:dyDescent="0.25">
      <c r="A11" s="3"/>
      <c r="B11" s="5" t="s">
        <v>121</v>
      </c>
      <c r="C11" s="10">
        <f>'2023'!C21</f>
        <v>179070.7868</v>
      </c>
      <c r="D11" s="25">
        <f>'2023'!D21</f>
        <v>0</v>
      </c>
      <c r="E11" s="10" t="e">
        <f>'2023'!#REF!</f>
        <v>#REF!</v>
      </c>
      <c r="F11" s="25" t="e">
        <f>'2023'!#REF!</f>
        <v>#REF!</v>
      </c>
      <c r="G11" s="10">
        <f>'2023'!E21</f>
        <v>179070.7868</v>
      </c>
      <c r="H11" s="25" t="str">
        <f>'2023'!F21</f>
        <v>-</v>
      </c>
    </row>
    <row r="12" spans="1:8" x14ac:dyDescent="0.25">
      <c r="A12" s="3"/>
      <c r="B12" s="5" t="s">
        <v>122</v>
      </c>
      <c r="C12" s="10" t="e">
        <f>SUM(C13:C18)</f>
        <v>#REF!</v>
      </c>
      <c r="D12" s="25" t="e">
        <f>C12/C3</f>
        <v>#REF!</v>
      </c>
      <c r="E12" s="10" t="e">
        <f t="shared" ref="E12:G12" si="3">SUM(E13:E18)</f>
        <v>#REF!</v>
      </c>
      <c r="F12" s="25" t="e">
        <f>E12/E3</f>
        <v>#REF!</v>
      </c>
      <c r="G12" s="10" t="e">
        <f t="shared" si="3"/>
        <v>#REF!</v>
      </c>
      <c r="H12" s="25" t="e">
        <f>G12/G3</f>
        <v>#REF!</v>
      </c>
    </row>
    <row r="13" spans="1:8" x14ac:dyDescent="0.25">
      <c r="A13" s="3"/>
      <c r="B13" s="5" t="s">
        <v>116</v>
      </c>
      <c r="C13" s="10" t="e">
        <f>'2023'!#REF!</f>
        <v>#REF!</v>
      </c>
      <c r="D13" s="25" t="e">
        <f>'2023'!#REF!</f>
        <v>#REF!</v>
      </c>
      <c r="E13" s="10" t="e">
        <f>'2023'!#REF!</f>
        <v>#REF!</v>
      </c>
      <c r="F13" s="25" t="e">
        <f>'2023'!#REF!</f>
        <v>#REF!</v>
      </c>
      <c r="G13" s="10" t="e">
        <f>'2023'!#REF!</f>
        <v>#REF!</v>
      </c>
      <c r="H13" s="25" t="e">
        <f>'2023'!#REF!</f>
        <v>#REF!</v>
      </c>
    </row>
    <row r="14" spans="1:8" x14ac:dyDescent="0.25">
      <c r="A14" s="3"/>
      <c r="B14" s="5" t="s">
        <v>117</v>
      </c>
      <c r="C14" s="10">
        <f>'2023'!C10</f>
        <v>59618.397839999998</v>
      </c>
      <c r="D14" s="25">
        <f>'2023'!D10</f>
        <v>0</v>
      </c>
      <c r="E14" s="10" t="e">
        <f>'2023'!#REF!</f>
        <v>#REF!</v>
      </c>
      <c r="F14" s="25" t="e">
        <f>'2023'!#REF!</f>
        <v>#REF!</v>
      </c>
      <c r="G14" s="10">
        <f>'2023'!E10</f>
        <v>59618.397839999998</v>
      </c>
      <c r="H14" s="25" t="str">
        <f>'2023'!F10</f>
        <v>-</v>
      </c>
    </row>
    <row r="15" spans="1:8" x14ac:dyDescent="0.25">
      <c r="A15" s="3"/>
      <c r="B15" s="5" t="s">
        <v>118</v>
      </c>
      <c r="C15" s="10">
        <f>'2023'!C13</f>
        <v>208802.08791999999</v>
      </c>
      <c r="D15" s="25">
        <f>'2023'!D13</f>
        <v>0</v>
      </c>
      <c r="E15" s="10" t="e">
        <f>'2023'!#REF!</f>
        <v>#REF!</v>
      </c>
      <c r="F15" s="25" t="e">
        <f>'2023'!#REF!</f>
        <v>#REF!</v>
      </c>
      <c r="G15" s="10">
        <f>'2023'!E13</f>
        <v>208802.08791999999</v>
      </c>
      <c r="H15" s="25" t="str">
        <f>'2023'!F13</f>
        <v>-</v>
      </c>
    </row>
    <row r="16" spans="1:8" x14ac:dyDescent="0.25">
      <c r="A16" s="3"/>
      <c r="B16" s="5" t="s">
        <v>119</v>
      </c>
      <c r="C16" s="10">
        <f>'2023'!C16</f>
        <v>0</v>
      </c>
      <c r="D16" s="25">
        <f>'2023'!D16</f>
        <v>0</v>
      </c>
      <c r="E16" s="10" t="e">
        <f>'2023'!#REF!</f>
        <v>#REF!</v>
      </c>
      <c r="F16" s="25" t="e">
        <f>'2023'!#REF!</f>
        <v>#REF!</v>
      </c>
      <c r="G16" s="10">
        <f>'2023'!E16</f>
        <v>0</v>
      </c>
      <c r="H16" s="25" t="str">
        <f>'2023'!F16</f>
        <v>-</v>
      </c>
    </row>
    <row r="17" spans="1:8" x14ac:dyDescent="0.25">
      <c r="A17" s="3"/>
      <c r="B17" s="5" t="s">
        <v>120</v>
      </c>
      <c r="C17" s="10">
        <f>'2023'!C19</f>
        <v>18038.560000000001</v>
      </c>
      <c r="D17" s="25">
        <f>'2023'!D19</f>
        <v>0</v>
      </c>
      <c r="E17" s="10" t="e">
        <f>'2023'!#REF!</f>
        <v>#REF!</v>
      </c>
      <c r="F17" s="25" t="e">
        <f>'2023'!#REF!</f>
        <v>#REF!</v>
      </c>
      <c r="G17" s="10">
        <f>'2023'!E19</f>
        <v>18038.560000000001</v>
      </c>
      <c r="H17" s="25" t="str">
        <f>'2023'!F19</f>
        <v>-</v>
      </c>
    </row>
    <row r="18" spans="1:8" x14ac:dyDescent="0.25">
      <c r="A18" s="3"/>
      <c r="B18" s="5" t="s">
        <v>121</v>
      </c>
      <c r="C18" s="10">
        <f>'2023'!C22</f>
        <v>304348.24825</v>
      </c>
      <c r="D18" s="25">
        <f>'2023'!D22</f>
        <v>0</v>
      </c>
      <c r="E18" s="10" t="e">
        <f>'2023'!#REF!</f>
        <v>#REF!</v>
      </c>
      <c r="F18" s="25" t="e">
        <f>'2023'!#REF!</f>
        <v>#REF!</v>
      </c>
      <c r="G18" s="10">
        <f>'2023'!E22</f>
        <v>304348.24825</v>
      </c>
      <c r="H18" s="25" t="str">
        <f>'2023'!F22</f>
        <v>-</v>
      </c>
    </row>
    <row r="19" spans="1:8" x14ac:dyDescent="0.25">
      <c r="A19" s="3"/>
      <c r="B19" s="4" t="s">
        <v>18</v>
      </c>
      <c r="C19" s="10">
        <f>'2023'!C23</f>
        <v>1881199.6087699998</v>
      </c>
      <c r="D19" s="25" t="e">
        <f>C19/C3</f>
        <v>#REF!</v>
      </c>
      <c r="E19" s="10" t="e">
        <f>'2023'!#REF!</f>
        <v>#REF!</v>
      </c>
      <c r="F19" s="25" t="e">
        <f>E19/E3</f>
        <v>#REF!</v>
      </c>
      <c r="G19" s="10">
        <f>'2023'!E23</f>
        <v>1881199.6087699998</v>
      </c>
      <c r="H19" s="25" t="e">
        <f>G19/G3</f>
        <v>#REF!</v>
      </c>
    </row>
    <row r="20" spans="1:8" x14ac:dyDescent="0.25">
      <c r="A20" s="3"/>
      <c r="B20" s="4" t="s">
        <v>19</v>
      </c>
      <c r="C20" s="10">
        <f>'2023'!C26</f>
        <v>132276.99874000001</v>
      </c>
      <c r="D20" s="25" t="e">
        <f>C20/C3</f>
        <v>#REF!</v>
      </c>
      <c r="E20" s="10" t="e">
        <f>'2023'!#REF!</f>
        <v>#REF!</v>
      </c>
      <c r="F20" s="25" t="e">
        <f>E20/E3</f>
        <v>#REF!</v>
      </c>
      <c r="G20" s="10">
        <f>'2023'!E26</f>
        <v>132276.99874000001</v>
      </c>
      <c r="H20" s="25" t="e">
        <f>G20/G3</f>
        <v>#REF!</v>
      </c>
    </row>
    <row r="21" spans="1:8" x14ac:dyDescent="0.25">
      <c r="A21" s="31">
        <v>2</v>
      </c>
      <c r="B21" s="32" t="s">
        <v>20</v>
      </c>
      <c r="C21" s="10" t="e">
        <f>C22+C37+C38</f>
        <v>#REF!</v>
      </c>
      <c r="D21" s="25" t="e">
        <f>C21/C3</f>
        <v>#REF!</v>
      </c>
      <c r="E21" s="10" t="e">
        <f t="shared" ref="E21:G21" si="4">E22+E37+E38</f>
        <v>#REF!</v>
      </c>
      <c r="F21" s="25" t="e">
        <f>E21/E3</f>
        <v>#REF!</v>
      </c>
      <c r="G21" s="10" t="e">
        <f t="shared" si="4"/>
        <v>#REF!</v>
      </c>
      <c r="H21" s="25" t="e">
        <f>G21/G3</f>
        <v>#REF!</v>
      </c>
    </row>
    <row r="22" spans="1:8" x14ac:dyDescent="0.25">
      <c r="A22" s="3"/>
      <c r="B22" s="4" t="s">
        <v>114</v>
      </c>
      <c r="C22" s="10" t="e">
        <f>C23+C30</f>
        <v>#REF!</v>
      </c>
      <c r="D22" s="25" t="e">
        <f t="shared" ref="D22:F37" si="5">C22/C4</f>
        <v>#REF!</v>
      </c>
      <c r="E22" s="10" t="e">
        <f t="shared" ref="E22:G22" si="6">E23+E30</f>
        <v>#REF!</v>
      </c>
      <c r="F22" s="25" t="e">
        <f t="shared" si="5"/>
        <v>#REF!</v>
      </c>
      <c r="G22" s="10" t="e">
        <f t="shared" si="6"/>
        <v>#REF!</v>
      </c>
      <c r="H22" s="25" t="e">
        <f t="shared" ref="H22" si="7">G22/G4</f>
        <v>#REF!</v>
      </c>
    </row>
    <row r="23" spans="1:8" x14ac:dyDescent="0.25">
      <c r="A23" s="3"/>
      <c r="B23" s="5" t="s">
        <v>115</v>
      </c>
      <c r="C23" s="10" t="e">
        <f>SUM(C24:C29)</f>
        <v>#REF!</v>
      </c>
      <c r="D23" s="25" t="e">
        <f t="shared" si="5"/>
        <v>#REF!</v>
      </c>
      <c r="E23" s="10" t="e">
        <f t="shared" ref="E23:G23" si="8">SUM(E24:E29)</f>
        <v>#REF!</v>
      </c>
      <c r="F23" s="25" t="e">
        <f t="shared" si="5"/>
        <v>#REF!</v>
      </c>
      <c r="G23" s="10" t="e">
        <f t="shared" si="8"/>
        <v>#REF!</v>
      </c>
      <c r="H23" s="25" t="e">
        <f t="shared" ref="H23" si="9">G23/G5</f>
        <v>#REF!</v>
      </c>
    </row>
    <row r="24" spans="1:8" x14ac:dyDescent="0.25">
      <c r="A24" s="3"/>
      <c r="B24" s="5" t="s">
        <v>116</v>
      </c>
      <c r="C24" s="10" t="e">
        <f>'2023'!#REF!</f>
        <v>#REF!</v>
      </c>
      <c r="D24" s="25" t="e">
        <f t="shared" si="5"/>
        <v>#REF!</v>
      </c>
      <c r="E24" s="10" t="e">
        <f>'2023'!#REF!</f>
        <v>#REF!</v>
      </c>
      <c r="F24" s="25" t="e">
        <f t="shared" si="5"/>
        <v>#REF!</v>
      </c>
      <c r="G24" s="10" t="e">
        <f>'2023'!#REF!</f>
        <v>#REF!</v>
      </c>
      <c r="H24" s="25" t="e">
        <f t="shared" ref="H24" si="10">G24/G6</f>
        <v>#REF!</v>
      </c>
    </row>
    <row r="25" spans="1:8" x14ac:dyDescent="0.25">
      <c r="A25" s="3"/>
      <c r="B25" s="5" t="s">
        <v>117</v>
      </c>
      <c r="C25" s="10">
        <f>'2023'!C30</f>
        <v>0</v>
      </c>
      <c r="D25" s="25">
        <f t="shared" si="5"/>
        <v>0</v>
      </c>
      <c r="E25" s="10" t="e">
        <f>'2023'!#REF!</f>
        <v>#REF!</v>
      </c>
      <c r="F25" s="25" t="e">
        <f t="shared" si="5"/>
        <v>#REF!</v>
      </c>
      <c r="G25" s="10">
        <f>'2023'!E30</f>
        <v>24679.1</v>
      </c>
      <c r="H25" s="25">
        <f t="shared" ref="H25" si="11">G25/G7</f>
        <v>0.97080019196425049</v>
      </c>
    </row>
    <row r="26" spans="1:8" x14ac:dyDescent="0.25">
      <c r="A26" s="3"/>
      <c r="B26" s="5" t="s">
        <v>118</v>
      </c>
      <c r="C26" s="10">
        <f>'2023'!C33</f>
        <v>0</v>
      </c>
      <c r="D26" s="25" t="e">
        <f t="shared" si="5"/>
        <v>#DIV/0!</v>
      </c>
      <c r="E26" s="10" t="e">
        <f>'2023'!#REF!</f>
        <v>#REF!</v>
      </c>
      <c r="F26" s="25" t="e">
        <f t="shared" si="5"/>
        <v>#REF!</v>
      </c>
      <c r="G26" s="10">
        <f>'2023'!E33</f>
        <v>0</v>
      </c>
      <c r="H26" s="25" t="e">
        <f t="shared" ref="H26" si="12">G26/G8</f>
        <v>#DIV/0!</v>
      </c>
    </row>
    <row r="27" spans="1:8" x14ac:dyDescent="0.25">
      <c r="A27" s="3"/>
      <c r="B27" s="5" t="s">
        <v>119</v>
      </c>
      <c r="C27" s="10">
        <f>'2023'!C36</f>
        <v>0</v>
      </c>
      <c r="D27" s="25">
        <f t="shared" si="5"/>
        <v>0</v>
      </c>
      <c r="E27" s="10" t="e">
        <f>'2023'!#REF!</f>
        <v>#REF!</v>
      </c>
      <c r="F27" s="25" t="e">
        <f t="shared" si="5"/>
        <v>#REF!</v>
      </c>
      <c r="G27" s="10">
        <f>'2023'!E36</f>
        <v>77000</v>
      </c>
      <c r="H27" s="25">
        <f t="shared" ref="H27" si="13">G27/G9</f>
        <v>0.99999948051975052</v>
      </c>
    </row>
    <row r="28" spans="1:8" x14ac:dyDescent="0.25">
      <c r="A28" s="3"/>
      <c r="B28" s="5" t="s">
        <v>120</v>
      </c>
      <c r="C28" s="10">
        <f>'2023'!C39</f>
        <v>0</v>
      </c>
      <c r="D28" s="25" t="e">
        <f t="shared" si="5"/>
        <v>#DIV/0!</v>
      </c>
      <c r="E28" s="10" t="e">
        <f>'2023'!#REF!</f>
        <v>#REF!</v>
      </c>
      <c r="F28" s="25" t="e">
        <f t="shared" si="5"/>
        <v>#REF!</v>
      </c>
      <c r="G28" s="10">
        <f>'2023'!E39</f>
        <v>0</v>
      </c>
      <c r="H28" s="25" t="e">
        <f t="shared" ref="H28" si="14">G28/G10</f>
        <v>#DIV/0!</v>
      </c>
    </row>
    <row r="29" spans="1:8" x14ac:dyDescent="0.25">
      <c r="A29" s="3"/>
      <c r="B29" s="5" t="s">
        <v>121</v>
      </c>
      <c r="C29" s="10">
        <f>'2023'!C42</f>
        <v>0</v>
      </c>
      <c r="D29" s="25">
        <f t="shared" si="5"/>
        <v>0</v>
      </c>
      <c r="E29" s="10" t="e">
        <f>'2023'!#REF!</f>
        <v>#REF!</v>
      </c>
      <c r="F29" s="25" t="e">
        <f t="shared" si="5"/>
        <v>#REF!</v>
      </c>
      <c r="G29" s="10">
        <f>'2023'!E42</f>
        <v>87883.653269999995</v>
      </c>
      <c r="H29" s="25">
        <f t="shared" ref="H29" si="15">G29/G11</f>
        <v>0.49077604918414303</v>
      </c>
    </row>
    <row r="30" spans="1:8" x14ac:dyDescent="0.25">
      <c r="A30" s="3"/>
      <c r="B30" s="5" t="s">
        <v>122</v>
      </c>
      <c r="C30" s="10" t="e">
        <f>SUM(C31:C36)</f>
        <v>#REF!</v>
      </c>
      <c r="D30" s="25" t="e">
        <f t="shared" si="5"/>
        <v>#REF!</v>
      </c>
      <c r="E30" s="10" t="e">
        <f t="shared" ref="E30:G30" si="16">SUM(E31:E36)</f>
        <v>#REF!</v>
      </c>
      <c r="F30" s="25" t="e">
        <f t="shared" si="5"/>
        <v>#REF!</v>
      </c>
      <c r="G30" s="10" t="e">
        <f t="shared" si="16"/>
        <v>#REF!</v>
      </c>
      <c r="H30" s="25" t="e">
        <f t="shared" ref="H30" si="17">G30/G12</f>
        <v>#REF!</v>
      </c>
    </row>
    <row r="31" spans="1:8" x14ac:dyDescent="0.25">
      <c r="A31" s="3"/>
      <c r="B31" s="5" t="s">
        <v>116</v>
      </c>
      <c r="C31" s="10" t="e">
        <f>'2023'!#REF!</f>
        <v>#REF!</v>
      </c>
      <c r="D31" s="25" t="e">
        <f t="shared" si="5"/>
        <v>#REF!</v>
      </c>
      <c r="E31" s="10" t="e">
        <f>'2023'!#REF!</f>
        <v>#REF!</v>
      </c>
      <c r="F31" s="25" t="e">
        <f t="shared" si="5"/>
        <v>#REF!</v>
      </c>
      <c r="G31" s="10" t="e">
        <f>'2023'!#REF!</f>
        <v>#REF!</v>
      </c>
      <c r="H31" s="25" t="e">
        <f t="shared" ref="H31" si="18">G31/G13</f>
        <v>#REF!</v>
      </c>
    </row>
    <row r="32" spans="1:8" x14ac:dyDescent="0.25">
      <c r="A32" s="3"/>
      <c r="B32" s="5" t="s">
        <v>117</v>
      </c>
      <c r="C32" s="10">
        <f>'2023'!C31</f>
        <v>0</v>
      </c>
      <c r="D32" s="25">
        <f t="shared" si="5"/>
        <v>0</v>
      </c>
      <c r="E32" s="10" t="e">
        <f>'2023'!#REF!</f>
        <v>#REF!</v>
      </c>
      <c r="F32" s="25" t="e">
        <f t="shared" si="5"/>
        <v>#REF!</v>
      </c>
      <c r="G32" s="10">
        <f>'2023'!E31</f>
        <v>47275.649460000001</v>
      </c>
      <c r="H32" s="25">
        <f t="shared" ref="H32" si="19">G32/G14</f>
        <v>0.79297081392350277</v>
      </c>
    </row>
    <row r="33" spans="1:8" x14ac:dyDescent="0.25">
      <c r="A33" s="3"/>
      <c r="B33" s="5" t="s">
        <v>118</v>
      </c>
      <c r="C33" s="10">
        <f>'2023'!C34</f>
        <v>0</v>
      </c>
      <c r="D33" s="25">
        <f t="shared" si="5"/>
        <v>0</v>
      </c>
      <c r="E33" s="10" t="e">
        <f>'2023'!#REF!</f>
        <v>#REF!</v>
      </c>
      <c r="F33" s="25" t="e">
        <f t="shared" si="5"/>
        <v>#REF!</v>
      </c>
      <c r="G33" s="10">
        <f>'2023'!E34</f>
        <v>208373.04892</v>
      </c>
      <c r="H33" s="25">
        <f t="shared" ref="H33" si="20">G33/G15</f>
        <v>0.99794523606409347</v>
      </c>
    </row>
    <row r="34" spans="1:8" x14ac:dyDescent="0.25">
      <c r="A34" s="3"/>
      <c r="B34" s="5" t="s">
        <v>119</v>
      </c>
      <c r="C34" s="10">
        <f>'2023'!C37</f>
        <v>0</v>
      </c>
      <c r="D34" s="25" t="e">
        <f t="shared" si="5"/>
        <v>#DIV/0!</v>
      </c>
      <c r="E34" s="10" t="e">
        <f>'2023'!#REF!</f>
        <v>#REF!</v>
      </c>
      <c r="F34" s="25" t="e">
        <f t="shared" si="5"/>
        <v>#REF!</v>
      </c>
      <c r="G34" s="10">
        <f>'2023'!E37</f>
        <v>0</v>
      </c>
      <c r="H34" s="25" t="e">
        <f t="shared" ref="H34" si="21">G34/G16</f>
        <v>#DIV/0!</v>
      </c>
    </row>
    <row r="35" spans="1:8" x14ac:dyDescent="0.25">
      <c r="A35" s="3"/>
      <c r="B35" s="5" t="s">
        <v>120</v>
      </c>
      <c r="C35" s="10">
        <f>'2023'!C40</f>
        <v>0</v>
      </c>
      <c r="D35" s="25">
        <f t="shared" si="5"/>
        <v>0</v>
      </c>
      <c r="E35" s="10" t="e">
        <f>'2023'!#REF!</f>
        <v>#REF!</v>
      </c>
      <c r="F35" s="25" t="e">
        <f t="shared" si="5"/>
        <v>#REF!</v>
      </c>
      <c r="G35" s="10">
        <f>'2023'!E40</f>
        <v>6570</v>
      </c>
      <c r="H35" s="25">
        <f t="shared" ref="H35" si="22">G35/G17</f>
        <v>0.36421976033563652</v>
      </c>
    </row>
    <row r="36" spans="1:8" x14ac:dyDescent="0.25">
      <c r="A36" s="3"/>
      <c r="B36" s="5" t="s">
        <v>121</v>
      </c>
      <c r="C36" s="10">
        <f>'2023'!C43</f>
        <v>0</v>
      </c>
      <c r="D36" s="25">
        <f t="shared" si="5"/>
        <v>0</v>
      </c>
      <c r="E36" s="10" t="e">
        <f>'2023'!#REF!</f>
        <v>#REF!</v>
      </c>
      <c r="F36" s="25" t="e">
        <f t="shared" si="5"/>
        <v>#REF!</v>
      </c>
      <c r="G36" s="10">
        <f>'2023'!E43</f>
        <v>248957.20223</v>
      </c>
      <c r="H36" s="25">
        <f t="shared" ref="H36" si="23">G36/G18</f>
        <v>0.81800110124340097</v>
      </c>
    </row>
    <row r="37" spans="1:8" x14ac:dyDescent="0.25">
      <c r="A37" s="3"/>
      <c r="B37" s="4" t="s">
        <v>18</v>
      </c>
      <c r="C37" s="10">
        <f>'2023'!C44</f>
        <v>411.87200000000001</v>
      </c>
      <c r="D37" s="25">
        <f t="shared" si="5"/>
        <v>2.189411469574447E-4</v>
      </c>
      <c r="E37" s="10" t="e">
        <f>'2023'!#REF!</f>
        <v>#REF!</v>
      </c>
      <c r="F37" s="25" t="e">
        <f t="shared" si="5"/>
        <v>#REF!</v>
      </c>
      <c r="G37" s="10">
        <f>'2023'!E44</f>
        <v>999869.33559000003</v>
      </c>
      <c r="H37" s="25">
        <f t="shared" ref="H37" si="24">G37/G19</f>
        <v>0.53150624257452017</v>
      </c>
    </row>
    <row r="38" spans="1:8" x14ac:dyDescent="0.25">
      <c r="A38" s="3"/>
      <c r="B38" s="4" t="s">
        <v>19</v>
      </c>
      <c r="C38" s="10">
        <f>'2023'!C47</f>
        <v>0</v>
      </c>
      <c r="D38" s="25">
        <f>C38/C20</f>
        <v>0</v>
      </c>
      <c r="E38" s="10" t="e">
        <f>'2023'!#REF!</f>
        <v>#REF!</v>
      </c>
      <c r="F38" s="25" t="e">
        <f>E38/E20</f>
        <v>#REF!</v>
      </c>
      <c r="G38" s="10">
        <f>'2023'!E47</f>
        <v>116533.57106</v>
      </c>
      <c r="H38" s="25">
        <f>G38/G20</f>
        <v>0.88098136614858602</v>
      </c>
    </row>
    <row r="39" spans="1:8" x14ac:dyDescent="0.25">
      <c r="A39" s="31">
        <v>3</v>
      </c>
      <c r="B39" s="32" t="s">
        <v>22</v>
      </c>
      <c r="C39" s="10" t="e">
        <f>C40+C55+C56</f>
        <v>#REF!</v>
      </c>
      <c r="D39" s="25" t="e">
        <f>C39/C3</f>
        <v>#REF!</v>
      </c>
      <c r="E39" s="10" t="e">
        <f t="shared" ref="E39:G39" si="25">E40+E55+E56</f>
        <v>#REF!</v>
      </c>
      <c r="F39" s="25" t="e">
        <f>E39/E3</f>
        <v>#REF!</v>
      </c>
      <c r="G39" s="10" t="e">
        <f t="shared" si="25"/>
        <v>#REF!</v>
      </c>
      <c r="H39" s="25" t="e">
        <f>G39/G3</f>
        <v>#REF!</v>
      </c>
    </row>
    <row r="40" spans="1:8" x14ac:dyDescent="0.25">
      <c r="A40" s="3"/>
      <c r="B40" s="4" t="s">
        <v>114</v>
      </c>
      <c r="C40" s="10" t="e">
        <f>C41+C48</f>
        <v>#REF!</v>
      </c>
      <c r="D40" s="25" t="e">
        <f t="shared" ref="D40:F56" si="26">C40/C4</f>
        <v>#REF!</v>
      </c>
      <c r="E40" s="10" t="e">
        <f t="shared" ref="E40:G40" si="27">E41+E48</f>
        <v>#REF!</v>
      </c>
      <c r="F40" s="25" t="e">
        <f t="shared" si="26"/>
        <v>#REF!</v>
      </c>
      <c r="G40" s="10" t="e">
        <f t="shared" si="27"/>
        <v>#REF!</v>
      </c>
      <c r="H40" s="25" t="e">
        <f t="shared" ref="H40" si="28">G40/G4</f>
        <v>#REF!</v>
      </c>
    </row>
    <row r="41" spans="1:8" x14ac:dyDescent="0.25">
      <c r="A41" s="3"/>
      <c r="B41" s="5" t="s">
        <v>115</v>
      </c>
      <c r="C41" s="10" t="e">
        <f>SUM(C42:C47)</f>
        <v>#REF!</v>
      </c>
      <c r="D41" s="25" t="e">
        <f t="shared" si="26"/>
        <v>#REF!</v>
      </c>
      <c r="E41" s="10" t="e">
        <f t="shared" ref="E41:G41" si="29">SUM(E42:E47)</f>
        <v>#REF!</v>
      </c>
      <c r="F41" s="25" t="e">
        <f t="shared" si="26"/>
        <v>#REF!</v>
      </c>
      <c r="G41" s="10" t="e">
        <f t="shared" si="29"/>
        <v>#REF!</v>
      </c>
      <c r="H41" s="25" t="e">
        <f t="shared" ref="H41" si="30">G41/G5</f>
        <v>#REF!</v>
      </c>
    </row>
    <row r="42" spans="1:8" x14ac:dyDescent="0.25">
      <c r="A42" s="3"/>
      <c r="B42" s="5" t="s">
        <v>116</v>
      </c>
      <c r="C42" s="10" t="e">
        <f>'2023'!#REF!</f>
        <v>#REF!</v>
      </c>
      <c r="D42" s="25" t="e">
        <f t="shared" si="26"/>
        <v>#REF!</v>
      </c>
      <c r="E42" s="10" t="e">
        <f>'2023'!#REF!</f>
        <v>#REF!</v>
      </c>
      <c r="F42" s="25" t="e">
        <f t="shared" si="26"/>
        <v>#REF!</v>
      </c>
      <c r="G42" s="10" t="e">
        <f>'2023'!#REF!</f>
        <v>#REF!</v>
      </c>
      <c r="H42" s="25" t="e">
        <f t="shared" ref="H42" si="31">G42/G6</f>
        <v>#REF!</v>
      </c>
    </row>
    <row r="43" spans="1:8" x14ac:dyDescent="0.25">
      <c r="A43" s="3"/>
      <c r="B43" s="5" t="s">
        <v>117</v>
      </c>
      <c r="C43" s="10">
        <f>'2023'!C66</f>
        <v>1798.1</v>
      </c>
      <c r="D43" s="25">
        <f t="shared" si="26"/>
        <v>7.0731745694572287E-2</v>
      </c>
      <c r="E43" s="10" t="e">
        <f>'2023'!#REF!</f>
        <v>#REF!</v>
      </c>
      <c r="F43" s="25" t="e">
        <f t="shared" si="26"/>
        <v>#REF!</v>
      </c>
      <c r="G43" s="10">
        <f>'2023'!E66</f>
        <v>1798.1</v>
      </c>
      <c r="H43" s="25">
        <f t="shared" ref="H43" si="32">G43/G7</f>
        <v>7.0731745694572287E-2</v>
      </c>
    </row>
    <row r="44" spans="1:8" x14ac:dyDescent="0.25">
      <c r="A44" s="3"/>
      <c r="B44" s="5" t="s">
        <v>118</v>
      </c>
      <c r="C44" s="10">
        <f>'2023'!C69</f>
        <v>0</v>
      </c>
      <c r="D44" s="25" t="e">
        <f t="shared" si="26"/>
        <v>#DIV/0!</v>
      </c>
      <c r="E44" s="10" t="e">
        <f>'2023'!#REF!</f>
        <v>#REF!</v>
      </c>
      <c r="F44" s="25" t="e">
        <f t="shared" si="26"/>
        <v>#REF!</v>
      </c>
      <c r="G44" s="10">
        <f>'2023'!E69</f>
        <v>0</v>
      </c>
      <c r="H44" s="25" t="e">
        <f t="shared" ref="H44" si="33">G44/G8</f>
        <v>#DIV/0!</v>
      </c>
    </row>
    <row r="45" spans="1:8" x14ac:dyDescent="0.25">
      <c r="A45" s="3"/>
      <c r="B45" s="5" t="s">
        <v>119</v>
      </c>
      <c r="C45" s="10">
        <f>'2023'!C72</f>
        <v>0</v>
      </c>
      <c r="D45" s="25">
        <f t="shared" si="26"/>
        <v>0</v>
      </c>
      <c r="E45" s="10" t="e">
        <f>'2023'!#REF!</f>
        <v>#REF!</v>
      </c>
      <c r="F45" s="25" t="e">
        <f t="shared" si="26"/>
        <v>#REF!</v>
      </c>
      <c r="G45" s="10">
        <f>'2023'!E72</f>
        <v>0</v>
      </c>
      <c r="H45" s="25">
        <f t="shared" ref="H45" si="34">G45/G9</f>
        <v>0</v>
      </c>
    </row>
    <row r="46" spans="1:8" x14ac:dyDescent="0.25">
      <c r="A46" s="3"/>
      <c r="B46" s="5" t="s">
        <v>120</v>
      </c>
      <c r="C46" s="10">
        <f>'2023'!C75</f>
        <v>0</v>
      </c>
      <c r="D46" s="25" t="e">
        <f t="shared" si="26"/>
        <v>#DIV/0!</v>
      </c>
      <c r="E46" s="10" t="e">
        <f>'2023'!#REF!</f>
        <v>#REF!</v>
      </c>
      <c r="F46" s="25" t="e">
        <f t="shared" si="26"/>
        <v>#REF!</v>
      </c>
      <c r="G46" s="10">
        <f>'2023'!E75</f>
        <v>0</v>
      </c>
      <c r="H46" s="25" t="e">
        <f t="shared" ref="H46" si="35">G46/G10</f>
        <v>#DIV/0!</v>
      </c>
    </row>
    <row r="47" spans="1:8" x14ac:dyDescent="0.25">
      <c r="A47" s="3"/>
      <c r="B47" s="5" t="s">
        <v>121</v>
      </c>
      <c r="C47" s="10">
        <f>'2023'!C78</f>
        <v>36931.07922</v>
      </c>
      <c r="D47" s="25">
        <f t="shared" si="26"/>
        <v>0.20623732033549091</v>
      </c>
      <c r="E47" s="10" t="e">
        <f>'2023'!#REF!</f>
        <v>#REF!</v>
      </c>
      <c r="F47" s="25" t="e">
        <f t="shared" si="26"/>
        <v>#REF!</v>
      </c>
      <c r="G47" s="10">
        <f>'2023'!E78</f>
        <v>36931.07922</v>
      </c>
      <c r="H47" s="25">
        <f t="shared" ref="H47" si="36">G47/G11</f>
        <v>0.20623732033549091</v>
      </c>
    </row>
    <row r="48" spans="1:8" x14ac:dyDescent="0.25">
      <c r="A48" s="3"/>
      <c r="B48" s="5" t="s">
        <v>122</v>
      </c>
      <c r="C48" s="10" t="e">
        <f>SUM(C49:C54)</f>
        <v>#REF!</v>
      </c>
      <c r="D48" s="25" t="e">
        <f t="shared" si="26"/>
        <v>#REF!</v>
      </c>
      <c r="E48" s="10" t="e">
        <f t="shared" ref="E48:G48" si="37">SUM(E49:E54)</f>
        <v>#REF!</v>
      </c>
      <c r="F48" s="25" t="e">
        <f t="shared" si="26"/>
        <v>#REF!</v>
      </c>
      <c r="G48" s="10" t="e">
        <f t="shared" si="37"/>
        <v>#REF!</v>
      </c>
      <c r="H48" s="25" t="e">
        <f t="shared" ref="H48" si="38">G48/G12</f>
        <v>#REF!</v>
      </c>
    </row>
    <row r="49" spans="1:8" x14ac:dyDescent="0.25">
      <c r="A49" s="3"/>
      <c r="B49" s="5" t="s">
        <v>116</v>
      </c>
      <c r="C49" s="10" t="e">
        <f>'2023'!#REF!</f>
        <v>#REF!</v>
      </c>
      <c r="D49" s="25" t="e">
        <f t="shared" si="26"/>
        <v>#REF!</v>
      </c>
      <c r="E49" s="10" t="e">
        <f>'2023'!#REF!</f>
        <v>#REF!</v>
      </c>
      <c r="F49" s="25" t="e">
        <f t="shared" si="26"/>
        <v>#REF!</v>
      </c>
      <c r="G49" s="10" t="e">
        <f>'2023'!#REF!</f>
        <v>#REF!</v>
      </c>
      <c r="H49" s="25" t="e">
        <f t="shared" ref="H49" si="39">G49/G13</f>
        <v>#REF!</v>
      </c>
    </row>
    <row r="50" spans="1:8" x14ac:dyDescent="0.25">
      <c r="A50" s="3"/>
      <c r="B50" s="5" t="s">
        <v>117</v>
      </c>
      <c r="C50" s="10">
        <f>'2023'!C67</f>
        <v>0</v>
      </c>
      <c r="D50" s="25">
        <f t="shared" si="26"/>
        <v>0</v>
      </c>
      <c r="E50" s="10" t="e">
        <f>'2023'!#REF!</f>
        <v>#REF!</v>
      </c>
      <c r="F50" s="25" t="e">
        <f t="shared" si="26"/>
        <v>#REF!</v>
      </c>
      <c r="G50" s="10">
        <f>'2023'!E67</f>
        <v>0</v>
      </c>
      <c r="H50" s="25">
        <f t="shared" ref="H50" si="40">G50/G14</f>
        <v>0</v>
      </c>
    </row>
    <row r="51" spans="1:8" x14ac:dyDescent="0.25">
      <c r="A51" s="3"/>
      <c r="B51" s="5" t="s">
        <v>118</v>
      </c>
      <c r="C51" s="10">
        <f>'2023'!C70</f>
        <v>0</v>
      </c>
      <c r="D51" s="25">
        <f t="shared" si="26"/>
        <v>0</v>
      </c>
      <c r="E51" s="10" t="e">
        <f>'2023'!#REF!</f>
        <v>#REF!</v>
      </c>
      <c r="F51" s="25" t="e">
        <f t="shared" si="26"/>
        <v>#REF!</v>
      </c>
      <c r="G51" s="10">
        <f>'2023'!E70</f>
        <v>0</v>
      </c>
      <c r="H51" s="25">
        <f t="shared" ref="H51" si="41">G51/G15</f>
        <v>0</v>
      </c>
    </row>
    <row r="52" spans="1:8" x14ac:dyDescent="0.25">
      <c r="A52" s="3"/>
      <c r="B52" s="5" t="s">
        <v>119</v>
      </c>
      <c r="C52" s="10">
        <f>'2023'!C73</f>
        <v>0</v>
      </c>
      <c r="D52" s="25" t="e">
        <f t="shared" si="26"/>
        <v>#DIV/0!</v>
      </c>
      <c r="E52" s="10" t="e">
        <f>'2023'!#REF!</f>
        <v>#REF!</v>
      </c>
      <c r="F52" s="25" t="e">
        <f t="shared" si="26"/>
        <v>#REF!</v>
      </c>
      <c r="G52" s="10">
        <f>'2023'!E73</f>
        <v>0</v>
      </c>
      <c r="H52" s="25" t="e">
        <f t="shared" ref="H52" si="42">G52/G16</f>
        <v>#DIV/0!</v>
      </c>
    </row>
    <row r="53" spans="1:8" x14ac:dyDescent="0.25">
      <c r="A53" s="3"/>
      <c r="B53" s="5" t="s">
        <v>120</v>
      </c>
      <c r="C53" s="10">
        <f>'2023'!C76</f>
        <v>0</v>
      </c>
      <c r="D53" s="25">
        <f t="shared" si="26"/>
        <v>0</v>
      </c>
      <c r="E53" s="10" t="e">
        <f>'2023'!#REF!</f>
        <v>#REF!</v>
      </c>
      <c r="F53" s="25" t="e">
        <f t="shared" si="26"/>
        <v>#REF!</v>
      </c>
      <c r="G53" s="10">
        <f>'2023'!E76</f>
        <v>0</v>
      </c>
      <c r="H53" s="25">
        <f t="shared" ref="H53" si="43">G53/G17</f>
        <v>0</v>
      </c>
    </row>
    <row r="54" spans="1:8" x14ac:dyDescent="0.25">
      <c r="A54" s="3"/>
      <c r="B54" s="5" t="s">
        <v>121</v>
      </c>
      <c r="C54" s="10">
        <f>'2023'!C79</f>
        <v>1530.0001600000001</v>
      </c>
      <c r="D54" s="25">
        <f t="shared" si="26"/>
        <v>5.0271364096803207E-3</v>
      </c>
      <c r="E54" s="10" t="e">
        <f>'2023'!#REF!</f>
        <v>#REF!</v>
      </c>
      <c r="F54" s="25" t="e">
        <f t="shared" si="26"/>
        <v>#REF!</v>
      </c>
      <c r="G54" s="10">
        <f>'2023'!E79</f>
        <v>1530.0001600000001</v>
      </c>
      <c r="H54" s="25">
        <f t="shared" ref="H54" si="44">G54/G18</f>
        <v>5.0271364096803207E-3</v>
      </c>
    </row>
    <row r="55" spans="1:8" x14ac:dyDescent="0.25">
      <c r="A55" s="3"/>
      <c r="B55" s="4" t="s">
        <v>18</v>
      </c>
      <c r="C55" s="10">
        <f>'2023'!C80</f>
        <v>51259.542199999996</v>
      </c>
      <c r="D55" s="25">
        <f t="shared" si="26"/>
        <v>2.7248327057390494E-2</v>
      </c>
      <c r="E55" s="10" t="e">
        <f>'2023'!#REF!</f>
        <v>#REF!</v>
      </c>
      <c r="F55" s="25" t="e">
        <f t="shared" si="26"/>
        <v>#REF!</v>
      </c>
      <c r="G55" s="10">
        <f>'2023'!E80</f>
        <v>51259.542199999996</v>
      </c>
      <c r="H55" s="25">
        <f t="shared" ref="H55" si="45">G55/G19</f>
        <v>2.7248327057390494E-2</v>
      </c>
    </row>
    <row r="56" spans="1:8" x14ac:dyDescent="0.25">
      <c r="A56" s="3"/>
      <c r="B56" s="4" t="s">
        <v>19</v>
      </c>
      <c r="C56" s="10">
        <f>'2023'!C83</f>
        <v>2990.4940000000001</v>
      </c>
      <c r="D56" s="25">
        <f t="shared" si="26"/>
        <v>2.260781563299627E-2</v>
      </c>
      <c r="E56" s="10" t="e">
        <f>'2023'!#REF!</f>
        <v>#REF!</v>
      </c>
      <c r="F56" s="25" t="e">
        <f t="shared" si="26"/>
        <v>#REF!</v>
      </c>
      <c r="G56" s="10">
        <f>'2023'!E83</f>
        <v>2990.4940000000001</v>
      </c>
      <c r="H56" s="25">
        <f t="shared" ref="H56" si="46">G56/G20</f>
        <v>2.260781563299627E-2</v>
      </c>
    </row>
  </sheetData>
  <mergeCells count="1"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2023</vt:lpstr>
      <vt:lpstr>Развитие+Сопровод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Klechikova</dc:creator>
  <cp:lastModifiedBy>Серая Юлия Алексеевна</cp:lastModifiedBy>
  <dcterms:created xsi:type="dcterms:W3CDTF">2015-06-05T18:19:34Z</dcterms:created>
  <dcterms:modified xsi:type="dcterms:W3CDTF">2025-01-27T07:03:40Z</dcterms:modified>
</cp:coreProperties>
</file>