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hidePivotFieldList="1" defaultThemeVersion="124226"/>
  <bookViews>
    <workbookView xWindow="240" yWindow="90" windowWidth="20115" windowHeight="7500"/>
  </bookViews>
  <sheets>
    <sheet name="Sheet1" sheetId="1" r:id="rId1"/>
    <sheet name="ИПЦ" sheetId="2" r:id="rId2"/>
    <sheet name="цена в евро" sheetId="3" r:id="rId3"/>
    <sheet name="индекс недвижими имоти" sheetId="4" r:id="rId4"/>
    <sheet name="Sheet5" sheetId="5" r:id="rId5"/>
    <sheet name="interests" sheetId="6" r:id="rId6"/>
    <sheet name="salaies" sheetId="8" r:id="rId7"/>
  </sheets>
  <calcPr calcId="125725"/>
</workbook>
</file>

<file path=xl/calcChain.xml><?xml version="1.0" encoding="utf-8"?>
<calcChain xmlns="http://schemas.openxmlformats.org/spreadsheetml/2006/main">
  <c r="W14" i="1"/>
  <c r="W15"/>
  <c r="W16"/>
  <c r="W17"/>
  <c r="W18"/>
  <c r="W19"/>
  <c r="W20"/>
  <c r="W21"/>
  <c r="W22"/>
  <c r="W23"/>
  <c r="W24"/>
  <c r="W25"/>
  <c r="W26"/>
  <c r="W27"/>
  <c r="W28"/>
  <c r="W29"/>
  <c r="W30"/>
  <c r="W13"/>
  <c r="T17"/>
  <c r="T18"/>
  <c r="T19"/>
  <c r="T20"/>
  <c r="T21"/>
  <c r="T22"/>
  <c r="T23"/>
  <c r="T24"/>
  <c r="T25"/>
  <c r="T26"/>
  <c r="T27"/>
  <c r="T28"/>
  <c r="T29"/>
  <c r="T30"/>
  <c r="T14"/>
  <c r="T15"/>
  <c r="T16"/>
  <c r="T13"/>
  <c r="R13"/>
  <c r="R22"/>
  <c r="R23"/>
  <c r="R24"/>
  <c r="R25"/>
  <c r="R26"/>
  <c r="R27"/>
  <c r="R28"/>
  <c r="R29"/>
  <c r="R30"/>
  <c r="R14"/>
  <c r="R15"/>
  <c r="R16"/>
  <c r="R17"/>
  <c r="R18"/>
  <c r="R19"/>
  <c r="R20"/>
  <c r="R21"/>
  <c r="M14" l="1"/>
  <c r="N14" s="1"/>
  <c r="O14" s="1"/>
  <c r="M15"/>
  <c r="N15" s="1"/>
  <c r="O15" s="1"/>
  <c r="M16"/>
  <c r="N16" s="1"/>
  <c r="O16" s="1"/>
  <c r="M17"/>
  <c r="N17" s="1"/>
  <c r="O17" s="1"/>
  <c r="M18"/>
  <c r="N18" s="1"/>
  <c r="O18" s="1"/>
  <c r="M19"/>
  <c r="N19" s="1"/>
  <c r="O19" s="1"/>
  <c r="M20"/>
  <c r="N20" s="1"/>
  <c r="O20" s="1"/>
  <c r="M21"/>
  <c r="N21" s="1"/>
  <c r="O21" s="1"/>
  <c r="M22"/>
  <c r="N22" s="1"/>
  <c r="O22" s="1"/>
  <c r="M23"/>
  <c r="N23" s="1"/>
  <c r="O23" s="1"/>
  <c r="M24"/>
  <c r="N24" s="1"/>
  <c r="O24" s="1"/>
  <c r="M25"/>
  <c r="N25" s="1"/>
  <c r="O25" s="1"/>
  <c r="M26"/>
  <c r="N26" s="1"/>
  <c r="O26" s="1"/>
  <c r="M27"/>
  <c r="N27" s="1"/>
  <c r="O27" s="1"/>
  <c r="M28"/>
  <c r="N28" s="1"/>
  <c r="O28" s="1"/>
  <c r="M29"/>
  <c r="N29" s="1"/>
  <c r="O29" s="1"/>
  <c r="M30"/>
  <c r="N30" s="1"/>
  <c r="O30" s="1"/>
  <c r="M13"/>
  <c r="N13" s="1"/>
  <c r="O13" s="1"/>
  <c r="D17" i="8"/>
  <c r="D13"/>
  <c r="D14"/>
  <c r="D15"/>
  <c r="D16"/>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12"/>
  <c r="L9" i="1"/>
  <c r="K13"/>
  <c r="K14"/>
  <c r="K15"/>
  <c r="K16"/>
  <c r="K17"/>
  <c r="K18"/>
  <c r="K19"/>
  <c r="K20"/>
  <c r="K21"/>
  <c r="K22"/>
  <c r="K23"/>
  <c r="K24"/>
  <c r="K25"/>
  <c r="K26"/>
  <c r="K27"/>
  <c r="K28"/>
  <c r="K29"/>
  <c r="K30"/>
  <c r="K12"/>
  <c r="G18" i="6"/>
  <c r="G17"/>
  <c r="G16"/>
  <c r="G15"/>
  <c r="G14"/>
  <c r="G13"/>
  <c r="G12"/>
  <c r="G11"/>
  <c r="G10"/>
  <c r="G9"/>
  <c r="G8"/>
  <c r="G7"/>
  <c r="G6"/>
  <c r="G24"/>
  <c r="G23"/>
  <c r="G22"/>
  <c r="G21"/>
  <c r="G20"/>
  <c r="G19"/>
  <c r="F5"/>
  <c r="F6"/>
  <c r="F7"/>
  <c r="F8"/>
  <c r="F9"/>
  <c r="F10"/>
  <c r="F11"/>
  <c r="F12"/>
  <c r="F13"/>
  <c r="F14"/>
  <c r="F15"/>
  <c r="F16"/>
  <c r="F17"/>
  <c r="F18"/>
  <c r="F19"/>
  <c r="F20"/>
  <c r="F21"/>
  <c r="F22"/>
  <c r="F23"/>
  <c r="F24"/>
  <c r="F4"/>
  <c r="G11" i="1"/>
  <c r="I11" s="1"/>
  <c r="G12"/>
  <c r="I12" s="1"/>
  <c r="L12" s="1"/>
  <c r="G13"/>
  <c r="I13" s="1"/>
  <c r="G14"/>
  <c r="I14" s="1"/>
  <c r="G15"/>
  <c r="I15" s="1"/>
  <c r="G16"/>
  <c r="I16" s="1"/>
  <c r="G17"/>
  <c r="I17" s="1"/>
  <c r="G18"/>
  <c r="I18" s="1"/>
  <c r="G19"/>
  <c r="I19" s="1"/>
  <c r="L18" l="1"/>
  <c r="P18" s="1"/>
  <c r="Q18" s="1"/>
  <c r="V18"/>
  <c r="L14"/>
  <c r="P14" s="1"/>
  <c r="Q14" s="1"/>
  <c r="V14"/>
  <c r="U30"/>
  <c r="S30"/>
  <c r="U26"/>
  <c r="S26"/>
  <c r="U22"/>
  <c r="S22"/>
  <c r="U18"/>
  <c r="S18"/>
  <c r="U14"/>
  <c r="S14"/>
  <c r="L19"/>
  <c r="P19" s="1"/>
  <c r="Q19" s="1"/>
  <c r="V19"/>
  <c r="L15"/>
  <c r="P15" s="1"/>
  <c r="Q15" s="1"/>
  <c r="V15"/>
  <c r="S13"/>
  <c r="U13"/>
  <c r="U27"/>
  <c r="S27"/>
  <c r="S23"/>
  <c r="U23"/>
  <c r="S19"/>
  <c r="U19"/>
  <c r="S15"/>
  <c r="U15"/>
  <c r="U28"/>
  <c r="S28"/>
  <c r="U24"/>
  <c r="S24"/>
  <c r="U20"/>
  <c r="S20"/>
  <c r="U16"/>
  <c r="S16"/>
  <c r="L16"/>
  <c r="V16"/>
  <c r="L17"/>
  <c r="P17" s="1"/>
  <c r="Q17" s="1"/>
  <c r="V17"/>
  <c r="L13"/>
  <c r="P13" s="1"/>
  <c r="Q13" s="1"/>
  <c r="V13"/>
  <c r="U29"/>
  <c r="S29"/>
  <c r="U25"/>
  <c r="S25"/>
  <c r="U21"/>
  <c r="S21"/>
  <c r="U17"/>
  <c r="S17"/>
  <c r="B29"/>
  <c r="B11"/>
  <c r="B12"/>
  <c r="B13"/>
  <c r="B14"/>
  <c r="B15"/>
  <c r="B16"/>
  <c r="B17"/>
  <c r="B18"/>
  <c r="B19"/>
  <c r="B20"/>
  <c r="B21"/>
  <c r="B22"/>
  <c r="B23"/>
  <c r="B24"/>
  <c r="B25"/>
  <c r="B26"/>
  <c r="B27"/>
  <c r="B28"/>
  <c r="B30"/>
  <c r="B10"/>
  <c r="D30"/>
  <c r="D29"/>
  <c r="D11"/>
  <c r="D12"/>
  <c r="D13"/>
  <c r="D14"/>
  <c r="D15"/>
  <c r="D16"/>
  <c r="D17"/>
  <c r="D18"/>
  <c r="D19"/>
  <c r="D20"/>
  <c r="D21"/>
  <c r="D22"/>
  <c r="D23"/>
  <c r="D24"/>
  <c r="D25"/>
  <c r="D26"/>
  <c r="D27"/>
  <c r="D28"/>
  <c r="D10"/>
  <c r="F11" s="1"/>
  <c r="G10"/>
  <c r="I10" s="1"/>
  <c r="I20" i="3"/>
  <c r="I21"/>
  <c r="I22"/>
  <c r="I23"/>
  <c r="I24"/>
  <c r="I25"/>
  <c r="I26"/>
  <c r="I27"/>
  <c r="I28"/>
  <c r="I19"/>
  <c r="D30"/>
  <c r="H30" s="1"/>
  <c r="I30" s="1"/>
  <c r="G21" i="1" s="1"/>
  <c r="I21" s="1"/>
  <c r="E30" i="3"/>
  <c r="F30"/>
  <c r="D31"/>
  <c r="E31"/>
  <c r="F31"/>
  <c r="D32"/>
  <c r="E32"/>
  <c r="F32"/>
  <c r="D33"/>
  <c r="E33"/>
  <c r="F33"/>
  <c r="D34"/>
  <c r="E34"/>
  <c r="F34"/>
  <c r="D35"/>
  <c r="E35"/>
  <c r="F35"/>
  <c r="D36"/>
  <c r="E36"/>
  <c r="F36"/>
  <c r="D37"/>
  <c r="E37"/>
  <c r="F37"/>
  <c r="F29"/>
  <c r="E29"/>
  <c r="D29"/>
  <c r="H29" s="1"/>
  <c r="I29" s="1"/>
  <c r="G20" i="1" s="1"/>
  <c r="I20" s="1"/>
  <c r="L21" l="1"/>
  <c r="P21" s="1"/>
  <c r="Q21" s="1"/>
  <c r="V21"/>
  <c r="L20"/>
  <c r="P20" s="1"/>
  <c r="Q20" s="1"/>
  <c r="V20"/>
  <c r="Q16"/>
  <c r="P16"/>
  <c r="H31" i="3"/>
  <c r="I31" s="1"/>
  <c r="G22" i="1" s="1"/>
  <c r="I22" s="1"/>
  <c r="F12"/>
  <c r="F13" s="1"/>
  <c r="F14" s="1"/>
  <c r="F15" s="1"/>
  <c r="F16" s="1"/>
  <c r="F17" s="1"/>
  <c r="F18" s="1"/>
  <c r="F19" s="1"/>
  <c r="F20" s="1"/>
  <c r="F21" s="1"/>
  <c r="F22" s="1"/>
  <c r="F23" s="1"/>
  <c r="F24" s="1"/>
  <c r="F25" s="1"/>
  <c r="F26" s="1"/>
  <c r="F27" s="1"/>
  <c r="F28" s="1"/>
  <c r="F29" s="1"/>
  <c r="F30" s="1"/>
  <c r="C29"/>
  <c r="C30"/>
  <c r="C28"/>
  <c r="C11"/>
  <c r="C18"/>
  <c r="C14"/>
  <c r="C10"/>
  <c r="C24"/>
  <c r="C20"/>
  <c r="C16"/>
  <c r="C12"/>
  <c r="C13"/>
  <c r="C25"/>
  <c r="C21"/>
  <c r="C17"/>
  <c r="C26"/>
  <c r="C22"/>
  <c r="C27"/>
  <c r="C23"/>
  <c r="C19"/>
  <c r="L22" l="1"/>
  <c r="P22" s="1"/>
  <c r="Q22" s="1"/>
  <c r="V22"/>
  <c r="H32" i="3"/>
  <c r="E11" i="1"/>
  <c r="E12" s="1"/>
  <c r="E13" s="1"/>
  <c r="E14" s="1"/>
  <c r="E15" s="1"/>
  <c r="E16" s="1"/>
  <c r="E17" s="1"/>
  <c r="E18" s="1"/>
  <c r="E19" s="1"/>
  <c r="E20" s="1"/>
  <c r="E21" s="1"/>
  <c r="E22" s="1"/>
  <c r="E23" s="1"/>
  <c r="E24" s="1"/>
  <c r="E25" s="1"/>
  <c r="E26" s="1"/>
  <c r="E27" s="1"/>
  <c r="E28" s="1"/>
  <c r="E29" s="1"/>
  <c r="E30" s="1"/>
  <c r="H33" i="3" l="1"/>
  <c r="I32"/>
  <c r="G23" i="1" s="1"/>
  <c r="I23" s="1"/>
  <c r="L23" l="1"/>
  <c r="P23" s="1"/>
  <c r="Q23" s="1"/>
  <c r="V23"/>
  <c r="H34" i="3"/>
  <c r="I33"/>
  <c r="G24" i="1" s="1"/>
  <c r="I24" s="1"/>
  <c r="L24" l="1"/>
  <c r="P24" s="1"/>
  <c r="Q24" s="1"/>
  <c r="V24"/>
  <c r="H35" i="3"/>
  <c r="I34"/>
  <c r="G25" i="1" s="1"/>
  <c r="I25" s="1"/>
  <c r="L25" l="1"/>
  <c r="P25" s="1"/>
  <c r="Q25" s="1"/>
  <c r="V25"/>
  <c r="H36" i="3"/>
  <c r="I35"/>
  <c r="G26" i="1" s="1"/>
  <c r="I26" s="1"/>
  <c r="L26" l="1"/>
  <c r="P26" s="1"/>
  <c r="Q26" s="1"/>
  <c r="V26"/>
  <c r="H37" i="3"/>
  <c r="I36"/>
  <c r="G27" i="1" s="1"/>
  <c r="I27" s="1"/>
  <c r="L27" l="1"/>
  <c r="P27" s="1"/>
  <c r="Q27" s="1"/>
  <c r="V27"/>
  <c r="I37" i="3"/>
  <c r="G28" i="1" s="1"/>
  <c r="I28" s="1"/>
  <c r="H38" i="3"/>
  <c r="L28" i="1" l="1"/>
  <c r="P28" s="1"/>
  <c r="Q28" s="1"/>
  <c r="V28"/>
  <c r="I38" i="3"/>
  <c r="G29" i="1" s="1"/>
  <c r="I29" s="1"/>
  <c r="H39" i="3"/>
  <c r="I39" s="1"/>
  <c r="G30" i="1" s="1"/>
  <c r="I30" s="1"/>
  <c r="L29" l="1"/>
  <c r="P29" s="1"/>
  <c r="Q29" s="1"/>
  <c r="V29"/>
  <c r="L30"/>
  <c r="P30" s="1"/>
  <c r="Q30" s="1"/>
  <c r="V30"/>
</calcChain>
</file>

<file path=xl/sharedStrings.xml><?xml version="1.0" encoding="utf-8"?>
<sst xmlns="http://schemas.openxmlformats.org/spreadsheetml/2006/main" count="787" uniqueCount="143">
  <si>
    <t>31.12.2010</t>
  </si>
  <si>
    <t>31.12.2011</t>
  </si>
  <si>
    <t>31.12.2012</t>
  </si>
  <si>
    <t>31.12.2013</t>
  </si>
  <si>
    <t>31.12.2014</t>
  </si>
  <si>
    <t>31.12.2015</t>
  </si>
  <si>
    <t>31.12.2016</t>
  </si>
  <si>
    <t>31.12.2017</t>
  </si>
  <si>
    <t>31.12.2018</t>
  </si>
  <si>
    <t>31.12.2019</t>
  </si>
  <si>
    <t>31.12.2020</t>
  </si>
  <si>
    <t>31.12.2021</t>
  </si>
  <si>
    <t>31.12.2022</t>
  </si>
  <si>
    <t>31.12.2023</t>
  </si>
  <si>
    <t>Инфлация</t>
  </si>
  <si>
    <r>
      <t>ИНДЕКСИ НА ПОТРЕБИТЕЛСКИТЕ ЦЕНИ (ИПЦ)</t>
    </r>
    <r>
      <rPr>
        <b/>
        <vertAlign val="superscript"/>
        <sz val="11"/>
        <color indexed="53"/>
        <rFont val="Calibri"/>
        <family val="2"/>
        <charset val="204"/>
      </rPr>
      <t>1, 2, 3</t>
    </r>
  </si>
  <si>
    <t/>
  </si>
  <si>
    <t>(%)</t>
  </si>
  <si>
    <t>ИПЦ, 1995 = 100</t>
  </si>
  <si>
    <t>1995</t>
  </si>
  <si>
    <t>1996</t>
  </si>
  <si>
    <t>1997</t>
  </si>
  <si>
    <t>1998</t>
  </si>
  <si>
    <t>1999</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</si>
  <si>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</si>
  <si>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</si>
  <si>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</si>
  <si>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</si>
  <si>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</si>
  <si>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</si>
  <si>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</si>
  <si>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</si>
  <si>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</si>
  <si>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</si>
  <si>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</si>
  <si>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</si>
  <si>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</si>
  <si>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</si>
  <si>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</si>
  <si>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</si>
  <si>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</si>
  <si>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</si>
  <si>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</si>
  <si>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</si>
  <si>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</si>
  <si>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</si>
  <si>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</si>
  <si>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2023</t>
  </si>
  <si>
    <t>декември</t>
  </si>
  <si>
    <t>Общ ИПЦ</t>
  </si>
  <si>
    <t>Бележки</t>
  </si>
  <si>
    <r>
      <rPr>
        <b/>
        <vertAlign val="superscript"/>
        <sz val="11"/>
        <color indexed="53"/>
        <rFont val="Calibri"/>
        <family val="2"/>
        <charset val="204"/>
      </rPr>
      <t>1</t>
    </r>
    <r>
      <rPr>
        <sz val="9"/>
        <rFont val="Calibri"/>
        <family val="2"/>
        <charset val="204"/>
      </rPr>
      <t xml:space="preserve"> От 1999 г. НСИ прилага усъвършенствана методика за конструиране и изчисляване на индекса на потребителските цени, в съответствие на изискванията на Евростат и препоръките на МВФ. За осигуряване на съпоставими серии с индекси на потребителските цени е извършена ревизия на месечните индекси за периода януари 1995 - декември 2000 г. Изчисленият по новата методика Индекс на потребителските цени за периода до 31.12.2000 г. включително, се използува единствено за статистически и аналитични цели. От 10.05.2001 г. всички следващи изчисления се извършват по ревизирания динамичен ред на Индекса на потребителските цени. Направените до 10.05.2001 г. изчисления, съгласно официално публикуваните индекси за периода до 31.12.2000г. не се преизчисляват. Новият динамичен ред не може да бъде основание  за изменение на цена на иск по висящо съдебно производство</t>
    </r>
    <r>
      <rPr>
        <sz val="11"/>
        <color indexed="8"/>
        <rFont val="Calibri"/>
        <family val="2"/>
        <scheme val="minor"/>
      </rPr>
      <t>.</t>
    </r>
  </si>
  <si>
    <r>
      <rPr>
        <b/>
        <vertAlign val="superscript"/>
        <sz val="11"/>
        <color indexed="53"/>
        <rFont val="Calibri"/>
        <family val="2"/>
        <charset val="204"/>
      </rPr>
      <t>2</t>
    </r>
    <r>
      <rPr>
        <sz val="9"/>
        <rFont val="Calibri"/>
        <family val="2"/>
        <charset val="204"/>
      </rPr>
      <t xml:space="preserve"> От 2013 г. НСИ прилага детайлната Класификация на индивидуално потребление по цели (КОИКОП-5) при конструирането и изчисляването на ИПЦ</t>
    </r>
    <r>
      <rPr>
        <sz val="11"/>
        <color indexed="8"/>
        <rFont val="Calibri"/>
        <family val="2"/>
        <scheme val="minor"/>
      </rPr>
      <t>.</t>
    </r>
  </si>
  <si>
    <r>
      <rPr>
        <b/>
        <vertAlign val="superscript"/>
        <sz val="11"/>
        <color indexed="53"/>
        <rFont val="Calibri"/>
        <family val="2"/>
        <charset val="204"/>
      </rPr>
      <t>3</t>
    </r>
    <r>
      <rPr>
        <sz val="9"/>
        <rFont val="Calibri"/>
        <family val="2"/>
        <charset val="204"/>
      </rPr>
      <t xml:space="preserve"> "." - липсват данни
</t>
    </r>
    <r>
      <rPr>
        <sz val="11"/>
        <color indexed="8"/>
        <rFont val="Calibri"/>
        <family val="2"/>
        <scheme val="minor"/>
      </rPr>
      <t xml:space="preserve">
</t>
    </r>
  </si>
  <si>
    <t>Легенда</t>
  </si>
  <si>
    <t>По колони</t>
  </si>
  <si>
    <t>Мерни единици</t>
  </si>
  <si>
    <t>Показатели</t>
  </si>
  <si>
    <t>Времева разбивка</t>
  </si>
  <si>
    <t>Периоди</t>
  </si>
  <si>
    <t>По редове</t>
  </si>
  <si>
    <t>Класификация на индивидуалното потребление по цели/ИПЦ (КОИКОП/ИПЦ)</t>
  </si>
  <si>
    <t>Дата на изготвяне на справката: 16/11/2024</t>
  </si>
  <si>
    <t>31.12.1995</t>
  </si>
  <si>
    <t>31.12.1996</t>
  </si>
  <si>
    <t>31.12.1997</t>
  </si>
  <si>
    <t>31.12.1998</t>
  </si>
  <si>
    <t>31.12.1999</t>
  </si>
  <si>
    <t>31.12.2000</t>
  </si>
  <si>
    <t>31.12.2001</t>
  </si>
  <si>
    <t>31.12.2002</t>
  </si>
  <si>
    <t>31.12.2003</t>
  </si>
  <si>
    <t>31.12.2004</t>
  </si>
  <si>
    <t>31.12.2005</t>
  </si>
  <si>
    <t>31.12.2006</t>
  </si>
  <si>
    <t>31.12.2007</t>
  </si>
  <si>
    <t>31.12.2008</t>
  </si>
  <si>
    <t>31.12.2009</t>
  </si>
  <si>
    <t>(лв./м2)</t>
  </si>
  <si>
    <t>Общо</t>
  </si>
  <si>
    <t>София (столица)</t>
  </si>
  <si>
    <t>Общ ИЦЖ</t>
  </si>
  <si>
    <t>Нови жилища</t>
  </si>
  <si>
    <t>Съществуващи жилища</t>
  </si>
  <si>
    <r>
      <t>ИНДЕКСИ НА ЦЕНИ НА ЖИЛИЩА (ИЦЖ), НАЦИОНАЛНО НИВО</t>
    </r>
    <r>
      <rPr>
        <b/>
        <vertAlign val="superscript"/>
        <sz val="11"/>
        <color indexed="53"/>
        <rFont val="Calibri"/>
        <family val="2"/>
        <charset val="204"/>
      </rPr>
      <t>1, 2</t>
    </r>
  </si>
  <si>
    <t>ИЦЖ, национално ниво, 2015 = 100</t>
  </si>
  <si>
    <r>
      <t>2005</t>
    </r>
    <r>
      <rPr>
        <b/>
        <vertAlign val="superscript"/>
        <sz val="11"/>
        <color indexed="12"/>
        <rFont val="Calibri"/>
        <family val="2"/>
        <charset val="204"/>
      </rPr>
      <t>3, 4</t>
    </r>
  </si>
  <si>
    <r>
      <t>2006</t>
    </r>
    <r>
      <rPr>
        <b/>
        <vertAlign val="superscript"/>
        <sz val="11"/>
        <color indexed="12"/>
        <rFont val="Calibri"/>
        <family val="2"/>
        <charset val="204"/>
      </rPr>
      <t>3, 4</t>
    </r>
  </si>
  <si>
    <r>
      <t>2007</t>
    </r>
    <r>
      <rPr>
        <b/>
        <vertAlign val="superscript"/>
        <sz val="11"/>
        <color indexed="12"/>
        <rFont val="Calibri"/>
        <family val="2"/>
        <charset val="204"/>
      </rPr>
      <t>3, 4</t>
    </r>
  </si>
  <si>
    <r>
      <t>2008</t>
    </r>
    <r>
      <rPr>
        <b/>
        <vertAlign val="superscript"/>
        <sz val="11"/>
        <color indexed="12"/>
        <rFont val="Calibri"/>
        <family val="2"/>
        <charset val="204"/>
      </rPr>
      <t>3, 4</t>
    </r>
  </si>
  <si>
    <r>
      <t>2009</t>
    </r>
    <r>
      <rPr>
        <b/>
        <vertAlign val="superscript"/>
        <sz val="11"/>
        <color indexed="12"/>
        <rFont val="Calibri"/>
        <family val="2"/>
        <charset val="204"/>
      </rPr>
      <t>4, 5</t>
    </r>
  </si>
  <si>
    <r>
      <t>2010</t>
    </r>
    <r>
      <rPr>
        <b/>
        <vertAlign val="superscript"/>
        <sz val="11"/>
        <color indexed="12"/>
        <rFont val="Calibri"/>
        <family val="2"/>
        <charset val="204"/>
      </rPr>
      <t>4, 5</t>
    </r>
  </si>
  <si>
    <r>
      <t>2011</t>
    </r>
    <r>
      <rPr>
        <b/>
        <vertAlign val="superscript"/>
        <sz val="11"/>
        <color indexed="12"/>
        <rFont val="Calibri"/>
        <family val="2"/>
        <charset val="204"/>
      </rPr>
      <t>4, 5</t>
    </r>
  </si>
  <si>
    <r>
      <t>2012</t>
    </r>
    <r>
      <rPr>
        <b/>
        <vertAlign val="superscript"/>
        <sz val="11"/>
        <color indexed="12"/>
        <rFont val="Calibri"/>
        <family val="2"/>
        <charset val="204"/>
      </rPr>
      <t>4, 5</t>
    </r>
  </si>
  <si>
    <r>
      <t>2013</t>
    </r>
    <r>
      <rPr>
        <b/>
        <vertAlign val="superscript"/>
        <sz val="11"/>
        <color indexed="12"/>
        <rFont val="Calibri"/>
        <family val="2"/>
        <charset val="204"/>
      </rPr>
      <t>4, 5</t>
    </r>
  </si>
  <si>
    <r>
      <t>2014</t>
    </r>
    <r>
      <rPr>
        <b/>
        <vertAlign val="superscript"/>
        <sz val="11"/>
        <color indexed="12"/>
        <rFont val="Calibri"/>
        <family val="2"/>
        <charset val="204"/>
      </rPr>
      <t>4, 5</t>
    </r>
  </si>
  <si>
    <r>
      <t>2015</t>
    </r>
    <r>
      <rPr>
        <b/>
        <vertAlign val="superscript"/>
        <sz val="11"/>
        <color indexed="12"/>
        <rFont val="Calibri"/>
        <family val="2"/>
        <charset val="204"/>
      </rPr>
      <t>4</t>
    </r>
  </si>
  <si>
    <r>
      <t>2016</t>
    </r>
    <r>
      <rPr>
        <b/>
        <vertAlign val="superscript"/>
        <sz val="11"/>
        <color indexed="12"/>
        <rFont val="Calibri"/>
        <family val="2"/>
        <charset val="204"/>
      </rPr>
      <t>4</t>
    </r>
  </si>
  <si>
    <r>
      <t>2022</t>
    </r>
    <r>
      <rPr>
        <b/>
        <vertAlign val="superscript"/>
        <sz val="11"/>
        <color indexed="12"/>
        <rFont val="Calibri"/>
        <family val="2"/>
        <charset val="204"/>
      </rPr>
      <t>6</t>
    </r>
  </si>
  <si>
    <r>
      <t>2024</t>
    </r>
    <r>
      <rPr>
        <b/>
        <vertAlign val="superscript"/>
        <sz val="11"/>
        <color indexed="12"/>
        <rFont val="Calibri"/>
        <family val="2"/>
        <charset val="204"/>
      </rPr>
      <t>7, 8</t>
    </r>
  </si>
  <si>
    <t>IV</t>
  </si>
  <si>
    <r>
      <rPr>
        <b/>
        <vertAlign val="superscript"/>
        <sz val="11"/>
        <color indexed="53"/>
        <rFont val="Calibri"/>
        <family val="2"/>
        <charset val="204"/>
      </rPr>
      <t>1</t>
    </r>
    <r>
      <rPr>
        <sz val="9"/>
        <rFont val="Calibri"/>
        <family val="2"/>
        <charset val="204"/>
      </rPr>
      <t xml:space="preserve"> Данните се отнасят за новопостроени и съществуващи жилища (апартаменти), закупени от домакинствата</t>
    </r>
    <r>
      <rPr>
        <sz val="11"/>
        <color indexed="8"/>
        <rFont val="Calibri"/>
        <family val="2"/>
        <scheme val="minor"/>
      </rPr>
      <t>.</t>
    </r>
  </si>
  <si>
    <r>
      <rPr>
        <b/>
        <vertAlign val="superscript"/>
        <sz val="11"/>
        <color indexed="53"/>
        <rFont val="Calibri"/>
        <family val="2"/>
        <charset val="204"/>
      </rPr>
      <t>2</t>
    </r>
    <r>
      <rPr>
        <sz val="9"/>
        <rFont val="Calibri"/>
        <family val="2"/>
        <charset val="204"/>
      </rPr>
      <t xml:space="preserve"> "." -  липсват данн</t>
    </r>
    <r>
      <rPr>
        <sz val="11"/>
        <color indexed="8"/>
        <rFont val="Calibri"/>
        <family val="2"/>
        <scheme val="minor"/>
      </rPr>
      <t>и</t>
    </r>
  </si>
  <si>
    <r>
      <rPr>
        <b/>
        <vertAlign val="superscript"/>
        <sz val="11"/>
        <color indexed="12"/>
        <rFont val="Calibri"/>
        <family val="2"/>
        <charset val="204"/>
      </rPr>
      <t>3</t>
    </r>
    <r>
      <rPr>
        <sz val="11"/>
        <color indexed="8"/>
        <rFont val="Calibri"/>
        <family val="2"/>
        <scheme val="minor"/>
      </rPr>
      <t xml:space="preserve"> Данните се базират на оценки</t>
    </r>
  </si>
  <si>
    <r>
      <rPr>
        <b/>
        <vertAlign val="superscript"/>
        <sz val="11"/>
        <color indexed="12"/>
        <rFont val="Calibri"/>
        <family val="2"/>
        <charset val="204"/>
      </rPr>
      <t>4</t>
    </r>
    <r>
      <rPr>
        <sz val="11"/>
        <color indexed="8"/>
        <rFont val="Calibri"/>
        <family val="2"/>
        <scheme val="minor"/>
      </rPr>
      <t xml:space="preserve"> В изпълнение на изискванията на Регламент (ЕС) № 2015/2010 от началото на 2017 г. беше сменена базисната година за Индекси на цени на жилища (ИЦЖ) и всички индекси се изчисляват и публикуват при база 2015 година. Промяната на базисната година на ИЦЖ води до ревизии в публикуваните равнища на изменение спрямо предходното тримесечие и спрямо съответното тримесечие на предходната година, които се дължат на закръгленията. По тази причина равнищата на изменение спрямо предходното тримесечие и спрямо съответното тримесечие на предходната година, изчислени от динамичния ред при база 2010=100, биха могли да се различават от тези, изчислени от динамичния ред при база 2015=100.</t>
    </r>
  </si>
  <si>
    <r>
      <rPr>
        <b/>
        <vertAlign val="superscript"/>
        <sz val="11"/>
        <color indexed="12"/>
        <rFont val="Calibri"/>
        <family val="2"/>
        <charset val="204"/>
      </rPr>
      <t>5</t>
    </r>
    <r>
      <rPr>
        <sz val="11"/>
        <color indexed="8"/>
        <rFont val="Calibri"/>
        <family val="2"/>
        <scheme val="minor"/>
      </rPr>
      <t xml:space="preserve"> Пилотни ИЦЖ: Източници на данни са: (1) тримесечно пилотно наблюдение на цени на новопостроени жилища и (2) тримесечно статистическо наблюдение на пазарни цени на съществуващи жилища, провеждано в периода 1993 - 2014 година</t>
    </r>
  </si>
  <si>
    <r>
      <rPr>
        <b/>
        <vertAlign val="superscript"/>
        <sz val="11"/>
        <color indexed="12"/>
        <rFont val="Calibri"/>
        <family val="2"/>
        <charset val="204"/>
      </rPr>
      <t>6</t>
    </r>
    <r>
      <rPr>
        <sz val="11"/>
        <color indexed="8"/>
        <rFont val="Calibri"/>
        <family val="2"/>
        <scheme val="minor"/>
      </rPr>
      <t xml:space="preserve"> Прекъснат динамичен ред за първо тримесечие - от началото на 2022 г. ИЦЖ се изчисляват от административен източник на данни (Имотният регистър)</t>
    </r>
  </si>
  <si>
    <r>
      <rPr>
        <b/>
        <vertAlign val="superscript"/>
        <sz val="11"/>
        <color indexed="12"/>
        <rFont val="Calibri"/>
        <family val="2"/>
        <charset val="204"/>
      </rPr>
      <t>7</t>
    </r>
    <r>
      <rPr>
        <sz val="11"/>
        <color indexed="8"/>
        <rFont val="Calibri"/>
        <family val="2"/>
        <scheme val="minor"/>
      </rPr>
      <t xml:space="preserve"> Предварителни данни за второ тримесечие</t>
    </r>
  </si>
  <si>
    <r>
      <rPr>
        <b/>
        <vertAlign val="superscript"/>
        <sz val="11"/>
        <color indexed="12"/>
        <rFont val="Calibri"/>
        <family val="2"/>
        <charset val="204"/>
      </rPr>
      <t>8</t>
    </r>
    <r>
      <rPr>
        <sz val="11"/>
        <color indexed="8"/>
        <rFont val="Calibri"/>
        <family val="2"/>
        <scheme val="minor"/>
      </rPr>
      <t xml:space="preserve"> В изпълнение на изискванията на Регламент за изпълнение (ЕС) 2023/1470 на Комисията от 17 юли 2023 г. за определяне на методическите и техническите спецификации във връзка с индекса на цените на жилищата и с индекса на цените на жилищата, обитавани от техните собственици, в съответствие с Регламент (ЕС) 2016/792 на Европейския парламент и на Съвета и за изменение на Регламент (ЕС) 2020/1148 на Комисията, от началото на 2024 година Индекс на цените на жилищата се изчислява с тегла, които отразяват средната годишна стойност на сделките с жилища, изчислена от предходната година.</t>
    </r>
  </si>
  <si>
    <t>31.12.2024</t>
  </si>
  <si>
    <t>ИЦЖ за шестте града в България с население над 120 000 жители, 2015 = 100</t>
  </si>
  <si>
    <t>20247, 8</t>
  </si>
  <si>
    <t>София</t>
  </si>
  <si>
    <t>30.6.2024</t>
  </si>
  <si>
    <t>Цена в евро</t>
  </si>
  <si>
    <t>кв метър евро софия</t>
  </si>
  <si>
    <t>Индекс на цените на недвижимите имоти</t>
  </si>
  <si>
    <t>30.06.2024</t>
  </si>
  <si>
    <t>30.3.2024</t>
  </si>
  <si>
    <t>31.03.2024</t>
  </si>
  <si>
    <t>31.3.2024</t>
  </si>
  <si>
    <t>Месец</t>
  </si>
  <si>
    <t>Ефективен годишен процент Жилищни кредити в левове</t>
  </si>
  <si>
    <t>Ефективен годишен процент Жилищни кредити в евро</t>
  </si>
  <si>
    <t>2024</t>
  </si>
  <si>
    <t>първо тримесечие</t>
  </si>
  <si>
    <t>второ тримесечие</t>
  </si>
  <si>
    <t>трето тримесечие</t>
  </si>
  <si>
    <t>четвърто тримесечие</t>
  </si>
  <si>
    <t>четвърто тримесечие (вкл.годишни премии)</t>
  </si>
  <si>
    <t xml:space="preserve">горна граница </t>
  </si>
  <si>
    <t>осигуровки</t>
  </si>
  <si>
    <t>данък</t>
  </si>
  <si>
    <t>дисконтен фактор</t>
  </si>
  <si>
    <t>Ипотека</t>
  </si>
  <si>
    <t>нетна заплата</t>
  </si>
  <si>
    <t>две нетни заплати</t>
  </si>
  <si>
    <t>вноска в лева</t>
  </si>
  <si>
    <t>процент на вноската от дохода на домакинство</t>
  </si>
  <si>
    <t>минимална цена на апартамент в София в евро</t>
  </si>
  <si>
    <t>Максимална цена на апартамент в София в евро</t>
  </si>
  <si>
    <t>пазарна цена на апартамент в София в евро</t>
  </si>
  <si>
    <t>средна цена на апартамент в София в евро</t>
  </si>
</sst>
</file>

<file path=xl/styles.xml><?xml version="1.0" encoding="utf-8"?>
<styleSheet xmlns="http://schemas.openxmlformats.org/spreadsheetml/2006/main">
  <numFmts count="4">
    <numFmt numFmtId="8" formatCode="&quot;$&quot;#,##0.00;[Red]\-&quot;$&quot;#,##0.00"/>
    <numFmt numFmtId="166" formatCode="0.0%"/>
    <numFmt numFmtId="172" formatCode="0.000"/>
    <numFmt numFmtId="173" formatCode="0.0"/>
  </numFmts>
  <fonts count="12">
    <font>
      <sz val="11"/>
      <color theme="1"/>
      <name val="Calibri"/>
      <family val="2"/>
      <charset val="1"/>
      <scheme val="minor"/>
    </font>
    <font>
      <sz val="11"/>
      <color indexed="8"/>
      <name val="Calibri"/>
      <family val="2"/>
      <scheme val="minor"/>
    </font>
    <font>
      <b/>
      <i/>
      <sz val="11"/>
      <name val="Calibri"/>
      <family val="2"/>
      <charset val="204"/>
    </font>
    <font>
      <b/>
      <sz val="9"/>
      <name val="Calibri"/>
      <family val="2"/>
      <charset val="204"/>
    </font>
    <font>
      <sz val="9"/>
      <name val="Calibri"/>
      <family val="2"/>
      <charset val="204"/>
    </font>
    <font>
      <b/>
      <vertAlign val="superscript"/>
      <sz val="11"/>
      <color indexed="53"/>
      <name val="Calibri"/>
      <family val="2"/>
      <charset val="204"/>
    </font>
    <font>
      <b/>
      <i/>
      <sz val="10"/>
      <name val="Calibri"/>
      <family val="2"/>
      <charset val="204"/>
    </font>
    <font>
      <b/>
      <vertAlign val="superscript"/>
      <sz val="11"/>
      <color indexed="12"/>
      <name val="Calibri"/>
      <family val="2"/>
      <charset val="204"/>
    </font>
    <font>
      <b/>
      <sz val="8"/>
      <name val="Tahoma"/>
      <family val="2"/>
      <charset val="204"/>
    </font>
    <font>
      <sz val="8"/>
      <name val="Tahoma"/>
      <family val="2"/>
      <charset val="204"/>
    </font>
    <font>
      <b/>
      <sz val="10"/>
      <name val="Arial Narrow"/>
      <family val="2"/>
      <charset val="204"/>
    </font>
    <font>
      <sz val="11"/>
      <color theme="1"/>
      <name val="Calibri"/>
      <family val="2"/>
      <charset val="1"/>
      <scheme val="minor"/>
    </font>
  </fonts>
  <fills count="18">
    <fill>
      <patternFill patternType="none"/>
    </fill>
    <fill>
      <patternFill patternType="gray125"/>
    </fill>
    <fill>
      <patternFill patternType="solid">
        <fgColor rgb="FFF3F3F3"/>
      </patternFill>
    </fill>
    <fill>
      <patternFill patternType="solid">
        <fgColor rgb="FFE7E7E7"/>
      </patternFill>
    </fill>
    <fill>
      <patternFill patternType="solid">
        <fgColor rgb="FFD3D3D3"/>
      </patternFill>
    </fill>
    <fill>
      <patternFill patternType="solid">
        <fgColor rgb="FFBFBFBF"/>
      </patternFill>
    </fill>
    <fill>
      <patternFill patternType="solid">
        <fgColor rgb="FFABABAB"/>
      </patternFill>
    </fill>
    <fill>
      <patternFill patternType="solid">
        <fgColor rgb="FFDEF3FD"/>
      </patternFill>
    </fill>
    <fill>
      <patternFill patternType="solid">
        <fgColor rgb="FFEEF9FE"/>
      </patternFill>
    </fill>
    <fill>
      <patternFill patternType="solid">
        <fgColor rgb="FFF3F3F3"/>
        <bgColor indexed="64"/>
      </patternFill>
    </fill>
    <fill>
      <patternFill patternType="solid">
        <fgColor rgb="FFE7E7E7"/>
        <bgColor indexed="64"/>
      </patternFill>
    </fill>
    <fill>
      <patternFill patternType="solid">
        <fgColor rgb="FFD3D3D3"/>
        <bgColor indexed="64"/>
      </patternFill>
    </fill>
    <fill>
      <patternFill patternType="solid">
        <fgColor rgb="FFDEF3FD"/>
        <bgColor indexed="64"/>
      </patternFill>
    </fill>
    <fill>
      <patternFill patternType="solid">
        <fgColor rgb="FFFBFBFB"/>
      </patternFill>
    </fill>
    <fill>
      <patternFill patternType="solid">
        <fgColor rgb="FFBFBFBF"/>
        <bgColor indexed="64"/>
      </patternFill>
    </fill>
    <fill>
      <patternFill patternType="solid">
        <fgColor rgb="FFABABAB"/>
        <bgColor indexed="64"/>
      </patternFill>
    </fill>
    <fill>
      <patternFill patternType="solid">
        <fgColor rgb="FFC8E9F9"/>
        <bgColor indexed="64"/>
      </patternFill>
    </fill>
    <fill>
      <patternFill patternType="solid">
        <fgColor rgb="FFFFFFFF"/>
        <bgColor indexed="64"/>
      </patternFill>
    </fill>
  </fills>
  <borders count="5">
    <border>
      <left/>
      <right/>
      <top/>
      <bottom/>
      <diagonal/>
    </border>
    <border>
      <left style="thin">
        <color indexed="9"/>
      </left>
      <right style="thin">
        <color indexed="9"/>
      </right>
      <top style="thin">
        <color indexed="9"/>
      </top>
      <bottom style="thin">
        <color indexed="9"/>
      </bottom>
      <diagonal/>
    </border>
    <border>
      <left/>
      <right style="thin">
        <color indexed="55"/>
      </right>
      <top style="thin">
        <color indexed="55"/>
      </top>
      <bottom style="medium">
        <color indexed="55"/>
      </bottom>
      <diagonal/>
    </border>
    <border>
      <left style="thin">
        <color indexed="55"/>
      </left>
      <right style="thin">
        <color indexed="55"/>
      </right>
      <top style="thin">
        <color indexed="55"/>
      </top>
      <bottom style="medium">
        <color indexed="55"/>
      </bottom>
      <diagonal/>
    </border>
    <border>
      <left style="thin">
        <color indexed="9"/>
      </left>
      <right style="thin">
        <color indexed="9"/>
      </right>
      <top/>
      <bottom/>
      <diagonal/>
    </border>
  </borders>
  <cellStyleXfs count="3">
    <xf numFmtId="0" fontId="0" fillId="0" borderId="0"/>
    <xf numFmtId="0" fontId="1" fillId="0" borderId="0"/>
    <xf numFmtId="9" fontId="11" fillId="0" borderId="0" applyFont="0" applyFill="0" applyBorder="0" applyAlignment="0" applyProtection="0"/>
  </cellStyleXfs>
  <cellXfs count="58">
    <xf numFmtId="0" fontId="0" fillId="0" borderId="0" xfId="0"/>
    <xf numFmtId="14" fontId="0" fillId="0" borderId="0" xfId="0" applyNumberFormat="1"/>
    <xf numFmtId="49" fontId="0" fillId="0" borderId="0" xfId="0" applyNumberFormat="1" applyAlignment="1">
      <alignment wrapText="1"/>
    </xf>
    <xf numFmtId="0" fontId="1" fillId="0" borderId="0" xfId="1"/>
    <xf numFmtId="0" fontId="2" fillId="0" borderId="0" xfId="1" applyFont="1"/>
    <xf numFmtId="0" fontId="3" fillId="0" borderId="0" xfId="1" applyFont="1"/>
    <xf numFmtId="0" fontId="4" fillId="0" borderId="0" xfId="1" applyFont="1"/>
    <xf numFmtId="0" fontId="1" fillId="2" borderId="1" xfId="1" applyFill="1" applyBorder="1" applyAlignment="1">
      <alignment horizontal="center" vertical="center" wrapText="1"/>
    </xf>
    <xf numFmtId="0" fontId="6" fillId="3" borderId="1" xfId="1" applyFont="1" applyFill="1" applyBorder="1" applyAlignment="1">
      <alignment horizontal="right" vertical="center" wrapText="1"/>
    </xf>
    <xf numFmtId="0" fontId="1" fillId="4" borderId="1" xfId="1" applyFill="1" applyBorder="1" applyAlignment="1">
      <alignment horizontal="center" vertical="center" wrapText="1"/>
    </xf>
    <xf numFmtId="0" fontId="1" fillId="5" borderId="1" xfId="1" applyFill="1" applyBorder="1" applyAlignment="1">
      <alignment horizontal="center" vertical="center" wrapText="1"/>
    </xf>
    <xf numFmtId="0" fontId="1" fillId="6" borderId="1" xfId="1" applyFill="1" applyBorder="1" applyAlignment="1">
      <alignment horizontal="center" vertical="center" wrapText="1"/>
    </xf>
    <xf numFmtId="0" fontId="1" fillId="7" borderId="1" xfId="1" applyFill="1" applyBorder="1" applyAlignment="1">
      <alignment horizontal="left" vertical="center" wrapText="1"/>
    </xf>
    <xf numFmtId="2" fontId="1" fillId="8" borderId="1" xfId="1" applyNumberFormat="1" applyFill="1" applyBorder="1" applyAlignment="1">
      <alignment horizontal="right"/>
    </xf>
    <xf numFmtId="2" fontId="0" fillId="0" borderId="0" xfId="0" applyNumberFormat="1"/>
    <xf numFmtId="0" fontId="0" fillId="11" borderId="0" xfId="0" applyFill="1" applyAlignment="1">
      <alignment wrapText="1"/>
    </xf>
    <xf numFmtId="0" fontId="0" fillId="12" borderId="0" xfId="0" applyFill="1" applyAlignment="1">
      <alignment wrapText="1"/>
    </xf>
    <xf numFmtId="0" fontId="0" fillId="0" borderId="0" xfId="0" applyAlignment="1">
      <alignment wrapText="1"/>
    </xf>
    <xf numFmtId="0" fontId="1" fillId="0" borderId="0" xfId="1"/>
    <xf numFmtId="0" fontId="2" fillId="0" borderId="0" xfId="1" applyFont="1"/>
    <xf numFmtId="0" fontId="3" fillId="0" borderId="0" xfId="1" applyFont="1"/>
    <xf numFmtId="0" fontId="1" fillId="2" borderId="1" xfId="1" applyFill="1" applyBorder="1" applyAlignment="1">
      <alignment horizontal="center" vertical="center" wrapText="1"/>
    </xf>
    <xf numFmtId="0" fontId="1" fillId="5" borderId="1" xfId="1" applyFill="1" applyBorder="1" applyAlignment="1">
      <alignment horizontal="center" vertical="center" wrapText="1"/>
    </xf>
    <xf numFmtId="0" fontId="1" fillId="6" borderId="1" xfId="1" applyFill="1" applyBorder="1" applyAlignment="1">
      <alignment horizontal="center" vertical="center" wrapText="1"/>
    </xf>
    <xf numFmtId="0" fontId="1" fillId="7" borderId="1" xfId="1" applyFill="1" applyBorder="1" applyAlignment="1">
      <alignment horizontal="left" vertical="center" wrapText="1"/>
    </xf>
    <xf numFmtId="2" fontId="1" fillId="8" borderId="1" xfId="1" applyNumberFormat="1" applyFill="1" applyBorder="1" applyAlignment="1">
      <alignment horizontal="right"/>
    </xf>
    <xf numFmtId="2" fontId="1" fillId="13" borderId="1" xfId="1" applyNumberFormat="1" applyFill="1" applyBorder="1" applyAlignment="1">
      <alignment horizontal="right"/>
    </xf>
    <xf numFmtId="2" fontId="0" fillId="0" borderId="0" xfId="0" applyNumberFormat="1" applyAlignment="1">
      <alignment wrapText="1"/>
    </xf>
    <xf numFmtId="1" fontId="0" fillId="0" borderId="0" xfId="0" applyNumberFormat="1" applyAlignment="1">
      <alignment wrapText="1"/>
    </xf>
    <xf numFmtId="1" fontId="0" fillId="0" borderId="0" xfId="0" applyNumberFormat="1"/>
    <xf numFmtId="0" fontId="0" fillId="14" borderId="0" xfId="0" applyFill="1" applyAlignment="1">
      <alignment wrapText="1"/>
    </xf>
    <xf numFmtId="0" fontId="0" fillId="15" borderId="0" xfId="0" applyFill="1" applyAlignment="1">
      <alignment wrapText="1"/>
    </xf>
    <xf numFmtId="0" fontId="0" fillId="16" borderId="0" xfId="0" applyFill="1" applyAlignment="1">
      <alignment wrapText="1"/>
    </xf>
    <xf numFmtId="2" fontId="8" fillId="0" borderId="2" xfId="0" applyNumberFormat="1" applyFont="1" applyBorder="1" applyAlignment="1">
      <alignment vertical="center"/>
    </xf>
    <xf numFmtId="2" fontId="8" fillId="0" borderId="3" xfId="0" applyNumberFormat="1" applyFont="1" applyBorder="1" applyAlignment="1">
      <alignment vertical="center"/>
    </xf>
    <xf numFmtId="2" fontId="9" fillId="0" borderId="2" xfId="0" applyNumberFormat="1" applyFont="1" applyBorder="1" applyAlignment="1">
      <alignment vertical="center"/>
    </xf>
    <xf numFmtId="2" fontId="9" fillId="0" borderId="3" xfId="0" applyNumberFormat="1" applyFont="1" applyBorder="1" applyAlignment="1">
      <alignment vertical="center"/>
    </xf>
    <xf numFmtId="0" fontId="1" fillId="6" borderId="4" xfId="1" applyFill="1" applyBorder="1" applyAlignment="1">
      <alignment horizontal="center" vertical="center" wrapText="1"/>
    </xf>
    <xf numFmtId="0" fontId="0" fillId="0" borderId="0" xfId="0" applyBorder="1" applyAlignment="1">
      <alignment vertical="center"/>
    </xf>
    <xf numFmtId="0" fontId="10" fillId="17" borderId="0" xfId="0" applyNumberFormat="1" applyFont="1" applyFill="1" applyBorder="1" applyAlignment="1" applyProtection="1">
      <alignment vertical="center" wrapText="1"/>
    </xf>
    <xf numFmtId="14" fontId="0" fillId="0" borderId="0" xfId="0" applyNumberFormat="1" applyBorder="1" applyAlignment="1">
      <alignment vertical="center"/>
    </xf>
    <xf numFmtId="0" fontId="6" fillId="3" borderId="1" xfId="1" applyFont="1" applyFill="1" applyBorder="1" applyAlignment="1">
      <alignment horizontal="right" vertical="center" wrapText="1"/>
    </xf>
    <xf numFmtId="0" fontId="1" fillId="4" borderId="1" xfId="1" applyFill="1" applyBorder="1" applyAlignment="1">
      <alignment horizontal="center" vertical="center" wrapText="1"/>
    </xf>
    <xf numFmtId="0" fontId="0" fillId="9" borderId="0" xfId="0" applyFill="1" applyAlignment="1">
      <alignment wrapText="1"/>
    </xf>
    <xf numFmtId="0" fontId="0" fillId="10" borderId="0" xfId="0" applyFill="1" applyAlignment="1">
      <alignment wrapText="1"/>
    </xf>
    <xf numFmtId="0" fontId="0" fillId="11" borderId="0" xfId="0" applyFill="1" applyAlignment="1">
      <alignment wrapText="1"/>
    </xf>
    <xf numFmtId="0" fontId="0" fillId="12" borderId="0" xfId="0" applyFill="1" applyAlignment="1">
      <alignment wrapText="1"/>
    </xf>
    <xf numFmtId="8" fontId="0" fillId="0" borderId="0" xfId="0" applyNumberFormat="1"/>
    <xf numFmtId="0" fontId="0" fillId="2"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7" borderId="1" xfId="0" applyFill="1" applyBorder="1" applyAlignment="1">
      <alignment horizontal="left" vertical="center" wrapText="1"/>
    </xf>
    <xf numFmtId="1" fontId="0" fillId="13" borderId="1" xfId="0" applyNumberFormat="1" applyFill="1" applyBorder="1" applyAlignment="1">
      <alignment horizontal="right"/>
    </xf>
    <xf numFmtId="166" fontId="0" fillId="0" borderId="0" xfId="2" applyNumberFormat="1" applyFont="1"/>
    <xf numFmtId="9" fontId="0" fillId="0" borderId="0" xfId="0" applyNumberFormat="1"/>
    <xf numFmtId="10" fontId="0" fillId="0" borderId="0" xfId="0" applyNumberFormat="1"/>
    <xf numFmtId="172" fontId="0" fillId="0" borderId="0" xfId="0" applyNumberFormat="1"/>
    <xf numFmtId="173" fontId="0" fillId="0" borderId="0" xfId="0" applyNumberFormat="1"/>
  </cellXfs>
  <cellStyles count="3">
    <cellStyle name="Normal" xfId="0" builtinId="0"/>
    <cellStyle name="Normal 2" xfId="1"/>
    <cellStyle name="Percent" xfId="2" builtinId="5"/>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W30"/>
  <sheetViews>
    <sheetView tabSelected="1" topLeftCell="I4" workbookViewId="0">
      <selection activeCell="W28" sqref="W28"/>
    </sheetView>
  </sheetViews>
  <sheetFormatPr defaultRowHeight="15"/>
  <cols>
    <col min="1" max="1" width="10.140625" bestFit="1" customWidth="1"/>
    <col min="2" max="2" width="12" bestFit="1" customWidth="1"/>
    <col min="3" max="3" width="6.5703125" bestFit="1" customWidth="1"/>
    <col min="4" max="4" width="17.5703125" bestFit="1" customWidth="1"/>
    <col min="5" max="6" width="6.5703125" bestFit="1" customWidth="1"/>
    <col min="7" max="7" width="14.140625" bestFit="1" customWidth="1"/>
    <col min="8" max="8" width="5.5703125" bestFit="1" customWidth="1"/>
    <col min="9" max="9" width="7" bestFit="1" customWidth="1"/>
    <col min="10" max="11" width="12" bestFit="1" customWidth="1"/>
    <col min="12" max="12" width="8.28515625" bestFit="1" customWidth="1"/>
    <col min="13" max="13" width="7" bestFit="1" customWidth="1"/>
    <col min="14" max="14" width="13.85546875" bestFit="1" customWidth="1"/>
    <col min="15" max="15" width="18" bestFit="1" customWidth="1"/>
    <col min="16" max="16" width="13.42578125" style="14" bestFit="1" customWidth="1"/>
    <col min="17" max="17" width="12.85546875" bestFit="1" customWidth="1"/>
    <col min="18" max="18" width="17.7109375" bestFit="1" customWidth="1"/>
    <col min="19" max="19" width="12" bestFit="1" customWidth="1"/>
    <col min="20" max="20" width="12" customWidth="1"/>
    <col min="21" max="21" width="14.42578125" bestFit="1" customWidth="1"/>
    <col min="22" max="22" width="8.5703125" bestFit="1" customWidth="1"/>
  </cols>
  <sheetData>
    <row r="1" spans="1:23" ht="45">
      <c r="B1" t="s">
        <v>14</v>
      </c>
      <c r="D1" s="17" t="s">
        <v>116</v>
      </c>
      <c r="E1" s="17"/>
      <c r="F1" s="17"/>
      <c r="G1" s="2" t="s">
        <v>115</v>
      </c>
      <c r="H1" s="2"/>
      <c r="I1" s="2"/>
    </row>
    <row r="2" spans="1:23">
      <c r="G2" s="2"/>
      <c r="H2" s="2"/>
      <c r="I2" s="2"/>
    </row>
    <row r="3" spans="1:23">
      <c r="G3" s="2"/>
      <c r="H3" s="2"/>
      <c r="I3" s="2"/>
    </row>
    <row r="4" spans="1:23">
      <c r="G4" s="2"/>
      <c r="H4" s="2"/>
      <c r="I4" s="2"/>
    </row>
    <row r="5" spans="1:23">
      <c r="G5" s="2"/>
      <c r="H5" s="2"/>
      <c r="I5" s="2"/>
    </row>
    <row r="6" spans="1:23">
      <c r="G6" s="2"/>
      <c r="H6" s="2"/>
      <c r="I6" s="2"/>
    </row>
    <row r="7" spans="1:23">
      <c r="G7" s="2"/>
      <c r="H7" s="2"/>
      <c r="I7" s="2"/>
      <c r="N7" t="s">
        <v>131</v>
      </c>
      <c r="O7" s="55">
        <v>0.13780000000000001</v>
      </c>
    </row>
    <row r="8" spans="1:23">
      <c r="G8" s="2"/>
      <c r="H8" s="2"/>
      <c r="I8" s="2"/>
      <c r="N8" t="s">
        <v>132</v>
      </c>
      <c r="O8" s="54">
        <v>0.1</v>
      </c>
    </row>
    <row r="9" spans="1:23">
      <c r="G9" s="2"/>
      <c r="H9" s="2"/>
      <c r="I9" s="2"/>
      <c r="L9">
        <f>25*12</f>
        <v>300</v>
      </c>
      <c r="R9" t="s">
        <v>133</v>
      </c>
      <c r="S9" t="s">
        <v>134</v>
      </c>
      <c r="U9" t="s">
        <v>130</v>
      </c>
    </row>
    <row r="10" spans="1:23">
      <c r="A10" s="1" t="s">
        <v>73</v>
      </c>
      <c r="B10">
        <f>VLOOKUP(A10,ИПЦ!$B$27:$C$60,2,FALSE)</f>
        <v>4625.171727102831</v>
      </c>
      <c r="C10" s="14">
        <f>B10/$B$15*100</f>
        <v>73.705811405713462</v>
      </c>
      <c r="D10" s="14">
        <f>VLOOKUP(A10,'индекс недвижими имоти'!$B$25:$C$50,2,FALSE)</f>
        <v>83.52</v>
      </c>
      <c r="E10" s="14">
        <v>100</v>
      </c>
      <c r="F10" s="14">
        <v>100</v>
      </c>
      <c r="G10" s="28">
        <f>VLOOKUP(A10,'цена в евро'!C19:I39,7,FALSE)</f>
        <v>625.00319557425757</v>
      </c>
      <c r="H10" s="27">
        <v>82.15</v>
      </c>
      <c r="I10" s="28">
        <f>H10*G10</f>
        <v>51344.01251642526</v>
      </c>
      <c r="S10" s="54">
        <v>0.2</v>
      </c>
      <c r="T10" s="54">
        <v>0.3</v>
      </c>
      <c r="U10" s="54">
        <v>0.4</v>
      </c>
    </row>
    <row r="11" spans="1:23" ht="90">
      <c r="A11" s="1" t="s">
        <v>74</v>
      </c>
      <c r="B11">
        <f>VLOOKUP(A11,ИПЦ!$B$27:$C$60,2,FALSE)</f>
        <v>4925.3060775204685</v>
      </c>
      <c r="C11" s="14">
        <f>B11/$B$15*100</f>
        <v>78.488692373922504</v>
      </c>
      <c r="D11" s="14">
        <f>VLOOKUP(A11,'индекс недвижими имоти'!$B$25:$C$50,2,FALSE)</f>
        <v>98.09</v>
      </c>
      <c r="E11" s="14">
        <f>C11/C10*E10</f>
        <v>106.48915041702978</v>
      </c>
      <c r="F11" s="14">
        <f>D11/D10*F10</f>
        <v>117.44492337164752</v>
      </c>
      <c r="G11" s="28">
        <f>VLOOKUP(A11,'цена в евро'!C20:I40,7,FALSE)</f>
        <v>686.05144618908594</v>
      </c>
      <c r="H11" s="27">
        <v>82.15</v>
      </c>
      <c r="I11" s="28">
        <f t="shared" ref="I11:I30" si="0">H11*G11</f>
        <v>56359.126304433412</v>
      </c>
      <c r="N11" t="s">
        <v>135</v>
      </c>
      <c r="O11" t="s">
        <v>136</v>
      </c>
      <c r="P11" s="14" t="s">
        <v>137</v>
      </c>
      <c r="Q11" s="17" t="s">
        <v>138</v>
      </c>
      <c r="S11" s="17" t="s">
        <v>139</v>
      </c>
      <c r="T11" s="17" t="s">
        <v>142</v>
      </c>
      <c r="U11" s="17" t="s">
        <v>140</v>
      </c>
      <c r="V11" s="17" t="s">
        <v>141</v>
      </c>
    </row>
    <row r="12" spans="1:23">
      <c r="A12" s="1" t="s">
        <v>75</v>
      </c>
      <c r="B12">
        <f>VLOOKUP(A12,ИПЦ!$B$27:$C$60,2,FALSE)</f>
        <v>5540.0832269848561</v>
      </c>
      <c r="C12" s="14">
        <f>B12/$B$15*100</f>
        <v>88.285658045367484</v>
      </c>
      <c r="D12" s="14">
        <f>VLOOKUP(A12,'индекс недвижими имоти'!$B$25:$C$50,2,FALSE)</f>
        <v>132.06</v>
      </c>
      <c r="E12" s="14">
        <f t="shared" ref="E12:E18" si="1">C12/C11*E11</f>
        <v>119.7811357905</v>
      </c>
      <c r="F12" s="14">
        <f t="shared" ref="F12:F18" si="2">D12/D11*F11</f>
        <v>158.11781609195404</v>
      </c>
      <c r="G12" s="28">
        <f>VLOOKUP(A12,'цена в евро'!C21:I41,7,FALSE)</f>
        <v>927.07443898498343</v>
      </c>
      <c r="H12" s="27">
        <v>82.15</v>
      </c>
      <c r="I12" s="28">
        <f t="shared" si="0"/>
        <v>76159.165162616395</v>
      </c>
      <c r="J12">
        <v>8.2167916666666674</v>
      </c>
      <c r="K12">
        <f>J12/100/12</f>
        <v>6.8473263888888898E-3</v>
      </c>
      <c r="L12" s="47">
        <f>PMT(K12,$L$9,I12)</f>
        <v>-598.78794357986794</v>
      </c>
    </row>
    <row r="13" spans="1:23">
      <c r="A13" s="1" t="s">
        <v>76</v>
      </c>
      <c r="B13">
        <f>VLOOKUP(A13,ИПЦ!$B$27:$C$60,2,FALSE)</f>
        <v>5969.7754400834392</v>
      </c>
      <c r="C13" s="14">
        <f>B13/$B$15*100</f>
        <v>95.133147195999754</v>
      </c>
      <c r="D13" s="14">
        <f>VLOOKUP(A13,'индекс недвижими имоти'!$B$25:$C$50,2,FALSE)</f>
        <v>147.53</v>
      </c>
      <c r="E13" s="14">
        <f t="shared" si="1"/>
        <v>129.07143328541568</v>
      </c>
      <c r="F13" s="14">
        <f t="shared" si="2"/>
        <v>176.64032567049813</v>
      </c>
      <c r="G13" s="28">
        <f>VLOOKUP(A13,'цена в евро'!C22:I42,7,FALSE)</f>
        <v>1191.2589539990695</v>
      </c>
      <c r="H13" s="27">
        <v>82.15</v>
      </c>
      <c r="I13" s="28">
        <f t="shared" si="0"/>
        <v>97861.923071023572</v>
      </c>
      <c r="J13">
        <v>8.9443333333333328</v>
      </c>
      <c r="K13">
        <f t="shared" ref="K13:K30" si="3">J13/100/12</f>
        <v>7.4536111111111114E-3</v>
      </c>
      <c r="L13" s="47">
        <f>PMT(K13,$L$9,I13)</f>
        <v>-817.52644903667749</v>
      </c>
      <c r="M13">
        <f>VLOOKUP(A13,salaies!A8:D90,4,FALSE)</f>
        <v>753.8</v>
      </c>
      <c r="N13">
        <f>M13*(1-$O$7)*(1-$O$8)</f>
        <v>584.93372399999998</v>
      </c>
      <c r="O13">
        <f>N13*2</f>
        <v>1169.867448</v>
      </c>
      <c r="P13" s="14">
        <f>-1*L13*1.95583</f>
        <v>1598.9427548194049</v>
      </c>
      <c r="Q13" s="53">
        <f>P13/O13</f>
        <v>1.3667725839820144</v>
      </c>
      <c r="R13">
        <f>(1-(1/(1+$K13)^$L$9))/$K13</f>
        <v>119.70490151889028</v>
      </c>
      <c r="S13" s="57">
        <f>R13*O13*$S$10/1.95583</f>
        <v>14320.147216577667</v>
      </c>
      <c r="T13" s="57">
        <f>R13*O13*$T$10/1.95583</f>
        <v>21480.220824866497</v>
      </c>
      <c r="U13" s="29">
        <f>R13*O13*$U$10/1.95583</f>
        <v>28640.294433155334</v>
      </c>
      <c r="V13" s="29">
        <f>I13</f>
        <v>97861.923071023572</v>
      </c>
      <c r="W13" s="56">
        <f>V13/T13</f>
        <v>4.5559086132733828</v>
      </c>
    </row>
    <row r="14" spans="1:23">
      <c r="A14" s="1" t="s">
        <v>77</v>
      </c>
      <c r="B14">
        <f>VLOOKUP(A14,ИПЦ!$B$27:$C$60,2,FALSE)</f>
        <v>6003.1593760824799</v>
      </c>
      <c r="C14" s="14">
        <f>B14/$B$15*100</f>
        <v>95.66514692182767</v>
      </c>
      <c r="D14" s="14">
        <f>VLOOKUP(A14,'индекс недвижими имоти'!$B$25:$C$50,2,FALSE)</f>
        <v>109.58</v>
      </c>
      <c r="E14" s="14">
        <f t="shared" si="1"/>
        <v>129.79322131770462</v>
      </c>
      <c r="F14" s="14">
        <f t="shared" si="2"/>
        <v>131.20210727969351</v>
      </c>
      <c r="G14" s="28">
        <f>VLOOKUP(A14,'цена в евро'!C23:I43,7,FALSE)</f>
        <v>888.42077276654925</v>
      </c>
      <c r="H14" s="27">
        <v>82.15</v>
      </c>
      <c r="I14" s="28">
        <f t="shared" si="0"/>
        <v>72983.766482772029</v>
      </c>
      <c r="J14">
        <v>9.9121666666666659</v>
      </c>
      <c r="K14">
        <f t="shared" si="3"/>
        <v>8.260138888888888E-3</v>
      </c>
      <c r="L14" s="47">
        <f t="shared" ref="L14:L29" si="4">PMT(K14,$L$9,I14)</f>
        <v>-658.69046806920403</v>
      </c>
      <c r="M14">
        <f>VLOOKUP(A14,salaies!A9:D91,4,FALSE)</f>
        <v>817.4</v>
      </c>
      <c r="N14">
        <f>M14*(1-$O$7)*(1-$O$8)</f>
        <v>634.28605199999993</v>
      </c>
      <c r="O14">
        <f t="shared" ref="O14:O30" si="5">N14*2</f>
        <v>1268.5721039999999</v>
      </c>
      <c r="P14" s="14">
        <f t="shared" ref="P14:P30" si="6">-1*L14*1.95583</f>
        <v>1288.2865781637913</v>
      </c>
      <c r="Q14" s="53">
        <f t="shared" ref="Q14:Q30" si="7">P14/O14</f>
        <v>1.0155406808187164</v>
      </c>
      <c r="R14">
        <f t="shared" ref="R14:R30" si="8">(1-(1/(1+$K14)^$L$9))/$K14</f>
        <v>110.80130959949481</v>
      </c>
      <c r="S14" s="57">
        <f t="shared" ref="S14:S30" si="9">R14*O14*$S$10/1.95583</f>
        <v>14373.381167543859</v>
      </c>
      <c r="T14" s="57">
        <f>R14*O14*$T$10/1.95583</f>
        <v>21560.071751315787</v>
      </c>
      <c r="U14" s="29">
        <f t="shared" ref="U14:U30" si="10">R14*O14*$U$10/1.95583</f>
        <v>28746.762335087718</v>
      </c>
      <c r="V14" s="29">
        <f t="shared" ref="V14:V30" si="11">I14</f>
        <v>72983.766482772029</v>
      </c>
      <c r="W14" s="56">
        <f t="shared" ref="W14:W30" si="12">V14/T14</f>
        <v>3.3851356027290547</v>
      </c>
    </row>
    <row r="15" spans="1:23">
      <c r="A15" s="1" t="s">
        <v>0</v>
      </c>
      <c r="B15">
        <f>VLOOKUP(A15,ИПЦ!$B$27:$C$60,2,FALSE)</f>
        <v>6275.1791736523792</v>
      </c>
      <c r="C15">
        <v>100</v>
      </c>
      <c r="D15" s="14">
        <f>VLOOKUP(A15,'индекс недвижими имоти'!$B$25:$C$50,2,FALSE)</f>
        <v>104.15</v>
      </c>
      <c r="E15" s="14">
        <f t="shared" si="1"/>
        <v>135.67451208094056</v>
      </c>
      <c r="F15" s="14">
        <f t="shared" si="2"/>
        <v>124.70067049808432</v>
      </c>
      <c r="G15" s="28">
        <f>VLOOKUP(A15,'цена в евро'!C24:I44,7,FALSE)</f>
        <v>802.11470322062758</v>
      </c>
      <c r="H15" s="27">
        <v>82.15</v>
      </c>
      <c r="I15" s="28">
        <f t="shared" si="0"/>
        <v>65893.722869574558</v>
      </c>
      <c r="J15">
        <v>8.8069416666666669</v>
      </c>
      <c r="K15">
        <f t="shared" si="3"/>
        <v>7.3391180555555553E-3</v>
      </c>
      <c r="L15" s="47">
        <f t="shared" si="4"/>
        <v>-544.29257959102449</v>
      </c>
      <c r="M15">
        <f>VLOOKUP(A15,salaies!A10:D92,4,FALSE)</f>
        <v>874.6</v>
      </c>
      <c r="N15">
        <f>M15*(1-$O$7)*(1-$O$8)</f>
        <v>678.67210799999998</v>
      </c>
      <c r="O15">
        <f t="shared" si="5"/>
        <v>1357.344216</v>
      </c>
      <c r="P15" s="14">
        <f t="shared" si="6"/>
        <v>1064.5437559415134</v>
      </c>
      <c r="Q15" s="53">
        <f t="shared" si="7"/>
        <v>0.78428429825903012</v>
      </c>
      <c r="R15">
        <f t="shared" si="8"/>
        <v>121.06305568061649</v>
      </c>
      <c r="S15" s="57">
        <f t="shared" si="9"/>
        <v>16803.529795470029</v>
      </c>
      <c r="T15" s="57">
        <f t="shared" ref="T14:T30" si="13">R15*O15*$T$10/1.95583</f>
        <v>25205.29469320504</v>
      </c>
      <c r="U15" s="29">
        <f t="shared" si="10"/>
        <v>33607.059590940058</v>
      </c>
      <c r="V15" s="29">
        <f t="shared" si="11"/>
        <v>65893.722869574558</v>
      </c>
      <c r="W15" s="56">
        <f t="shared" si="12"/>
        <v>2.6142809941967666</v>
      </c>
    </row>
    <row r="16" spans="1:23">
      <c r="A16" s="1" t="s">
        <v>1</v>
      </c>
      <c r="B16">
        <f>VLOOKUP(A16,ИПЦ!$B$27:$C$60,2,FALSE)</f>
        <v>6447.9340477080486</v>
      </c>
      <c r="C16" s="14">
        <f>B16/$B$15*100</f>
        <v>102.75298711439214</v>
      </c>
      <c r="D16" s="14">
        <f>VLOOKUP(A16,'индекс недвижими имоти'!$B$25:$C$50,2,FALSE)</f>
        <v>98.1</v>
      </c>
      <c r="E16" s="14">
        <f t="shared" si="1"/>
        <v>139.40961391604324</v>
      </c>
      <c r="F16" s="14">
        <f t="shared" si="2"/>
        <v>117.45689655172414</v>
      </c>
      <c r="G16" s="28">
        <f>VLOOKUP(A16,'цена в евро'!C25:I45,7,FALSE)</f>
        <v>750.62761078416838</v>
      </c>
      <c r="H16" s="27">
        <v>82.15</v>
      </c>
      <c r="I16" s="28">
        <f t="shared" si="0"/>
        <v>61664.058225919434</v>
      </c>
      <c r="J16">
        <v>8.0709833333333325</v>
      </c>
      <c r="K16">
        <f t="shared" si="3"/>
        <v>6.725819444444444E-3</v>
      </c>
      <c r="L16" s="47">
        <f t="shared" si="4"/>
        <v>-478.8364597939543</v>
      </c>
      <c r="M16">
        <f>VLOOKUP(A16,salaies!A11:D93,4,FALSE)</f>
        <v>980.2</v>
      </c>
      <c r="N16">
        <f>M16*(1-$O$7)*(1-$O$8)</f>
        <v>760.61559599999998</v>
      </c>
      <c r="O16">
        <f t="shared" si="5"/>
        <v>1521.231192</v>
      </c>
      <c r="P16" s="14">
        <f>-1*L16*1.95583</f>
        <v>936.52271315880967</v>
      </c>
      <c r="Q16" s="53">
        <f t="shared" si="7"/>
        <v>0.61563470305098089</v>
      </c>
      <c r="R16">
        <f t="shared" si="8"/>
        <v>128.7789535752014</v>
      </c>
      <c r="S16" s="57">
        <f t="shared" si="9"/>
        <v>20032.677794257812</v>
      </c>
      <c r="T16" s="57">
        <f t="shared" si="13"/>
        <v>30049.016691386714</v>
      </c>
      <c r="U16" s="29">
        <f t="shared" si="10"/>
        <v>40065.355588515624</v>
      </c>
      <c r="V16" s="29">
        <f t="shared" si="11"/>
        <v>61664.058225919434</v>
      </c>
      <c r="W16" s="56">
        <f t="shared" si="12"/>
        <v>2.0521156768366033</v>
      </c>
    </row>
    <row r="17" spans="1:23">
      <c r="A17" s="1" t="s">
        <v>2</v>
      </c>
      <c r="B17">
        <f>VLOOKUP(A17,ИПЦ!$B$27:$C$60,2,FALSE)</f>
        <v>6721.7525699254775</v>
      </c>
      <c r="C17" s="14">
        <f t="shared" ref="C17:C30" si="14">B17/$B$15*100</f>
        <v>107.11650430872362</v>
      </c>
      <c r="D17" s="14">
        <f>VLOOKUP(A17,'индекс недвижими имоти'!$B$25:$C$50,2,FALSE)</f>
        <v>96.82</v>
      </c>
      <c r="E17" s="14">
        <f t="shared" si="1"/>
        <v>145.32979457902042</v>
      </c>
      <c r="F17" s="14">
        <f t="shared" si="2"/>
        <v>115.92432950191572</v>
      </c>
      <c r="G17" s="28">
        <f>VLOOKUP(A17,'цена в евро'!C26:I46,7,FALSE)</f>
        <v>742.70258662562696</v>
      </c>
      <c r="H17" s="27">
        <v>82.15</v>
      </c>
      <c r="I17" s="28">
        <f t="shared" si="0"/>
        <v>61013.017491295257</v>
      </c>
      <c r="J17">
        <v>7.3905833333333346</v>
      </c>
      <c r="K17">
        <f t="shared" si="3"/>
        <v>6.1588194444444459E-3</v>
      </c>
      <c r="L17" s="47">
        <f t="shared" si="4"/>
        <v>-446.54743082913666</v>
      </c>
      <c r="M17">
        <f>VLOOKUP(A17,salaies!A12:D94,4,FALSE)</f>
        <v>1013</v>
      </c>
      <c r="N17">
        <f>M17*(1-$O$7)*(1-$O$8)</f>
        <v>786.06773999999996</v>
      </c>
      <c r="O17">
        <f t="shared" si="5"/>
        <v>1572.1354799999999</v>
      </c>
      <c r="P17" s="14">
        <f t="shared" si="6"/>
        <v>873.37086163855031</v>
      </c>
      <c r="Q17" s="53">
        <f t="shared" si="7"/>
        <v>0.55553155103308927</v>
      </c>
      <c r="R17">
        <f t="shared" si="8"/>
        <v>136.63278137779901</v>
      </c>
      <c r="S17" s="57">
        <f t="shared" si="9"/>
        <v>21965.635391125106</v>
      </c>
      <c r="T17" s="57">
        <f t="shared" si="13"/>
        <v>32948.453086687659</v>
      </c>
      <c r="U17" s="29">
        <f t="shared" si="10"/>
        <v>43931.270782250213</v>
      </c>
      <c r="V17" s="29">
        <f t="shared" si="11"/>
        <v>61013.017491295257</v>
      </c>
      <c r="W17" s="56">
        <f t="shared" si="12"/>
        <v>1.8517718367769647</v>
      </c>
    </row>
    <row r="18" spans="1:23">
      <c r="A18" s="1" t="s">
        <v>3</v>
      </c>
      <c r="B18">
        <f>VLOOKUP(A18,ИПЦ!$B$27:$C$60,2,FALSE)</f>
        <v>6614.8305332491727</v>
      </c>
      <c r="C18" s="14">
        <f t="shared" si="14"/>
        <v>105.41261612135141</v>
      </c>
      <c r="D18" s="14">
        <f>VLOOKUP(A18,'индекс недвижими имоти'!$B$25:$C$50,2,FALSE)</f>
        <v>95.66</v>
      </c>
      <c r="E18" s="14">
        <f t="shared" si="1"/>
        <v>143.0180525943984</v>
      </c>
      <c r="F18" s="14">
        <f t="shared" si="2"/>
        <v>114.53544061302684</v>
      </c>
      <c r="G18" s="28">
        <f>VLOOKUP(A18,'цена в евро'!C27:I47,7,FALSE)</f>
        <v>736.15805054631539</v>
      </c>
      <c r="H18" s="27">
        <v>82.15</v>
      </c>
      <c r="I18" s="28">
        <f t="shared" si="0"/>
        <v>60475.383852379811</v>
      </c>
      <c r="J18">
        <v>6.8746249999999982</v>
      </c>
      <c r="K18">
        <f t="shared" si="3"/>
        <v>5.7288541666666651E-3</v>
      </c>
      <c r="L18" s="47">
        <f t="shared" si="4"/>
        <v>-422.60280022616195</v>
      </c>
      <c r="M18">
        <f>VLOOKUP(A18,salaies!A13:D95,4,FALSE)</f>
        <v>1074.4000000000001</v>
      </c>
      <c r="N18">
        <f>M18*(1-$O$7)*(1-$O$8)</f>
        <v>833.71291200000007</v>
      </c>
      <c r="O18">
        <f t="shared" si="5"/>
        <v>1667.4258240000001</v>
      </c>
      <c r="P18" s="14">
        <f t="shared" si="6"/>
        <v>826.53923476633429</v>
      </c>
      <c r="Q18" s="53">
        <f t="shared" si="7"/>
        <v>0.49569775330907567</v>
      </c>
      <c r="R18">
        <f t="shared" si="8"/>
        <v>143.10218441528437</v>
      </c>
      <c r="S18" s="57">
        <f t="shared" si="9"/>
        <v>24400.104074981522</v>
      </c>
      <c r="T18" s="57">
        <f t="shared" si="13"/>
        <v>36600.156112472272</v>
      </c>
      <c r="U18" s="29">
        <f t="shared" si="10"/>
        <v>48800.208149963044</v>
      </c>
      <c r="V18" s="29">
        <f t="shared" si="11"/>
        <v>60475.383852379811</v>
      </c>
      <c r="W18" s="56">
        <f t="shared" si="12"/>
        <v>1.652325844363586</v>
      </c>
    </row>
    <row r="19" spans="1:23">
      <c r="A19" s="1" t="s">
        <v>4</v>
      </c>
      <c r="B19">
        <f>VLOOKUP(A19,ИПЦ!$B$27:$C$60,2,FALSE)</f>
        <v>6556.9344943925435</v>
      </c>
      <c r="C19" s="14">
        <f t="shared" si="14"/>
        <v>104.48999642788164</v>
      </c>
      <c r="D19" s="14">
        <f>VLOOKUP(A19,'индекс недвижими имоти'!$B$25:$C$50,2,FALSE)</f>
        <v>98.32</v>
      </c>
      <c r="E19" s="14">
        <f t="shared" ref="E19:E30" si="15">C19/C18*E18</f>
        <v>141.76629282692062</v>
      </c>
      <c r="F19" s="14">
        <f t="shared" ref="F19:F30" si="16">D19/D18*F18</f>
        <v>117.72030651340997</v>
      </c>
      <c r="G19" s="28">
        <f>VLOOKUP(A19,'цена в евро'!C28:I48,7,FALSE)</f>
        <v>757.27440523971916</v>
      </c>
      <c r="H19" s="27">
        <v>82.15</v>
      </c>
      <c r="I19" s="28">
        <f t="shared" si="0"/>
        <v>62210.092390442936</v>
      </c>
      <c r="J19">
        <v>6.5361166666666648</v>
      </c>
      <c r="K19">
        <f t="shared" si="3"/>
        <v>5.4467638888888873E-3</v>
      </c>
      <c r="L19" s="47">
        <f t="shared" si="4"/>
        <v>-421.45203834878225</v>
      </c>
      <c r="M19">
        <f>VLOOKUP(A19,salaies!A14:D96,4,FALSE)</f>
        <v>1116.5999999999999</v>
      </c>
      <c r="N19">
        <f>M19*(1-$O$7)*(1-$O$8)</f>
        <v>866.45926799999995</v>
      </c>
      <c r="O19">
        <f t="shared" si="5"/>
        <v>1732.9185359999999</v>
      </c>
      <c r="P19" s="14">
        <f t="shared" si="6"/>
        <v>824.28854016369883</v>
      </c>
      <c r="Q19" s="53">
        <f t="shared" si="7"/>
        <v>0.47566491040390074</v>
      </c>
      <c r="R19">
        <f t="shared" si="8"/>
        <v>147.60894889529411</v>
      </c>
      <c r="S19" s="57">
        <f t="shared" si="9"/>
        <v>26157.10809427526</v>
      </c>
      <c r="T19" s="57">
        <f t="shared" si="13"/>
        <v>39235.662141412882</v>
      </c>
      <c r="U19" s="29">
        <f t="shared" si="10"/>
        <v>52314.216188550519</v>
      </c>
      <c r="V19" s="29">
        <f t="shared" si="11"/>
        <v>62210.092390442936</v>
      </c>
      <c r="W19" s="56">
        <f t="shared" si="12"/>
        <v>1.585549701346336</v>
      </c>
    </row>
    <row r="20" spans="1:23">
      <c r="A20" s="1" t="s">
        <v>5</v>
      </c>
      <c r="B20">
        <f>VLOOKUP(A20,ИПЦ!$B$27:$C$60,2,FALSE)</f>
        <v>6532.2492783236903</v>
      </c>
      <c r="C20" s="14">
        <f t="shared" si="14"/>
        <v>104.09661776273533</v>
      </c>
      <c r="D20" s="14">
        <f>VLOOKUP(A20,'индекс недвижими имоти'!$B$25:$C$50,2,FALSE)</f>
        <v>102.23</v>
      </c>
      <c r="E20" s="14">
        <f t="shared" si="15"/>
        <v>141.23257824235284</v>
      </c>
      <c r="F20" s="14">
        <f t="shared" si="16"/>
        <v>122.40181992337166</v>
      </c>
      <c r="G20" s="28">
        <f>VLOOKUP(A20,'цена в евро'!C29:I49,7,FALSE)</f>
        <v>787.111016806164</v>
      </c>
      <c r="H20" s="27">
        <v>82.15</v>
      </c>
      <c r="I20" s="28">
        <f t="shared" si="0"/>
        <v>64661.170030626374</v>
      </c>
      <c r="J20">
        <v>5.7748249999999999</v>
      </c>
      <c r="K20">
        <f t="shared" si="3"/>
        <v>4.812354166666667E-3</v>
      </c>
      <c r="L20" s="47">
        <f t="shared" si="4"/>
        <v>-407.75815007609555</v>
      </c>
      <c r="M20">
        <f>VLOOKUP(A20,salaies!A15:D97,4,FALSE)</f>
        <v>1236.2</v>
      </c>
      <c r="N20">
        <f>M20*(1-$O$7)*(1-$O$8)</f>
        <v>959.26647600000013</v>
      </c>
      <c r="O20">
        <f t="shared" si="5"/>
        <v>1918.5329520000003</v>
      </c>
      <c r="P20" s="14">
        <f t="shared" si="6"/>
        <v>797.50562266332997</v>
      </c>
      <c r="Q20" s="53">
        <f t="shared" si="7"/>
        <v>0.41568513161682191</v>
      </c>
      <c r="R20">
        <f t="shared" si="8"/>
        <v>158.57725962941353</v>
      </c>
      <c r="S20" s="57">
        <f t="shared" si="9"/>
        <v>31110.648475265156</v>
      </c>
      <c r="T20" s="57">
        <f t="shared" si="13"/>
        <v>46665.972712897725</v>
      </c>
      <c r="U20" s="29">
        <f t="shared" si="10"/>
        <v>62221.296950530312</v>
      </c>
      <c r="V20" s="29">
        <f t="shared" si="11"/>
        <v>64661.170030626374</v>
      </c>
      <c r="W20" s="56">
        <f t="shared" si="12"/>
        <v>1.3856171053894064</v>
      </c>
    </row>
    <row r="21" spans="1:23">
      <c r="A21" s="1" t="s">
        <v>6</v>
      </c>
      <c r="B21">
        <f>VLOOKUP(A21,ИПЦ!$B$27:$C$60,2,FALSE)</f>
        <v>6538.327677289275</v>
      </c>
      <c r="C21" s="14">
        <f t="shared" si="14"/>
        <v>104.19348191270423</v>
      </c>
      <c r="D21" s="14">
        <f>VLOOKUP(A21,'индекс недвижими имоти'!$B$25:$C$50,2,FALSE)</f>
        <v>110.52</v>
      </c>
      <c r="E21" s="14">
        <f t="shared" si="15"/>
        <v>141.36399820520447</v>
      </c>
      <c r="F21" s="14">
        <f t="shared" si="16"/>
        <v>132.32758620689657</v>
      </c>
      <c r="G21" s="28">
        <f>VLOOKUP(A21,'цена в евро'!C30:I50,7,FALSE)</f>
        <v>878.66549239964615</v>
      </c>
      <c r="H21" s="27">
        <v>82.15</v>
      </c>
      <c r="I21" s="28">
        <f t="shared" si="0"/>
        <v>72182.370200630932</v>
      </c>
      <c r="J21">
        <v>4.8387666666666673</v>
      </c>
      <c r="K21">
        <f t="shared" si="3"/>
        <v>4.0323055555555563E-3</v>
      </c>
      <c r="L21" s="47">
        <f t="shared" si="4"/>
        <v>-415.21809014343631</v>
      </c>
      <c r="M21">
        <f>VLOOKUP(A21,salaies!A16:D98,4,FALSE)</f>
        <v>1292.8</v>
      </c>
      <c r="N21">
        <f>M21*(1-$O$7)*(1-$O$8)</f>
        <v>1003.1869439999999</v>
      </c>
      <c r="O21">
        <f t="shared" si="5"/>
        <v>2006.3738879999999</v>
      </c>
      <c r="P21" s="14">
        <f t="shared" si="6"/>
        <v>812.09599724523707</v>
      </c>
      <c r="Q21" s="53">
        <f t="shared" si="7"/>
        <v>0.4047580573602626</v>
      </c>
      <c r="R21">
        <f t="shared" si="8"/>
        <v>173.84206496324779</v>
      </c>
      <c r="S21" s="57">
        <f t="shared" si="9"/>
        <v>35666.921949071242</v>
      </c>
      <c r="T21" s="57">
        <f t="shared" si="13"/>
        <v>53500.382923606856</v>
      </c>
      <c r="U21" s="29">
        <f t="shared" si="10"/>
        <v>71333.843898142484</v>
      </c>
      <c r="V21" s="29">
        <f t="shared" si="11"/>
        <v>72182.370200630932</v>
      </c>
      <c r="W21" s="56">
        <f t="shared" si="12"/>
        <v>1.3491935245342088</v>
      </c>
    </row>
    <row r="22" spans="1:23">
      <c r="A22" s="1" t="s">
        <v>7</v>
      </c>
      <c r="B22">
        <f>VLOOKUP(A22,ИПЦ!$B$27:$C$60,2,FALSE)</f>
        <v>6719.4224653852762</v>
      </c>
      <c r="C22" s="14">
        <f t="shared" si="14"/>
        <v>107.07937222889416</v>
      </c>
      <c r="D22" s="14">
        <f>VLOOKUP(A22,'индекс недвижими имоти'!$B$25:$C$50,2,FALSE)</f>
        <v>119.53</v>
      </c>
      <c r="E22" s="14">
        <f t="shared" si="15"/>
        <v>145.27941581088626</v>
      </c>
      <c r="F22" s="14">
        <f t="shared" si="16"/>
        <v>143.11542145593873</v>
      </c>
      <c r="G22" s="28">
        <f>VLOOKUP(A22,'цена в евро'!C31:I51,7,FALSE)</f>
        <v>959.69385376029607</v>
      </c>
      <c r="H22" s="27">
        <v>82.15</v>
      </c>
      <c r="I22" s="28">
        <f t="shared" si="0"/>
        <v>78838.850086408333</v>
      </c>
      <c r="J22">
        <v>3.9002750000000002</v>
      </c>
      <c r="K22">
        <f t="shared" si="3"/>
        <v>3.2502291666666669E-3</v>
      </c>
      <c r="L22" s="47">
        <f>PMT(K22,$L$9,I22)</f>
        <v>-411.81163600249516</v>
      </c>
      <c r="M22">
        <f>VLOOKUP(A22,salaies!A17:D99,4,FALSE)</f>
        <v>1453</v>
      </c>
      <c r="N22">
        <f>M22*(1-$O$7)*(1-$O$8)</f>
        <v>1127.4989399999999</v>
      </c>
      <c r="O22">
        <f t="shared" si="5"/>
        <v>2254.9978799999999</v>
      </c>
      <c r="P22" s="14">
        <f t="shared" si="6"/>
        <v>805.43355204276008</v>
      </c>
      <c r="Q22" s="53">
        <f t="shared" si="7"/>
        <v>0.35717707727634762</v>
      </c>
      <c r="R22">
        <f>(1-(1/(1+$K22)^$L$9))/$K22</f>
        <v>191.44395931039367</v>
      </c>
      <c r="S22" s="57">
        <f t="shared" si="9"/>
        <v>44145.526184151386</v>
      </c>
      <c r="T22" s="57">
        <f t="shared" si="13"/>
        <v>66218.289276227064</v>
      </c>
      <c r="U22" s="29">
        <f t="shared" si="10"/>
        <v>88291.052368302771</v>
      </c>
      <c r="V22" s="29">
        <f t="shared" si="11"/>
        <v>78838.850086408333</v>
      </c>
      <c r="W22" s="56">
        <f t="shared" si="12"/>
        <v>1.1905902575878256</v>
      </c>
    </row>
    <row r="23" spans="1:23">
      <c r="A23" s="1" t="s">
        <v>8</v>
      </c>
      <c r="B23">
        <f>VLOOKUP(A23,ИПЦ!$B$27:$C$60,2,FALSE)</f>
        <v>6898.9610966904174</v>
      </c>
      <c r="C23" s="14">
        <f t="shared" si="14"/>
        <v>109.94046394176462</v>
      </c>
      <c r="D23" s="14">
        <f>VLOOKUP(A23,'индекс недвижими имоти'!$B$25:$C$50,2,FALSE)</f>
        <v>126.15</v>
      </c>
      <c r="E23" s="14">
        <f t="shared" si="15"/>
        <v>149.16118803251149</v>
      </c>
      <c r="F23" s="14">
        <f t="shared" si="16"/>
        <v>151.04166666666671</v>
      </c>
      <c r="G23" s="28">
        <f>VLOOKUP(A23,'цена в евро'!C32:I52,7,FALSE)</f>
        <v>1023.4563586814803</v>
      </c>
      <c r="H23" s="27">
        <v>82.15</v>
      </c>
      <c r="I23" s="28">
        <f t="shared" si="0"/>
        <v>84076.939865683613</v>
      </c>
      <c r="J23">
        <v>3.390966666666666</v>
      </c>
      <c r="K23">
        <f t="shared" si="3"/>
        <v>2.8258055555555549E-3</v>
      </c>
      <c r="L23" s="47">
        <f t="shared" si="4"/>
        <v>-416.0085257754032</v>
      </c>
      <c r="M23">
        <f>VLOOKUP(A23,salaies!A18:D100,4,FALSE)</f>
        <v>1559.4</v>
      </c>
      <c r="N23">
        <f>M23*(1-$O$7)*(1-$O$8)</f>
        <v>1210.063212</v>
      </c>
      <c r="O23">
        <f t="shared" si="5"/>
        <v>2420.126424</v>
      </c>
      <c r="P23" s="14">
        <f>-1*L23*1.95583</f>
        <v>813.64195496730679</v>
      </c>
      <c r="Q23" s="53">
        <f t="shared" si="7"/>
        <v>0.33619812043641684</v>
      </c>
      <c r="R23">
        <f t="shared" si="8"/>
        <v>202.10388647437361</v>
      </c>
      <c r="S23" s="57">
        <f t="shared" si="9"/>
        <v>50016.305716726689</v>
      </c>
      <c r="T23" s="57">
        <f t="shared" si="13"/>
        <v>75024.45857509003</v>
      </c>
      <c r="U23" s="29">
        <f t="shared" si="10"/>
        <v>100032.61143345338</v>
      </c>
      <c r="V23" s="29">
        <f t="shared" si="11"/>
        <v>84076.939865683613</v>
      </c>
      <c r="W23" s="56">
        <f t="shared" si="12"/>
        <v>1.1206604014547228</v>
      </c>
    </row>
    <row r="24" spans="1:23">
      <c r="A24" s="1" t="s">
        <v>9</v>
      </c>
      <c r="B24">
        <f>VLOOKUP(A24,ИПЦ!$B$27:$C$60,2,FALSE)</f>
        <v>7162.3838051434859</v>
      </c>
      <c r="C24" s="14">
        <f t="shared" si="14"/>
        <v>114.13831552756639</v>
      </c>
      <c r="D24" s="14">
        <f>VLOOKUP(A24,'индекс недвижими имоти'!$B$25:$C$50,2,FALSE)</f>
        <v>133.99</v>
      </c>
      <c r="E24" s="14">
        <f t="shared" si="15"/>
        <v>154.85660268943008</v>
      </c>
      <c r="F24" s="14">
        <f t="shared" si="16"/>
        <v>160.42863984674335</v>
      </c>
      <c r="G24" s="28">
        <f>VLOOKUP(A24,'цена в евро'!C33:I53,7,FALSE)</f>
        <v>1105.6963590905139</v>
      </c>
      <c r="H24" s="27">
        <v>82.15</v>
      </c>
      <c r="I24" s="28">
        <f t="shared" si="0"/>
        <v>90832.95589928572</v>
      </c>
      <c r="J24">
        <v>3.0802166666666664</v>
      </c>
      <c r="K24">
        <f t="shared" si="3"/>
        <v>2.5668472222222221E-3</v>
      </c>
      <c r="L24" s="47">
        <f t="shared" si="4"/>
        <v>-434.5394664898605</v>
      </c>
      <c r="M24">
        <f>VLOOKUP(A24,salaies!A19:D101,4,FALSE)</f>
        <v>1758</v>
      </c>
      <c r="N24">
        <f>M24*(1-$O$7)*(1-$O$8)</f>
        <v>1364.17284</v>
      </c>
      <c r="O24">
        <f t="shared" si="5"/>
        <v>2728.3456799999999</v>
      </c>
      <c r="P24" s="14">
        <f t="shared" si="6"/>
        <v>849.88532474486385</v>
      </c>
      <c r="Q24" s="53">
        <f t="shared" si="7"/>
        <v>0.31150206917507017</v>
      </c>
      <c r="R24">
        <f t="shared" si="8"/>
        <v>209.03269531078419</v>
      </c>
      <c r="S24" s="57">
        <f t="shared" si="9"/>
        <v>58319.327470172182</v>
      </c>
      <c r="T24" s="57">
        <f t="shared" si="13"/>
        <v>87478.991205258266</v>
      </c>
      <c r="U24" s="29">
        <f>R24*O24*$U$10/1.95583</f>
        <v>116638.65494034436</v>
      </c>
      <c r="V24" s="29">
        <f t="shared" si="11"/>
        <v>90832.95589928572</v>
      </c>
      <c r="W24" s="56">
        <f t="shared" si="12"/>
        <v>1.0383402305835672</v>
      </c>
    </row>
    <row r="25" spans="1:23">
      <c r="A25" s="1" t="s">
        <v>10</v>
      </c>
      <c r="B25">
        <f>VLOOKUP(A25,ИПЦ!$B$27:$C$60,2,FALSE)</f>
        <v>7172.7587202655805</v>
      </c>
      <c r="C25" s="14">
        <f t="shared" si="14"/>
        <v>114.30364809951359</v>
      </c>
      <c r="D25" s="14">
        <f>VLOOKUP(A25,'индекс недвижими имоти'!$B$25:$C$50,2,FALSE)</f>
        <v>141.22999999999999</v>
      </c>
      <c r="E25" s="14">
        <f t="shared" si="15"/>
        <v>155.08091684973033</v>
      </c>
      <c r="F25" s="14">
        <f t="shared" si="16"/>
        <v>169.09722222222226</v>
      </c>
      <c r="G25" s="28">
        <f>VLOOKUP(A25,'цена в евро'!C34:I54,7,FALSE)</f>
        <v>1200.5828420670507</v>
      </c>
      <c r="H25" s="27">
        <v>82.15</v>
      </c>
      <c r="I25" s="28">
        <f t="shared" si="0"/>
        <v>98627.880475808226</v>
      </c>
      <c r="J25">
        <v>2.9061499999999998</v>
      </c>
      <c r="K25">
        <f t="shared" si="3"/>
        <v>2.4217916666666663E-3</v>
      </c>
      <c r="L25" s="47">
        <f t="shared" si="4"/>
        <v>-462.90444161874336</v>
      </c>
      <c r="M25">
        <f>VLOOKUP(A25,salaies!A20:D102,4,FALSE)</f>
        <v>1917.4</v>
      </c>
      <c r="N25">
        <f>M25*(1-$O$7)*(1-$O$8)</f>
        <v>1487.8640520000001</v>
      </c>
      <c r="O25">
        <f t="shared" si="5"/>
        <v>2975.7281040000003</v>
      </c>
      <c r="P25" s="14">
        <f t="shared" si="6"/>
        <v>905.36239405118681</v>
      </c>
      <c r="Q25" s="53">
        <f t="shared" si="7"/>
        <v>0.30424903163504441</v>
      </c>
      <c r="R25">
        <f t="shared" si="8"/>
        <v>213.0631543108847</v>
      </c>
      <c r="S25" s="57">
        <f t="shared" si="9"/>
        <v>64833.652844039454</v>
      </c>
      <c r="T25" s="57">
        <f t="shared" si="13"/>
        <v>97250.479266059163</v>
      </c>
      <c r="U25" s="29">
        <f t="shared" si="10"/>
        <v>129667.30568807891</v>
      </c>
      <c r="V25" s="29">
        <f>I25</f>
        <v>98627.880475808226</v>
      </c>
      <c r="W25" s="56">
        <f t="shared" si="12"/>
        <v>1.0141634387834815</v>
      </c>
    </row>
    <row r="26" spans="1:23">
      <c r="A26" s="1" t="s">
        <v>11</v>
      </c>
      <c r="B26">
        <f>VLOOKUP(A26,ИПЦ!$B$27:$C$60,2,FALSE)</f>
        <v>7728.9987911731396</v>
      </c>
      <c r="C26" s="14">
        <f t="shared" si="14"/>
        <v>123.16777859706252</v>
      </c>
      <c r="D26" s="14">
        <f>VLOOKUP(A26,'индекс недвижими имоти'!$B$25:$C$50,2,FALSE)</f>
        <v>154.47999999999999</v>
      </c>
      <c r="E26" s="14">
        <f t="shared" si="15"/>
        <v>167.10728265249767</v>
      </c>
      <c r="F26" s="14">
        <f t="shared" si="16"/>
        <v>184.96168582375483</v>
      </c>
      <c r="G26" s="28">
        <f>VLOOKUP(A26,'цена в евро'!C35:I55,7,FALSE)</f>
        <v>1309.4031740999985</v>
      </c>
      <c r="H26" s="27">
        <v>82.15</v>
      </c>
      <c r="I26" s="28">
        <f t="shared" si="0"/>
        <v>107567.47075231488</v>
      </c>
      <c r="J26">
        <v>2.7257416666666665</v>
      </c>
      <c r="K26">
        <f t="shared" si="3"/>
        <v>2.2714513888888888E-3</v>
      </c>
      <c r="L26" s="47">
        <f t="shared" si="4"/>
        <v>-494.88569915189066</v>
      </c>
      <c r="M26">
        <f>VLOOKUP(A26,salaies!A21:D103,4,FALSE)</f>
        <v>2145</v>
      </c>
      <c r="N26">
        <f>M26*(1-$O$7)*(1-$O$8)</f>
        <v>1664.4770999999998</v>
      </c>
      <c r="O26">
        <f t="shared" si="5"/>
        <v>3328.9541999999997</v>
      </c>
      <c r="P26" s="14">
        <f t="shared" si="6"/>
        <v>967.9122969722423</v>
      </c>
      <c r="Q26" s="53">
        <f t="shared" si="7"/>
        <v>0.29075566644090278</v>
      </c>
      <c r="R26">
        <f t="shared" si="8"/>
        <v>217.35821208141274</v>
      </c>
      <c r="S26" s="57">
        <f t="shared" si="9"/>
        <v>73991.659092345406</v>
      </c>
      <c r="T26" s="57">
        <f t="shared" si="13"/>
        <v>110987.48863851812</v>
      </c>
      <c r="U26" s="29">
        <f t="shared" si="10"/>
        <v>147983.31818469081</v>
      </c>
      <c r="V26" s="29">
        <f t="shared" si="11"/>
        <v>107567.47075231488</v>
      </c>
      <c r="W26" s="56">
        <f t="shared" si="12"/>
        <v>0.96918555480300939</v>
      </c>
    </row>
    <row r="27" spans="1:23">
      <c r="A27" s="1" t="s">
        <v>12</v>
      </c>
      <c r="B27">
        <f>VLOOKUP(A27,ИПЦ!$B$27:$C$60,2,FALSE)</f>
        <v>9033.8052371931262</v>
      </c>
      <c r="C27" s="14">
        <f t="shared" si="14"/>
        <v>143.9609131022649</v>
      </c>
      <c r="D27" s="14">
        <f>VLOOKUP(A27,'индекс недвижими имоти'!$B$25:$C$50,2,FALSE)</f>
        <v>175.14</v>
      </c>
      <c r="E27" s="14">
        <f t="shared" si="15"/>
        <v>195.31826643876468</v>
      </c>
      <c r="F27" s="14">
        <f t="shared" si="16"/>
        <v>209.69827586206901</v>
      </c>
      <c r="G27" s="28">
        <f>VLOOKUP(A27,'цена в евро'!C36:I56,7,FALSE)</f>
        <v>1493.3451271327265</v>
      </c>
      <c r="H27" s="27">
        <v>82.15</v>
      </c>
      <c r="I27" s="28">
        <f>H27*G27</f>
        <v>122678.3021939535</v>
      </c>
      <c r="J27">
        <v>2.5512166666666669</v>
      </c>
      <c r="K27">
        <f t="shared" si="3"/>
        <v>2.1260138888888891E-3</v>
      </c>
      <c r="L27" s="47">
        <f t="shared" si="4"/>
        <v>-553.52504349792503</v>
      </c>
      <c r="M27">
        <f>VLOOKUP(A27,salaies!A22:D104,4,FALSE)</f>
        <v>2453.1999999999998</v>
      </c>
      <c r="N27">
        <f>M27*(1-$O$7)*(1-$O$8)</f>
        <v>1903.6341359999999</v>
      </c>
      <c r="O27">
        <f t="shared" si="5"/>
        <v>3807.2682719999998</v>
      </c>
      <c r="P27" s="14">
        <f t="shared" si="6"/>
        <v>1082.6008858245466</v>
      </c>
      <c r="Q27" s="53">
        <f t="shared" si="7"/>
        <v>0.2843510907246482</v>
      </c>
      <c r="R27">
        <f t="shared" si="8"/>
        <v>221.63098785685457</v>
      </c>
      <c r="S27" s="57">
        <f t="shared" si="9"/>
        <v>86286.500172246029</v>
      </c>
      <c r="T27" s="57">
        <f t="shared" si="13"/>
        <v>129429.75025836902</v>
      </c>
      <c r="U27" s="29">
        <f t="shared" si="10"/>
        <v>172573.00034449206</v>
      </c>
      <c r="V27" s="29">
        <f t="shared" si="11"/>
        <v>122678.3021939535</v>
      </c>
      <c r="W27" s="56">
        <f t="shared" si="12"/>
        <v>0.94783696908216064</v>
      </c>
    </row>
    <row r="28" spans="1:23">
      <c r="A28" s="1" t="s">
        <v>13</v>
      </c>
      <c r="B28">
        <f>VLOOKUP(A28,ИПЦ!$B$27:$C$60,2,FALSE)</f>
        <v>9457.4608504084481</v>
      </c>
      <c r="C28" s="14">
        <f t="shared" si="14"/>
        <v>150.71220420474251</v>
      </c>
      <c r="D28" s="14">
        <f>VLOOKUP(A28,'индекс недвижими имоти'!$B$25:$C$50,2,FALSE)</f>
        <v>192.78</v>
      </c>
      <c r="E28" s="14">
        <f t="shared" si="15"/>
        <v>204.4780477012151</v>
      </c>
      <c r="F28" s="14">
        <f t="shared" si="16"/>
        <v>230.81896551724142</v>
      </c>
      <c r="G28" s="28">
        <f>VLOOKUP(A28,'цена в евро'!C37:I57,7,FALSE)</f>
        <v>1637.9088110929888</v>
      </c>
      <c r="H28" s="27">
        <v>82.15</v>
      </c>
      <c r="I28" s="28">
        <f t="shared" si="0"/>
        <v>134554.20883128903</v>
      </c>
      <c r="J28">
        <v>2.6017083333333333</v>
      </c>
      <c r="K28">
        <f t="shared" si="3"/>
        <v>2.1680902777777779E-3</v>
      </c>
      <c r="L28" s="47">
        <f t="shared" si="4"/>
        <v>-610.54794924882037</v>
      </c>
      <c r="M28">
        <f>VLOOKUP(A28,salaies!A23:D105,4,FALSE)</f>
        <v>2789.4</v>
      </c>
      <c r="N28">
        <f>M28*(1-$O$7)*(1-$O$8)</f>
        <v>2164.5186120000003</v>
      </c>
      <c r="O28">
        <f t="shared" si="5"/>
        <v>4329.0372240000006</v>
      </c>
      <c r="P28" s="14">
        <f t="shared" si="6"/>
        <v>1194.1279955793202</v>
      </c>
      <c r="Q28" s="53">
        <f t="shared" si="7"/>
        <v>0.27584147093010075</v>
      </c>
      <c r="R28">
        <f t="shared" si="8"/>
        <v>220.38270539903709</v>
      </c>
      <c r="S28" s="57">
        <f t="shared" si="9"/>
        <v>97559.08593264829</v>
      </c>
      <c r="T28" s="57">
        <f t="shared" si="13"/>
        <v>146338.62889897241</v>
      </c>
      <c r="U28" s="29">
        <f t="shared" si="10"/>
        <v>195118.17186529658</v>
      </c>
      <c r="V28" s="29">
        <f t="shared" si="11"/>
        <v>134554.20883128903</v>
      </c>
      <c r="W28" s="56">
        <f t="shared" si="12"/>
        <v>0.91947156976700273</v>
      </c>
    </row>
    <row r="29" spans="1:23">
      <c r="A29" s="1" t="s">
        <v>120</v>
      </c>
      <c r="B29">
        <f>VLOOKUP(A29,ИПЦ!$B$27:$C$60,2,FALSE)</f>
        <v>9552.5052208948782</v>
      </c>
      <c r="C29" s="14">
        <f t="shared" si="14"/>
        <v>152.22681227976759</v>
      </c>
      <c r="D29" s="14">
        <f>VLOOKUP(A29,'индекс недвижими имоти'!$B$25:$C$50,2,FALSE)</f>
        <v>206.42</v>
      </c>
      <c r="E29" s="14">
        <f t="shared" si="15"/>
        <v>206.53298481694389</v>
      </c>
      <c r="F29" s="14">
        <f t="shared" si="16"/>
        <v>247.15038314176246</v>
      </c>
      <c r="G29" s="28">
        <f>VLOOKUP(A29,'цена в евро'!C38:I58,7,FALSE)</f>
        <v>1779.3676699917683</v>
      </c>
      <c r="H29" s="27">
        <v>82.15</v>
      </c>
      <c r="I29" s="28">
        <f t="shared" si="0"/>
        <v>146175.05408982377</v>
      </c>
      <c r="J29">
        <v>2.5752000000000002</v>
      </c>
      <c r="K29">
        <f t="shared" si="3"/>
        <v>2.1459999999999999E-3</v>
      </c>
      <c r="L29" s="47">
        <f t="shared" si="4"/>
        <v>-661.31541618824303</v>
      </c>
      <c r="M29">
        <f>VLOOKUP(A29,salaies!A24:D106,4,FALSE)</f>
        <v>2876.2</v>
      </c>
      <c r="N29">
        <f>M29*(1-$O$7)*(1-$O$8)</f>
        <v>2231.8736759999997</v>
      </c>
      <c r="O29">
        <f t="shared" si="5"/>
        <v>4463.7473519999994</v>
      </c>
      <c r="P29" s="14">
        <f t="shared" si="6"/>
        <v>1293.4205304434513</v>
      </c>
      <c r="Q29" s="53">
        <f t="shared" si="7"/>
        <v>0.28976114202877751</v>
      </c>
      <c r="R29">
        <f t="shared" si="8"/>
        <v>221.03681618729289</v>
      </c>
      <c r="S29" s="57">
        <f t="shared" si="9"/>
        <v>100893.48286410776</v>
      </c>
      <c r="T29" s="57">
        <f t="shared" si="13"/>
        <v>151340.22429616161</v>
      </c>
      <c r="U29" s="29">
        <f t="shared" si="10"/>
        <v>201786.96572821552</v>
      </c>
      <c r="V29" s="29">
        <f t="shared" si="11"/>
        <v>146175.05408982377</v>
      </c>
      <c r="W29" s="56">
        <f t="shared" si="12"/>
        <v>0.96587047342925836</v>
      </c>
    </row>
    <row r="30" spans="1:23">
      <c r="A30" s="1" t="s">
        <v>113</v>
      </c>
      <c r="B30">
        <f>VLOOKUP(A30,ИПЦ!$B$27:$C$60,2,FALSE)</f>
        <v>9480.7639602708568</v>
      </c>
      <c r="C30" s="14">
        <f t="shared" si="14"/>
        <v>151.08355790186485</v>
      </c>
      <c r="D30" s="14">
        <f>VLOOKUP(A30,'индекс недвижими имоти'!$B$25:$C$50,2,FALSE)</f>
        <v>213.53</v>
      </c>
      <c r="E30" s="14">
        <f t="shared" si="15"/>
        <v>204.98188001788037</v>
      </c>
      <c r="F30" s="14">
        <f t="shared" si="16"/>
        <v>255.66331417624525</v>
      </c>
      <c r="G30" s="28">
        <f>VLOOKUP(A30,'цена в евро'!C39:I59,7,FALSE)</f>
        <v>1831.6196039533093</v>
      </c>
      <c r="H30" s="27">
        <v>82.15</v>
      </c>
      <c r="I30" s="28">
        <f t="shared" si="0"/>
        <v>150467.55046476435</v>
      </c>
      <c r="J30">
        <v>2.5266333333333333</v>
      </c>
      <c r="K30">
        <f t="shared" si="3"/>
        <v>2.1055277777777778E-3</v>
      </c>
      <c r="L30" s="47">
        <f>PMT(K30,$L$9,I30)</f>
        <v>-677.04259763742516</v>
      </c>
      <c r="M30">
        <f>VLOOKUP(A30,salaies!A25:D107,4,FALSE)</f>
        <v>2962.6</v>
      </c>
      <c r="N30">
        <f>M30*(1-$O$7)*(1-$O$8)</f>
        <v>2298.9183479999997</v>
      </c>
      <c r="O30">
        <f t="shared" si="5"/>
        <v>4597.8366959999994</v>
      </c>
      <c r="P30" s="14">
        <f t="shared" si="6"/>
        <v>1324.1802237372053</v>
      </c>
      <c r="Q30" s="53">
        <f t="shared" si="7"/>
        <v>0.28800070800452926</v>
      </c>
      <c r="R30">
        <f t="shared" si="8"/>
        <v>222.24236848586568</v>
      </c>
      <c r="S30" s="57">
        <f t="shared" si="9"/>
        <v>104491.09761382811</v>
      </c>
      <c r="T30" s="57">
        <f t="shared" si="13"/>
        <v>156736.64642074212</v>
      </c>
      <c r="U30" s="29">
        <f t="shared" si="10"/>
        <v>208982.19522765622</v>
      </c>
      <c r="V30" s="29">
        <f t="shared" si="11"/>
        <v>150467.55046476435</v>
      </c>
      <c r="W30" s="56">
        <f t="shared" si="12"/>
        <v>0.96000236001509764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F57"/>
  <sheetViews>
    <sheetView topLeftCell="A40" workbookViewId="0">
      <selection activeCell="B56" sqref="B56:B57"/>
    </sheetView>
  </sheetViews>
  <sheetFormatPr defaultRowHeight="15"/>
  <cols>
    <col min="2" max="2" width="25.7109375" customWidth="1"/>
  </cols>
  <sheetData>
    <row r="1" spans="1:32" ht="17.25">
      <c r="A1" s="4" t="s">
        <v>15</v>
      </c>
      <c r="B1" s="3"/>
      <c r="C1" s="3"/>
      <c r="D1" s="3"/>
      <c r="E1" s="3"/>
      <c r="F1" s="3"/>
      <c r="G1" s="3"/>
      <c r="H1" s="3"/>
      <c r="I1" s="3"/>
      <c r="J1" s="3"/>
      <c r="K1" s="3"/>
      <c r="L1" s="3"/>
      <c r="M1" s="3"/>
      <c r="N1" s="3"/>
      <c r="O1" s="3"/>
      <c r="P1" s="3"/>
      <c r="Q1" s="3"/>
      <c r="R1" s="3"/>
      <c r="S1" s="3"/>
      <c r="T1" s="3"/>
      <c r="U1" s="3"/>
      <c r="V1" s="3"/>
      <c r="W1" s="3"/>
      <c r="X1" s="3"/>
      <c r="Y1" s="3"/>
      <c r="Z1" s="3"/>
      <c r="AA1" s="3"/>
      <c r="AB1" s="3"/>
      <c r="AC1" s="3"/>
      <c r="AD1" s="3"/>
    </row>
    <row r="2" spans="1:32">
      <c r="A2" s="7" t="s">
        <v>16</v>
      </c>
      <c r="B2" s="41" t="s">
        <v>17</v>
      </c>
      <c r="C2" s="41" t="s">
        <v>17</v>
      </c>
      <c r="D2" s="41" t="s">
        <v>17</v>
      </c>
      <c r="E2" s="41" t="s">
        <v>17</v>
      </c>
      <c r="F2" s="41" t="s">
        <v>17</v>
      </c>
      <c r="G2" s="41" t="s">
        <v>17</v>
      </c>
      <c r="H2" s="41" t="s">
        <v>17</v>
      </c>
      <c r="I2" s="41" t="s">
        <v>17</v>
      </c>
      <c r="J2" s="41" t="s">
        <v>17</v>
      </c>
      <c r="K2" s="41" t="s">
        <v>17</v>
      </c>
      <c r="L2" s="41" t="s">
        <v>17</v>
      </c>
      <c r="M2" s="41" t="s">
        <v>17</v>
      </c>
      <c r="N2" s="41" t="s">
        <v>17</v>
      </c>
      <c r="O2" s="41" t="s">
        <v>17</v>
      </c>
      <c r="P2" s="41" t="s">
        <v>17</v>
      </c>
      <c r="Q2" s="41" t="s">
        <v>17</v>
      </c>
      <c r="R2" s="41" t="s">
        <v>17</v>
      </c>
      <c r="S2" s="41" t="s">
        <v>17</v>
      </c>
      <c r="T2" s="41" t="s">
        <v>17</v>
      </c>
      <c r="U2" s="41" t="s">
        <v>17</v>
      </c>
      <c r="V2" s="41" t="s">
        <v>17</v>
      </c>
      <c r="W2" s="41" t="s">
        <v>17</v>
      </c>
      <c r="X2" s="41" t="s">
        <v>17</v>
      </c>
      <c r="Y2" s="41" t="s">
        <v>17</v>
      </c>
      <c r="Z2" s="41" t="s">
        <v>17</v>
      </c>
      <c r="AA2" s="41" t="s">
        <v>17</v>
      </c>
      <c r="AB2" s="41" t="s">
        <v>17</v>
      </c>
      <c r="AC2" s="41" t="s">
        <v>17</v>
      </c>
      <c r="AD2" s="41" t="s">
        <v>17</v>
      </c>
    </row>
    <row r="3" spans="1:32">
      <c r="A3" s="7" t="s">
        <v>16</v>
      </c>
      <c r="B3" s="42" t="s">
        <v>18</v>
      </c>
      <c r="C3" s="42" t="s">
        <v>18</v>
      </c>
      <c r="D3" s="42" t="s">
        <v>18</v>
      </c>
      <c r="E3" s="42" t="s">
        <v>18</v>
      </c>
      <c r="F3" s="42" t="s">
        <v>18</v>
      </c>
      <c r="G3" s="42" t="s">
        <v>18</v>
      </c>
      <c r="H3" s="42" t="s">
        <v>18</v>
      </c>
      <c r="I3" s="42" t="s">
        <v>18</v>
      </c>
      <c r="J3" s="42" t="s">
        <v>18</v>
      </c>
      <c r="K3" s="42" t="s">
        <v>18</v>
      </c>
      <c r="L3" s="42" t="s">
        <v>18</v>
      </c>
      <c r="M3" s="42" t="s">
        <v>18</v>
      </c>
      <c r="N3" s="42" t="s">
        <v>18</v>
      </c>
      <c r="O3" s="42" t="s">
        <v>18</v>
      </c>
      <c r="P3" s="42" t="s">
        <v>18</v>
      </c>
      <c r="Q3" s="42" t="s">
        <v>18</v>
      </c>
      <c r="R3" s="42" t="s">
        <v>18</v>
      </c>
      <c r="S3" s="42" t="s">
        <v>18</v>
      </c>
      <c r="T3" s="42" t="s">
        <v>18</v>
      </c>
      <c r="U3" s="42" t="s">
        <v>18</v>
      </c>
      <c r="V3" s="42" t="s">
        <v>18</v>
      </c>
      <c r="W3" s="42" t="s">
        <v>18</v>
      </c>
      <c r="X3" s="42" t="s">
        <v>18</v>
      </c>
      <c r="Y3" s="42" t="s">
        <v>18</v>
      </c>
      <c r="Z3" s="42" t="s">
        <v>18</v>
      </c>
      <c r="AA3" s="42" t="s">
        <v>18</v>
      </c>
      <c r="AB3" s="42" t="s">
        <v>18</v>
      </c>
      <c r="AC3" s="42" t="s">
        <v>18</v>
      </c>
      <c r="AD3" s="42" t="s">
        <v>18</v>
      </c>
    </row>
    <row r="4" spans="1:32">
      <c r="A4" s="7" t="s">
        <v>16</v>
      </c>
      <c r="B4" s="10" t="s">
        <v>19</v>
      </c>
      <c r="C4" s="10" t="s">
        <v>20</v>
      </c>
      <c r="D4" s="10" t="s">
        <v>21</v>
      </c>
      <c r="E4" s="10" t="s">
        <v>22</v>
      </c>
      <c r="F4" s="10" t="s">
        <v>23</v>
      </c>
      <c r="G4" s="10" t="s">
        <v>24</v>
      </c>
      <c r="H4" s="10" t="s">
        <v>25</v>
      </c>
      <c r="I4" s="10" t="s">
        <v>26</v>
      </c>
      <c r="J4" s="10" t="s">
        <v>27</v>
      </c>
      <c r="K4" s="10" t="s">
        <v>28</v>
      </c>
      <c r="L4" s="10" t="s">
        <v>29</v>
      </c>
      <c r="M4" s="10" t="s">
        <v>30</v>
      </c>
      <c r="N4" s="10" t="s">
        <v>31</v>
      </c>
      <c r="O4" s="10" t="s">
        <v>32</v>
      </c>
      <c r="P4" s="10" t="s">
        <v>33</v>
      </c>
      <c r="Q4" s="10" t="s">
        <v>34</v>
      </c>
      <c r="R4" s="10" t="s">
        <v>35</v>
      </c>
      <c r="S4" s="10" t="s">
        <v>36</v>
      </c>
      <c r="T4" s="10" t="s">
        <v>37</v>
      </c>
      <c r="U4" s="10" t="s">
        <v>38</v>
      </c>
      <c r="V4" s="10" t="s">
        <v>39</v>
      </c>
      <c r="W4" s="10" t="s">
        <v>40</v>
      </c>
      <c r="X4" s="10" t="s">
        <v>41</v>
      </c>
      <c r="Y4" s="10" t="s">
        <v>42</v>
      </c>
      <c r="Z4" s="10" t="s">
        <v>43</v>
      </c>
      <c r="AA4" s="10" t="s">
        <v>44</v>
      </c>
      <c r="AB4" s="10" t="s">
        <v>45</v>
      </c>
      <c r="AC4" s="10" t="s">
        <v>46</v>
      </c>
      <c r="AD4" s="10" t="s">
        <v>47</v>
      </c>
    </row>
    <row r="5" spans="1:32" ht="30">
      <c r="A5" s="7" t="s">
        <v>16</v>
      </c>
      <c r="B5" s="11" t="s">
        <v>48</v>
      </c>
      <c r="C5" s="11" t="s">
        <v>48</v>
      </c>
      <c r="D5" s="11" t="s">
        <v>48</v>
      </c>
      <c r="E5" s="11" t="s">
        <v>48</v>
      </c>
      <c r="F5" s="11" t="s">
        <v>48</v>
      </c>
      <c r="G5" s="11" t="s">
        <v>48</v>
      </c>
      <c r="H5" s="11" t="s">
        <v>48</v>
      </c>
      <c r="I5" s="11" t="s">
        <v>48</v>
      </c>
      <c r="J5" s="11" t="s">
        <v>48</v>
      </c>
      <c r="K5" s="11" t="s">
        <v>48</v>
      </c>
      <c r="L5" s="11" t="s">
        <v>48</v>
      </c>
      <c r="M5" s="11" t="s">
        <v>48</v>
      </c>
      <c r="N5" s="11" t="s">
        <v>48</v>
      </c>
      <c r="O5" s="11" t="s">
        <v>48</v>
      </c>
      <c r="P5" s="11" t="s">
        <v>48</v>
      </c>
      <c r="Q5" s="11" t="s">
        <v>48</v>
      </c>
      <c r="R5" s="11" t="s">
        <v>48</v>
      </c>
      <c r="S5" s="11" t="s">
        <v>48</v>
      </c>
      <c r="T5" s="11" t="s">
        <v>48</v>
      </c>
      <c r="U5" s="11" t="s">
        <v>48</v>
      </c>
      <c r="V5" s="11" t="s">
        <v>48</v>
      </c>
      <c r="W5" s="11" t="s">
        <v>48</v>
      </c>
      <c r="X5" s="11" t="s">
        <v>48</v>
      </c>
      <c r="Y5" s="11" t="s">
        <v>48</v>
      </c>
      <c r="Z5" s="11" t="s">
        <v>48</v>
      </c>
      <c r="AA5" s="11" t="s">
        <v>48</v>
      </c>
      <c r="AB5" s="11" t="s">
        <v>48</v>
      </c>
      <c r="AC5" s="11" t="s">
        <v>48</v>
      </c>
      <c r="AD5" s="11" t="s">
        <v>48</v>
      </c>
    </row>
    <row r="6" spans="1:32" ht="30">
      <c r="A6" s="7"/>
      <c r="B6" s="11" t="s">
        <v>63</v>
      </c>
      <c r="C6" s="11" t="s">
        <v>64</v>
      </c>
      <c r="D6" s="11" t="s">
        <v>65</v>
      </c>
      <c r="E6" s="11" t="s">
        <v>66</v>
      </c>
      <c r="F6" s="11" t="s">
        <v>67</v>
      </c>
      <c r="G6" s="11" t="s">
        <v>68</v>
      </c>
      <c r="H6" s="11" t="s">
        <v>69</v>
      </c>
      <c r="I6" s="11" t="s">
        <v>70</v>
      </c>
      <c r="J6" s="11" t="s">
        <v>71</v>
      </c>
      <c r="K6" s="11" t="s">
        <v>72</v>
      </c>
      <c r="L6" s="11" t="s">
        <v>73</v>
      </c>
      <c r="M6" s="11" t="s">
        <v>74</v>
      </c>
      <c r="N6" s="11" t="s">
        <v>75</v>
      </c>
      <c r="O6" s="11" t="s">
        <v>76</v>
      </c>
      <c r="P6" s="11" t="s">
        <v>77</v>
      </c>
      <c r="Q6" s="11" t="s">
        <v>0</v>
      </c>
      <c r="R6" s="11" t="s">
        <v>1</v>
      </c>
      <c r="S6" s="11" t="s">
        <v>2</v>
      </c>
      <c r="T6" s="11" t="s">
        <v>3</v>
      </c>
      <c r="U6" s="11" t="s">
        <v>4</v>
      </c>
      <c r="V6" s="11" t="s">
        <v>5</v>
      </c>
      <c r="W6" s="11" t="s">
        <v>6</v>
      </c>
      <c r="X6" s="11" t="s">
        <v>7</v>
      </c>
      <c r="Y6" s="11" t="s">
        <v>8</v>
      </c>
      <c r="Z6" s="11" t="s">
        <v>9</v>
      </c>
      <c r="AA6" s="11" t="s">
        <v>10</v>
      </c>
      <c r="AB6" s="11" t="s">
        <v>11</v>
      </c>
      <c r="AC6" s="11" t="s">
        <v>12</v>
      </c>
      <c r="AD6" s="11" t="s">
        <v>13</v>
      </c>
      <c r="AE6" s="37" t="s">
        <v>119</v>
      </c>
      <c r="AF6" s="37" t="s">
        <v>117</v>
      </c>
    </row>
    <row r="7" spans="1:32" ht="30">
      <c r="A7" s="12" t="s">
        <v>49</v>
      </c>
      <c r="B7" s="13">
        <v>112.749814536</v>
      </c>
      <c r="C7" s="13">
        <v>464.05388163999999</v>
      </c>
      <c r="D7" s="13">
        <v>3005.5805581211525</v>
      </c>
      <c r="E7" s="13">
        <v>3054.46997732402</v>
      </c>
      <c r="F7" s="13">
        <v>3267.061990557756</v>
      </c>
      <c r="G7" s="13">
        <v>3634.9558008957247</v>
      </c>
      <c r="H7" s="13">
        <v>3810.2820701589717</v>
      </c>
      <c r="I7" s="13">
        <v>3955.6258332833081</v>
      </c>
      <c r="J7" s="13">
        <v>4178.5920129302858</v>
      </c>
      <c r="K7" s="13">
        <v>4344.7777940713095</v>
      </c>
      <c r="L7" s="13">
        <v>4625.171727102831</v>
      </c>
      <c r="M7" s="13">
        <v>4925.3060775204685</v>
      </c>
      <c r="N7" s="13">
        <v>5540.0832269848561</v>
      </c>
      <c r="O7" s="13">
        <v>5969.7754400834392</v>
      </c>
      <c r="P7" s="13">
        <v>6003.1593760824799</v>
      </c>
      <c r="Q7" s="13">
        <v>6275.1791736523792</v>
      </c>
      <c r="R7" s="13">
        <v>6447.9340477080486</v>
      </c>
      <c r="S7" s="13">
        <v>6721.7525699254775</v>
      </c>
      <c r="T7" s="13">
        <v>6614.8305332491727</v>
      </c>
      <c r="U7" s="13">
        <v>6556.9344943925435</v>
      </c>
      <c r="V7" s="13">
        <v>6532.2492783236903</v>
      </c>
      <c r="W7" s="13">
        <v>6538.327677289275</v>
      </c>
      <c r="X7" s="13">
        <v>6719.4224653852762</v>
      </c>
      <c r="Y7" s="13">
        <v>6898.9610966904174</v>
      </c>
      <c r="Z7" s="13">
        <v>7162.3838051434859</v>
      </c>
      <c r="AA7" s="13">
        <v>7172.7587202655805</v>
      </c>
      <c r="AB7" s="13">
        <v>7728.9987911731396</v>
      </c>
      <c r="AC7" s="13">
        <v>9033.8052371931262</v>
      </c>
      <c r="AD7" s="13">
        <v>9457.4608504084481</v>
      </c>
      <c r="AE7" s="25">
        <v>9552.5052208948782</v>
      </c>
      <c r="AF7" s="25">
        <v>9480.7639602708568</v>
      </c>
    </row>
    <row r="9" spans="1:32">
      <c r="A9" s="5" t="s">
        <v>50</v>
      </c>
      <c r="B9" s="3"/>
      <c r="C9" s="3"/>
      <c r="D9" s="3"/>
      <c r="E9" s="3"/>
      <c r="F9" s="3"/>
      <c r="G9" s="3"/>
      <c r="H9" s="3"/>
      <c r="I9" s="3"/>
      <c r="J9" s="3"/>
      <c r="K9" s="3"/>
      <c r="L9" s="3"/>
      <c r="M9" s="3"/>
      <c r="N9" s="3"/>
      <c r="O9" s="3"/>
      <c r="P9" s="3"/>
      <c r="Q9" s="3"/>
      <c r="R9" s="3"/>
      <c r="S9" s="3"/>
      <c r="T9" s="3"/>
      <c r="U9" s="3"/>
      <c r="V9" s="3"/>
      <c r="W9" s="3"/>
      <c r="X9" s="3"/>
      <c r="Y9" s="3"/>
      <c r="Z9" s="3"/>
      <c r="AA9" s="3"/>
      <c r="AB9" s="3"/>
      <c r="AC9" s="3"/>
      <c r="AD9" s="3"/>
    </row>
    <row r="10" spans="1:32" ht="17.25">
      <c r="A10" s="3" t="s">
        <v>51</v>
      </c>
      <c r="B10" s="3"/>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row>
    <row r="11" spans="1:32" ht="17.25">
      <c r="A11" s="3" t="s">
        <v>52</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row>
    <row r="12" spans="1:32" ht="17.25">
      <c r="A12" s="3" t="s">
        <v>53</v>
      </c>
      <c r="B12" s="3"/>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row>
    <row r="14" spans="1:32">
      <c r="A14" s="5" t="s">
        <v>54</v>
      </c>
      <c r="B14" s="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row>
    <row r="15" spans="1:32">
      <c r="A15" s="6" t="s">
        <v>55</v>
      </c>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row>
    <row r="16" spans="1:32">
      <c r="A16" s="8" t="s">
        <v>16</v>
      </c>
      <c r="B16" s="6" t="s">
        <v>56</v>
      </c>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row>
    <row r="17" spans="1:30">
      <c r="A17" s="9" t="s">
        <v>16</v>
      </c>
      <c r="B17" s="6" t="s">
        <v>57</v>
      </c>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row>
    <row r="18" spans="1:30">
      <c r="A18" s="10" t="s">
        <v>16</v>
      </c>
      <c r="B18" s="6" t="s">
        <v>58</v>
      </c>
    </row>
    <row r="19" spans="1:30">
      <c r="A19" s="11" t="s">
        <v>16</v>
      </c>
      <c r="B19" s="6" t="s">
        <v>59</v>
      </c>
    </row>
    <row r="20" spans="1:30">
      <c r="A20" s="6" t="s">
        <v>60</v>
      </c>
      <c r="B20" s="3"/>
    </row>
    <row r="21" spans="1:30">
      <c r="A21" s="12" t="s">
        <v>16</v>
      </c>
      <c r="B21" s="6" t="s">
        <v>61</v>
      </c>
    </row>
    <row r="23" spans="1:30">
      <c r="A23" s="6" t="s">
        <v>62</v>
      </c>
      <c r="B23" s="3"/>
    </row>
    <row r="27" spans="1:30">
      <c r="B27" t="s">
        <v>63</v>
      </c>
      <c r="C27">
        <v>112.749814536</v>
      </c>
    </row>
    <row r="28" spans="1:30">
      <c r="B28" t="s">
        <v>64</v>
      </c>
      <c r="C28">
        <v>464.05388163999999</v>
      </c>
    </row>
    <row r="29" spans="1:30">
      <c r="B29" t="s">
        <v>65</v>
      </c>
      <c r="C29">
        <v>3005.5805581211525</v>
      </c>
    </row>
    <row r="30" spans="1:30">
      <c r="B30" t="s">
        <v>66</v>
      </c>
      <c r="C30">
        <v>3054.46997732402</v>
      </c>
    </row>
    <row r="31" spans="1:30">
      <c r="B31" t="s">
        <v>67</v>
      </c>
      <c r="C31">
        <v>3267.061990557756</v>
      </c>
    </row>
    <row r="32" spans="1:30">
      <c r="B32" t="s">
        <v>68</v>
      </c>
      <c r="C32">
        <v>3634.9558008957247</v>
      </c>
    </row>
    <row r="33" spans="2:3">
      <c r="B33" t="s">
        <v>69</v>
      </c>
      <c r="C33">
        <v>3810.2820701589717</v>
      </c>
    </row>
    <row r="34" spans="2:3">
      <c r="B34" t="s">
        <v>70</v>
      </c>
      <c r="C34">
        <v>3955.6258332833081</v>
      </c>
    </row>
    <row r="35" spans="2:3">
      <c r="B35" t="s">
        <v>71</v>
      </c>
      <c r="C35">
        <v>4178.5920129302858</v>
      </c>
    </row>
    <row r="36" spans="2:3">
      <c r="B36" t="s">
        <v>72</v>
      </c>
      <c r="C36">
        <v>4344.7777940713095</v>
      </c>
    </row>
    <row r="37" spans="2:3">
      <c r="B37" t="s">
        <v>73</v>
      </c>
      <c r="C37">
        <v>4625.171727102831</v>
      </c>
    </row>
    <row r="38" spans="2:3">
      <c r="B38" t="s">
        <v>74</v>
      </c>
      <c r="C38">
        <v>4925.3060775204685</v>
      </c>
    </row>
    <row r="39" spans="2:3">
      <c r="B39" t="s">
        <v>75</v>
      </c>
      <c r="C39">
        <v>5540.0832269848561</v>
      </c>
    </row>
    <row r="40" spans="2:3">
      <c r="B40" t="s">
        <v>76</v>
      </c>
      <c r="C40">
        <v>5969.7754400834392</v>
      </c>
    </row>
    <row r="41" spans="2:3">
      <c r="B41" t="s">
        <v>77</v>
      </c>
      <c r="C41">
        <v>6003.1593760824799</v>
      </c>
    </row>
    <row r="42" spans="2:3">
      <c r="B42" t="s">
        <v>0</v>
      </c>
      <c r="C42">
        <v>6275.1791736523792</v>
      </c>
    </row>
    <row r="43" spans="2:3">
      <c r="B43" t="s">
        <v>1</v>
      </c>
      <c r="C43">
        <v>6447.9340477080486</v>
      </c>
    </row>
    <row r="44" spans="2:3">
      <c r="B44" t="s">
        <v>2</v>
      </c>
      <c r="C44">
        <v>6721.7525699254775</v>
      </c>
    </row>
    <row r="45" spans="2:3">
      <c r="B45" t="s">
        <v>3</v>
      </c>
      <c r="C45">
        <v>6614.8305332491727</v>
      </c>
    </row>
    <row r="46" spans="2:3">
      <c r="B46" t="s">
        <v>4</v>
      </c>
      <c r="C46">
        <v>6556.9344943925435</v>
      </c>
    </row>
    <row r="47" spans="2:3">
      <c r="B47" t="s">
        <v>5</v>
      </c>
      <c r="C47">
        <v>6532.2492783236903</v>
      </c>
    </row>
    <row r="48" spans="2:3">
      <c r="B48" t="s">
        <v>6</v>
      </c>
      <c r="C48">
        <v>6538.327677289275</v>
      </c>
    </row>
    <row r="49" spans="2:3">
      <c r="B49" t="s">
        <v>7</v>
      </c>
      <c r="C49">
        <v>6719.4224653852762</v>
      </c>
    </row>
    <row r="50" spans="2:3">
      <c r="B50" t="s">
        <v>8</v>
      </c>
      <c r="C50">
        <v>6898.9610966904174</v>
      </c>
    </row>
    <row r="51" spans="2:3">
      <c r="B51" t="s">
        <v>9</v>
      </c>
      <c r="C51">
        <v>7162.3838051434859</v>
      </c>
    </row>
    <row r="52" spans="2:3">
      <c r="B52" t="s">
        <v>10</v>
      </c>
      <c r="C52">
        <v>7172.7587202655805</v>
      </c>
    </row>
    <row r="53" spans="2:3">
      <c r="B53" t="s">
        <v>11</v>
      </c>
      <c r="C53">
        <v>7728.9987911731396</v>
      </c>
    </row>
    <row r="54" spans="2:3">
      <c r="B54" t="s">
        <v>12</v>
      </c>
      <c r="C54">
        <v>9033.8052371931262</v>
      </c>
    </row>
    <row r="55" spans="2:3">
      <c r="B55" t="s">
        <v>13</v>
      </c>
      <c r="C55">
        <v>9457.4608504084481</v>
      </c>
    </row>
    <row r="56" spans="2:3">
      <c r="B56" t="s">
        <v>120</v>
      </c>
      <c r="C56">
        <v>9552.5052208948782</v>
      </c>
    </row>
    <row r="57" spans="2:3">
      <c r="B57" t="s">
        <v>113</v>
      </c>
      <c r="C57">
        <v>9480.7639602708568</v>
      </c>
    </row>
  </sheetData>
  <mergeCells count="2">
    <mergeCell ref="B2:AD2"/>
    <mergeCell ref="B3:AD3"/>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U39"/>
  <sheetViews>
    <sheetView topLeftCell="A22" workbookViewId="0">
      <selection activeCell="C39" sqref="C39"/>
    </sheetView>
  </sheetViews>
  <sheetFormatPr defaultRowHeight="15"/>
  <cols>
    <col min="3" max="3" width="10.140625" bestFit="1" customWidth="1"/>
  </cols>
  <sheetData>
    <row r="1" spans="1:21" ht="15" customHeight="1">
      <c r="A1" s="43"/>
      <c r="B1" s="44" t="s">
        <v>78</v>
      </c>
      <c r="C1" s="44"/>
      <c r="D1" s="44"/>
      <c r="E1" s="44"/>
      <c r="F1" s="44"/>
      <c r="G1" s="44"/>
      <c r="H1" s="44"/>
      <c r="I1" s="44"/>
      <c r="J1" s="44"/>
      <c r="K1" s="44"/>
      <c r="L1" s="44"/>
      <c r="M1" s="44"/>
      <c r="N1" s="44"/>
      <c r="O1" s="44"/>
      <c r="P1" s="44"/>
      <c r="Q1" s="44"/>
      <c r="R1" s="44"/>
      <c r="S1" s="44"/>
      <c r="T1" s="44"/>
      <c r="U1" s="44"/>
    </row>
    <row r="2" spans="1:21">
      <c r="A2" s="43"/>
      <c r="B2" s="15">
        <v>1995</v>
      </c>
      <c r="C2" s="15">
        <v>1996</v>
      </c>
      <c r="D2" s="15">
        <v>1997</v>
      </c>
      <c r="E2" s="15">
        <v>1998</v>
      </c>
      <c r="F2" s="15">
        <v>1999</v>
      </c>
      <c r="G2" s="15">
        <v>2000</v>
      </c>
      <c r="H2" s="15">
        <v>2001</v>
      </c>
      <c r="I2" s="15">
        <v>2002</v>
      </c>
      <c r="J2" s="15">
        <v>2003</v>
      </c>
      <c r="K2" s="15">
        <v>2004</v>
      </c>
      <c r="L2" s="15">
        <v>2005</v>
      </c>
      <c r="M2" s="15">
        <v>2006</v>
      </c>
      <c r="N2" s="15">
        <v>2007</v>
      </c>
      <c r="O2" s="15">
        <v>2008</v>
      </c>
      <c r="P2" s="15">
        <v>2009</v>
      </c>
      <c r="Q2" s="15">
        <v>2010</v>
      </c>
      <c r="R2" s="15">
        <v>2011</v>
      </c>
      <c r="S2" s="15">
        <v>2012</v>
      </c>
      <c r="T2" s="15">
        <v>2013</v>
      </c>
      <c r="U2" s="15">
        <v>2014</v>
      </c>
    </row>
    <row r="3" spans="1:21">
      <c r="A3" s="16" t="s">
        <v>79</v>
      </c>
      <c r="B3" s="17">
        <v>15</v>
      </c>
      <c r="C3" s="17">
        <v>40.200000000000003</v>
      </c>
      <c r="D3" s="17">
        <v>280.5</v>
      </c>
      <c r="E3" s="17">
        <v>317.89999999999998</v>
      </c>
      <c r="F3" s="17">
        <v>321.89999999999998</v>
      </c>
      <c r="G3" s="17">
        <v>319.5</v>
      </c>
      <c r="H3" s="17">
        <v>320.5</v>
      </c>
      <c r="I3" s="17">
        <v>326.5</v>
      </c>
      <c r="J3" s="17">
        <v>366.3</v>
      </c>
      <c r="K3" s="17">
        <v>540.20000000000005</v>
      </c>
      <c r="L3" s="17">
        <v>738</v>
      </c>
      <c r="M3" s="17">
        <v>846.5</v>
      </c>
      <c r="N3" s="17">
        <v>1091.2</v>
      </c>
      <c r="O3" s="17">
        <v>1363.5</v>
      </c>
      <c r="P3" s="17">
        <v>1072.2</v>
      </c>
      <c r="Q3" s="17">
        <v>963.9</v>
      </c>
      <c r="R3" s="17">
        <v>905.4</v>
      </c>
      <c r="S3" s="17">
        <v>881.4</v>
      </c>
      <c r="T3" s="17">
        <v>865.7</v>
      </c>
      <c r="U3" s="17">
        <v>869.7</v>
      </c>
    </row>
    <row r="4" spans="1:21" ht="45">
      <c r="A4" s="16" t="s">
        <v>80</v>
      </c>
      <c r="B4" s="17">
        <v>27.5</v>
      </c>
      <c r="C4" s="17">
        <v>83.8</v>
      </c>
      <c r="D4" s="17">
        <v>480.9</v>
      </c>
      <c r="E4" s="17">
        <v>504.3</v>
      </c>
      <c r="F4" s="17">
        <v>548.20000000000005</v>
      </c>
      <c r="G4" s="17">
        <v>578.6</v>
      </c>
      <c r="H4" s="17">
        <v>600.70000000000005</v>
      </c>
      <c r="I4" s="17">
        <v>673.8</v>
      </c>
      <c r="J4" s="17">
        <v>810.5</v>
      </c>
      <c r="K4" s="17">
        <v>1017.1</v>
      </c>
      <c r="L4" s="17">
        <v>1222.4000000000001</v>
      </c>
      <c r="M4" s="17">
        <v>1341.8</v>
      </c>
      <c r="N4" s="17">
        <v>1813.2</v>
      </c>
      <c r="O4" s="17">
        <v>2329.9</v>
      </c>
      <c r="P4" s="17">
        <v>1737.6</v>
      </c>
      <c r="Q4" s="17">
        <v>1568.8</v>
      </c>
      <c r="R4" s="17">
        <v>1468.1</v>
      </c>
      <c r="S4" s="17">
        <v>1452.6</v>
      </c>
      <c r="T4" s="17">
        <v>1439.8</v>
      </c>
      <c r="U4" s="17">
        <v>1481.1</v>
      </c>
    </row>
    <row r="8" spans="1:21">
      <c r="G8" t="s">
        <v>79</v>
      </c>
      <c r="H8" t="s">
        <v>80</v>
      </c>
      <c r="I8" t="s">
        <v>114</v>
      </c>
    </row>
    <row r="9" spans="1:21">
      <c r="B9" t="s">
        <v>78</v>
      </c>
      <c r="C9" t="s">
        <v>63</v>
      </c>
      <c r="G9">
        <v>15</v>
      </c>
      <c r="H9">
        <v>27.5</v>
      </c>
    </row>
    <row r="10" spans="1:21">
      <c r="C10" t="s">
        <v>64</v>
      </c>
      <c r="G10">
        <v>40.200000000000003</v>
      </c>
      <c r="H10">
        <v>83.8</v>
      </c>
    </row>
    <row r="11" spans="1:21">
      <c r="C11" t="s">
        <v>65</v>
      </c>
      <c r="G11">
        <v>280.5</v>
      </c>
      <c r="H11">
        <v>480.9</v>
      </c>
    </row>
    <row r="12" spans="1:21">
      <c r="C12" t="s">
        <v>66</v>
      </c>
      <c r="G12">
        <v>317.89999999999998</v>
      </c>
      <c r="H12">
        <v>504.3</v>
      </c>
    </row>
    <row r="13" spans="1:21">
      <c r="C13" t="s">
        <v>67</v>
      </c>
      <c r="G13">
        <v>321.89999999999998</v>
      </c>
      <c r="H13">
        <v>548.20000000000005</v>
      </c>
    </row>
    <row r="14" spans="1:21">
      <c r="C14" t="s">
        <v>68</v>
      </c>
      <c r="G14">
        <v>319.5</v>
      </c>
      <c r="H14">
        <v>578.6</v>
      </c>
    </row>
    <row r="15" spans="1:21">
      <c r="C15" t="s">
        <v>69</v>
      </c>
      <c r="G15">
        <v>320.5</v>
      </c>
      <c r="H15">
        <v>600.70000000000005</v>
      </c>
    </row>
    <row r="16" spans="1:21">
      <c r="C16" t="s">
        <v>70</v>
      </c>
      <c r="G16">
        <v>326.5</v>
      </c>
      <c r="H16">
        <v>673.8</v>
      </c>
    </row>
    <row r="17" spans="3:9">
      <c r="C17" t="s">
        <v>71</v>
      </c>
      <c r="G17">
        <v>366.3</v>
      </c>
      <c r="H17">
        <v>810.5</v>
      </c>
    </row>
    <row r="18" spans="3:9">
      <c r="C18" t="s">
        <v>72</v>
      </c>
      <c r="G18">
        <v>540.20000000000005</v>
      </c>
      <c r="H18">
        <v>1017.1</v>
      </c>
    </row>
    <row r="19" spans="3:9">
      <c r="C19" t="s">
        <v>73</v>
      </c>
      <c r="G19">
        <v>738</v>
      </c>
      <c r="H19">
        <v>1222.4000000000001</v>
      </c>
      <c r="I19" s="29">
        <f>H19/1.95583</f>
        <v>625.00319557425757</v>
      </c>
    </row>
    <row r="20" spans="3:9">
      <c r="C20" t="s">
        <v>74</v>
      </c>
      <c r="G20">
        <v>846.5</v>
      </c>
      <c r="H20">
        <v>1341.8</v>
      </c>
      <c r="I20" s="29">
        <f t="shared" ref="I20:I39" si="0">H20/1.95583</f>
        <v>686.05144618908594</v>
      </c>
    </row>
    <row r="21" spans="3:9">
      <c r="C21" t="s">
        <v>75</v>
      </c>
      <c r="G21">
        <v>1091.2</v>
      </c>
      <c r="H21">
        <v>1813.2</v>
      </c>
      <c r="I21" s="29">
        <f t="shared" si="0"/>
        <v>927.07443898498343</v>
      </c>
    </row>
    <row r="22" spans="3:9">
      <c r="C22" t="s">
        <v>76</v>
      </c>
      <c r="G22">
        <v>1363.5</v>
      </c>
      <c r="H22">
        <v>2329.9</v>
      </c>
      <c r="I22" s="29">
        <f t="shared" si="0"/>
        <v>1191.2589539990695</v>
      </c>
    </row>
    <row r="23" spans="3:9">
      <c r="C23" t="s">
        <v>77</v>
      </c>
      <c r="G23">
        <v>1072.2</v>
      </c>
      <c r="H23">
        <v>1737.6</v>
      </c>
      <c r="I23" s="29">
        <f t="shared" si="0"/>
        <v>888.42077276654925</v>
      </c>
    </row>
    <row r="24" spans="3:9">
      <c r="C24" t="s">
        <v>0</v>
      </c>
      <c r="G24">
        <v>963.9</v>
      </c>
      <c r="H24">
        <v>1568.8</v>
      </c>
      <c r="I24" s="29">
        <f t="shared" si="0"/>
        <v>802.11470322062758</v>
      </c>
    </row>
    <row r="25" spans="3:9">
      <c r="C25" t="s">
        <v>1</v>
      </c>
      <c r="G25">
        <v>905.4</v>
      </c>
      <c r="H25">
        <v>1468.1</v>
      </c>
      <c r="I25" s="29">
        <f t="shared" si="0"/>
        <v>750.62761078416838</v>
      </c>
    </row>
    <row r="26" spans="3:9">
      <c r="C26" t="s">
        <v>2</v>
      </c>
      <c r="G26">
        <v>881.4</v>
      </c>
      <c r="H26">
        <v>1452.6</v>
      </c>
      <c r="I26" s="29">
        <f t="shared" si="0"/>
        <v>742.70258662562696</v>
      </c>
    </row>
    <row r="27" spans="3:9">
      <c r="C27" t="s">
        <v>3</v>
      </c>
      <c r="G27">
        <v>865.7</v>
      </c>
      <c r="H27">
        <v>1439.8</v>
      </c>
      <c r="I27" s="29">
        <f t="shared" si="0"/>
        <v>736.15805054631539</v>
      </c>
    </row>
    <row r="28" spans="3:9">
      <c r="C28" t="s">
        <v>4</v>
      </c>
      <c r="G28">
        <v>869.7</v>
      </c>
      <c r="H28">
        <v>1481.1</v>
      </c>
      <c r="I28" s="29">
        <f t="shared" si="0"/>
        <v>757.27440523971916</v>
      </c>
    </row>
    <row r="29" spans="3:9">
      <c r="C29" t="s">
        <v>5</v>
      </c>
      <c r="D29">
        <f>VLOOKUP(C29,Sheet5!B12:$E$20,2,FALSE)</f>
        <v>103.94</v>
      </c>
      <c r="E29">
        <f>VLOOKUP(C29,Sheet5!$B$12:$E$20,3,FALSE)</f>
        <v>105.66</v>
      </c>
      <c r="F29">
        <f>VLOOKUP(C29,Sheet5!$B$12:$E$20,4,FALSE)</f>
        <v>103.16</v>
      </c>
      <c r="H29">
        <f>D29/100*H28</f>
        <v>1539.4553399999998</v>
      </c>
      <c r="I29" s="29">
        <f t="shared" si="0"/>
        <v>787.111016806164</v>
      </c>
    </row>
    <row r="30" spans="3:9">
      <c r="C30" t="s">
        <v>6</v>
      </c>
      <c r="D30">
        <f>VLOOKUP(C30,Sheet5!B13:$E$20,2,FALSE)</f>
        <v>116.03</v>
      </c>
      <c r="E30">
        <f>VLOOKUP(C30,Sheet5!$B$12:$E$20,3,FALSE)</f>
        <v>110.53</v>
      </c>
      <c r="F30">
        <f>VLOOKUP(C30,Sheet5!$B$12:$E$20,4,FALSE)</f>
        <v>118.67</v>
      </c>
      <c r="H30">
        <f>D30/D29*H29</f>
        <v>1718.5203299999998</v>
      </c>
      <c r="I30" s="29">
        <f t="shared" si="0"/>
        <v>878.66549239964615</v>
      </c>
    </row>
    <row r="31" spans="3:9">
      <c r="C31" t="s">
        <v>7</v>
      </c>
      <c r="D31">
        <f>VLOOKUP(C31,Sheet5!B14:$E$20,2,FALSE)</f>
        <v>126.73</v>
      </c>
      <c r="E31">
        <f>VLOOKUP(C31,Sheet5!$B$12:$E$20,3,FALSE)</f>
        <v>115.67</v>
      </c>
      <c r="F31">
        <f>VLOOKUP(C31,Sheet5!$B$12:$E$20,4,FALSE)</f>
        <v>132.04</v>
      </c>
      <c r="H31">
        <f t="shared" ref="H31:H39" si="1">D31/D30*H30</f>
        <v>1876.9980299999997</v>
      </c>
      <c r="I31" s="29">
        <f t="shared" si="0"/>
        <v>959.69385376029607</v>
      </c>
    </row>
    <row r="32" spans="3:9">
      <c r="C32" t="s">
        <v>8</v>
      </c>
      <c r="D32">
        <f>VLOOKUP(C32,Sheet5!B15:$E$20,2,FALSE)</f>
        <v>135.15</v>
      </c>
      <c r="E32">
        <f>VLOOKUP(C32,Sheet5!$B$12:$E$20,3,FALSE)</f>
        <v>124.34</v>
      </c>
      <c r="F32">
        <f>VLOOKUP(C32,Sheet5!$B$12:$E$20,4,FALSE)</f>
        <v>140.32</v>
      </c>
      <c r="H32">
        <f t="shared" si="1"/>
        <v>2001.7066499999996</v>
      </c>
      <c r="I32" s="29">
        <f t="shared" si="0"/>
        <v>1023.4563586814803</v>
      </c>
    </row>
    <row r="33" spans="3:9">
      <c r="C33" t="s">
        <v>9</v>
      </c>
      <c r="D33">
        <f>VLOOKUP(C33,Sheet5!B16:$E$20,2,FALSE)</f>
        <v>146.01</v>
      </c>
      <c r="E33">
        <f>VLOOKUP(C33,Sheet5!$B$12:$E$20,3,FALSE)</f>
        <v>144.91</v>
      </c>
      <c r="F33">
        <f>VLOOKUP(C33,Sheet5!$B$12:$E$20,4,FALSE)</f>
        <v>145.5</v>
      </c>
      <c r="H33">
        <f t="shared" si="1"/>
        <v>2162.5541099999996</v>
      </c>
      <c r="I33" s="29">
        <f t="shared" si="0"/>
        <v>1105.6963590905139</v>
      </c>
    </row>
    <row r="34" spans="3:9">
      <c r="C34" t="s">
        <v>10</v>
      </c>
      <c r="D34">
        <f>VLOOKUP(C34,Sheet5!B17:$E$20,2,FALSE)</f>
        <v>158.54</v>
      </c>
      <c r="E34">
        <f>VLOOKUP(C34,Sheet5!$B$12:$E$20,3,FALSE)</f>
        <v>151.44</v>
      </c>
      <c r="F34">
        <f>VLOOKUP(C34,Sheet5!$B$12:$E$20,4,FALSE)</f>
        <v>161.9</v>
      </c>
      <c r="H34">
        <f t="shared" si="1"/>
        <v>2348.1359399999997</v>
      </c>
      <c r="I34" s="29">
        <f t="shared" si="0"/>
        <v>1200.5828420670507</v>
      </c>
    </row>
    <row r="35" spans="3:9">
      <c r="C35" t="s">
        <v>11</v>
      </c>
      <c r="D35">
        <f>VLOOKUP(C35,Sheet5!B18:$E$20,2,FALSE)</f>
        <v>172.91</v>
      </c>
      <c r="E35">
        <f>VLOOKUP(C35,Sheet5!$B$12:$E$20,3,FALSE)</f>
        <v>166.52</v>
      </c>
      <c r="F35">
        <f>VLOOKUP(C35,Sheet5!$B$12:$E$20,4,FALSE)</f>
        <v>175.57</v>
      </c>
      <c r="H35">
        <f t="shared" si="1"/>
        <v>2560.97001</v>
      </c>
      <c r="I35" s="29">
        <f t="shared" si="0"/>
        <v>1309.4031740999985</v>
      </c>
    </row>
    <row r="36" spans="3:9">
      <c r="C36" t="s">
        <v>12</v>
      </c>
      <c r="D36">
        <f>VLOOKUP(C36,Sheet5!B19:$E$20,2,FALSE)</f>
        <v>197.2</v>
      </c>
      <c r="E36">
        <f>VLOOKUP(C36,Sheet5!$B$12:$E$20,3,FALSE)</f>
        <v>178.83</v>
      </c>
      <c r="F36">
        <f>VLOOKUP(C36,Sheet5!$B$12:$E$20,4,FALSE)</f>
        <v>208.68</v>
      </c>
      <c r="H36">
        <f t="shared" si="1"/>
        <v>2920.7292000000002</v>
      </c>
      <c r="I36" s="29">
        <f t="shared" si="0"/>
        <v>1493.3451271327265</v>
      </c>
    </row>
    <row r="37" spans="3:9">
      <c r="C37" t="s">
        <v>13</v>
      </c>
      <c r="D37">
        <f>VLOOKUP(C37,Sheet5!B20:$E$20,2,FALSE)</f>
        <v>216.29</v>
      </c>
      <c r="E37">
        <f>VLOOKUP(C37,Sheet5!$B$12:$E$20,3,FALSE)</f>
        <v>200.73</v>
      </c>
      <c r="F37">
        <f>VLOOKUP(C37,Sheet5!$B$12:$E$20,4,FALSE)</f>
        <v>225.04</v>
      </c>
      <c r="H37">
        <f t="shared" si="1"/>
        <v>3203.4711900000002</v>
      </c>
      <c r="I37" s="29">
        <f t="shared" si="0"/>
        <v>1637.9088110929888</v>
      </c>
    </row>
    <row r="38" spans="3:9">
      <c r="C38" t="s">
        <v>120</v>
      </c>
      <c r="D38">
        <v>234.97</v>
      </c>
      <c r="E38">
        <v>221.57</v>
      </c>
      <c r="F38">
        <v>241.67</v>
      </c>
      <c r="H38">
        <f t="shared" si="1"/>
        <v>3480.1406700000002</v>
      </c>
      <c r="I38" s="29">
        <f t="shared" si="0"/>
        <v>1779.3676699917683</v>
      </c>
    </row>
    <row r="39" spans="3:9">
      <c r="C39" t="s">
        <v>113</v>
      </c>
      <c r="D39">
        <v>241.87</v>
      </c>
      <c r="E39">
        <v>226.95</v>
      </c>
      <c r="F39">
        <v>249.68</v>
      </c>
      <c r="H39">
        <f t="shared" si="1"/>
        <v>3582.3365700000008</v>
      </c>
      <c r="I39" s="29">
        <f t="shared" si="0"/>
        <v>1831.6196039533093</v>
      </c>
    </row>
  </sheetData>
  <mergeCells count="2">
    <mergeCell ref="A1:A2"/>
    <mergeCell ref="B1:U1"/>
  </mergeCell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V45"/>
  <sheetViews>
    <sheetView topLeftCell="A28" workbookViewId="0">
      <selection activeCell="B44" sqref="B44:B45"/>
    </sheetView>
  </sheetViews>
  <sheetFormatPr defaultRowHeight="15"/>
  <cols>
    <col min="1" max="1" width="18.85546875" customWidth="1"/>
    <col min="2" max="2" width="26.140625" bestFit="1" customWidth="1"/>
  </cols>
  <sheetData>
    <row r="1" spans="1:22" ht="17.25">
      <c r="A1" s="19" t="s">
        <v>84</v>
      </c>
      <c r="B1" s="18"/>
      <c r="C1" s="18"/>
      <c r="D1" s="18"/>
      <c r="E1" s="18"/>
      <c r="F1" s="18"/>
      <c r="G1" s="18"/>
      <c r="H1" s="18"/>
      <c r="I1" s="18"/>
      <c r="J1" s="18"/>
      <c r="K1" s="18"/>
      <c r="L1" s="18"/>
      <c r="M1" s="18"/>
      <c r="N1" s="18"/>
      <c r="O1" s="18"/>
      <c r="P1" s="18"/>
      <c r="Q1" s="18"/>
      <c r="R1" s="18"/>
      <c r="S1" s="18"/>
      <c r="T1" s="18"/>
      <c r="U1" s="18"/>
    </row>
    <row r="2" spans="1:22">
      <c r="A2" s="21" t="s">
        <v>16</v>
      </c>
      <c r="B2" s="41" t="s">
        <v>17</v>
      </c>
      <c r="C2" s="41" t="s">
        <v>17</v>
      </c>
      <c r="D2" s="41" t="s">
        <v>17</v>
      </c>
      <c r="E2" s="41" t="s">
        <v>17</v>
      </c>
      <c r="F2" s="41" t="s">
        <v>17</v>
      </c>
      <c r="G2" s="41" t="s">
        <v>17</v>
      </c>
      <c r="H2" s="41" t="s">
        <v>17</v>
      </c>
      <c r="I2" s="41" t="s">
        <v>17</v>
      </c>
      <c r="J2" s="41" t="s">
        <v>17</v>
      </c>
      <c r="K2" s="41" t="s">
        <v>17</v>
      </c>
      <c r="L2" s="41" t="s">
        <v>17</v>
      </c>
      <c r="M2" s="41" t="s">
        <v>17</v>
      </c>
      <c r="N2" s="41" t="s">
        <v>17</v>
      </c>
      <c r="O2" s="41" t="s">
        <v>17</v>
      </c>
      <c r="P2" s="41" t="s">
        <v>17</v>
      </c>
      <c r="Q2" s="41" t="s">
        <v>17</v>
      </c>
      <c r="R2" s="41" t="s">
        <v>17</v>
      </c>
      <c r="S2" s="41" t="s">
        <v>17</v>
      </c>
      <c r="T2" s="41" t="s">
        <v>17</v>
      </c>
      <c r="U2" s="41" t="s">
        <v>17</v>
      </c>
    </row>
    <row r="3" spans="1:22">
      <c r="A3" s="21" t="s">
        <v>16</v>
      </c>
      <c r="B3" s="42" t="s">
        <v>85</v>
      </c>
      <c r="C3" s="42" t="s">
        <v>85</v>
      </c>
      <c r="D3" s="42" t="s">
        <v>85</v>
      </c>
      <c r="E3" s="42" t="s">
        <v>85</v>
      </c>
      <c r="F3" s="42" t="s">
        <v>85</v>
      </c>
      <c r="G3" s="42" t="s">
        <v>85</v>
      </c>
      <c r="H3" s="42" t="s">
        <v>85</v>
      </c>
      <c r="I3" s="42" t="s">
        <v>85</v>
      </c>
      <c r="J3" s="42" t="s">
        <v>85</v>
      </c>
      <c r="K3" s="42" t="s">
        <v>85</v>
      </c>
      <c r="L3" s="42" t="s">
        <v>85</v>
      </c>
      <c r="M3" s="42" t="s">
        <v>85</v>
      </c>
      <c r="N3" s="42" t="s">
        <v>85</v>
      </c>
      <c r="O3" s="42" t="s">
        <v>85</v>
      </c>
      <c r="P3" s="42" t="s">
        <v>85</v>
      </c>
      <c r="Q3" s="42" t="s">
        <v>85</v>
      </c>
      <c r="R3" s="42" t="s">
        <v>85</v>
      </c>
      <c r="S3" s="42" t="s">
        <v>85</v>
      </c>
      <c r="T3" s="42" t="s">
        <v>85</v>
      </c>
      <c r="U3" s="42" t="s">
        <v>85</v>
      </c>
    </row>
    <row r="4" spans="1:22" ht="17.25">
      <c r="A4" s="21" t="s">
        <v>16</v>
      </c>
      <c r="B4" s="22" t="s">
        <v>86</v>
      </c>
      <c r="C4" s="22" t="s">
        <v>87</v>
      </c>
      <c r="D4" s="22" t="s">
        <v>88</v>
      </c>
      <c r="E4" s="22" t="s">
        <v>89</v>
      </c>
      <c r="F4" s="22" t="s">
        <v>90</v>
      </c>
      <c r="G4" s="22" t="s">
        <v>91</v>
      </c>
      <c r="H4" s="22" t="s">
        <v>92</v>
      </c>
      <c r="I4" s="22" t="s">
        <v>93</v>
      </c>
      <c r="J4" s="22" t="s">
        <v>94</v>
      </c>
      <c r="K4" s="22" t="s">
        <v>95</v>
      </c>
      <c r="L4" s="22" t="s">
        <v>96</v>
      </c>
      <c r="M4" s="22" t="s">
        <v>97</v>
      </c>
      <c r="N4" s="22" t="s">
        <v>41</v>
      </c>
      <c r="O4" s="22" t="s">
        <v>42</v>
      </c>
      <c r="P4" s="22" t="s">
        <v>43</v>
      </c>
      <c r="Q4" s="22" t="s">
        <v>44</v>
      </c>
      <c r="R4" s="22" t="s">
        <v>45</v>
      </c>
      <c r="S4" s="22" t="s">
        <v>98</v>
      </c>
      <c r="T4" s="22" t="s">
        <v>47</v>
      </c>
      <c r="U4" s="22" t="s">
        <v>99</v>
      </c>
    </row>
    <row r="5" spans="1:22">
      <c r="A5" s="21" t="s">
        <v>16</v>
      </c>
      <c r="B5" s="23" t="s">
        <v>100</v>
      </c>
      <c r="C5" s="23" t="s">
        <v>100</v>
      </c>
      <c r="D5" s="23" t="s">
        <v>100</v>
      </c>
      <c r="E5" s="23" t="s">
        <v>100</v>
      </c>
      <c r="F5" s="23" t="s">
        <v>100</v>
      </c>
      <c r="G5" s="23" t="s">
        <v>100</v>
      </c>
      <c r="H5" s="23" t="s">
        <v>100</v>
      </c>
      <c r="I5" s="23" t="s">
        <v>100</v>
      </c>
      <c r="J5" s="23" t="s">
        <v>100</v>
      </c>
      <c r="K5" s="23" t="s">
        <v>100</v>
      </c>
      <c r="L5" s="23" t="s">
        <v>100</v>
      </c>
      <c r="M5" s="23" t="s">
        <v>100</v>
      </c>
      <c r="N5" s="23" t="s">
        <v>100</v>
      </c>
      <c r="O5" s="23" t="s">
        <v>100</v>
      </c>
      <c r="P5" s="23" t="s">
        <v>100</v>
      </c>
      <c r="Q5" s="23" t="s">
        <v>100</v>
      </c>
      <c r="R5" s="23" t="s">
        <v>100</v>
      </c>
      <c r="S5" s="23" t="s">
        <v>100</v>
      </c>
      <c r="T5" s="23" t="s">
        <v>100</v>
      </c>
      <c r="U5" s="23" t="s">
        <v>100</v>
      </c>
    </row>
    <row r="6" spans="1:22" ht="30">
      <c r="A6" s="21"/>
      <c r="B6" s="23" t="s">
        <v>73</v>
      </c>
      <c r="C6" s="23" t="s">
        <v>74</v>
      </c>
      <c r="D6" s="23" t="s">
        <v>75</v>
      </c>
      <c r="E6" s="23" t="s">
        <v>76</v>
      </c>
      <c r="F6" s="23" t="s">
        <v>77</v>
      </c>
      <c r="G6" s="23" t="s">
        <v>0</v>
      </c>
      <c r="H6" s="23" t="s">
        <v>1</v>
      </c>
      <c r="I6" s="23" t="s">
        <v>2</v>
      </c>
      <c r="J6" s="23" t="s">
        <v>3</v>
      </c>
      <c r="K6" s="23" t="s">
        <v>4</v>
      </c>
      <c r="L6" s="23" t="s">
        <v>5</v>
      </c>
      <c r="M6" s="23" t="s">
        <v>6</v>
      </c>
      <c r="N6" s="23" t="s">
        <v>7</v>
      </c>
      <c r="O6" s="23" t="s">
        <v>8</v>
      </c>
      <c r="P6" s="23" t="s">
        <v>9</v>
      </c>
      <c r="Q6" s="23" t="s">
        <v>10</v>
      </c>
      <c r="R6" s="23" t="s">
        <v>11</v>
      </c>
      <c r="S6" s="23" t="s">
        <v>12</v>
      </c>
      <c r="T6" s="23" t="s">
        <v>13</v>
      </c>
      <c r="U6" s="23" t="s">
        <v>118</v>
      </c>
      <c r="V6" s="23" t="s">
        <v>113</v>
      </c>
    </row>
    <row r="7" spans="1:22" ht="15.75" thickBot="1">
      <c r="A7" s="24" t="s">
        <v>81</v>
      </c>
      <c r="B7" s="25">
        <v>83.52</v>
      </c>
      <c r="C7" s="25">
        <v>98.09</v>
      </c>
      <c r="D7" s="25">
        <v>132.06</v>
      </c>
      <c r="E7" s="25">
        <v>147.53</v>
      </c>
      <c r="F7" s="25">
        <v>109.58</v>
      </c>
      <c r="G7" s="25">
        <v>104.15</v>
      </c>
      <c r="H7" s="25">
        <v>98.1</v>
      </c>
      <c r="I7" s="25">
        <v>96.82</v>
      </c>
      <c r="J7" s="25">
        <v>95.66</v>
      </c>
      <c r="K7" s="25">
        <v>98.32</v>
      </c>
      <c r="L7" s="25">
        <v>102.23</v>
      </c>
      <c r="M7" s="25">
        <v>110.52</v>
      </c>
      <c r="N7" s="25">
        <v>119.53</v>
      </c>
      <c r="O7" s="25">
        <v>126.15</v>
      </c>
      <c r="P7" s="25">
        <v>133.99</v>
      </c>
      <c r="Q7" s="25">
        <v>141.22999999999999</v>
      </c>
      <c r="R7" s="25">
        <v>154.47999999999999</v>
      </c>
      <c r="S7" s="25">
        <v>175.14</v>
      </c>
      <c r="T7" s="25">
        <v>192.78</v>
      </c>
      <c r="U7" s="33">
        <v>206.42</v>
      </c>
      <c r="V7" s="34">
        <v>213.53</v>
      </c>
    </row>
    <row r="8" spans="1:22" ht="15.75" thickBot="1">
      <c r="A8" s="24" t="s">
        <v>82</v>
      </c>
      <c r="B8" s="26">
        <v>70.09</v>
      </c>
      <c r="C8" s="26">
        <v>82.32</v>
      </c>
      <c r="D8" s="26">
        <v>110.83</v>
      </c>
      <c r="E8" s="26">
        <v>123.82</v>
      </c>
      <c r="F8" s="26">
        <v>98.52</v>
      </c>
      <c r="G8" s="26">
        <v>98.74</v>
      </c>
      <c r="H8" s="26">
        <v>95.74</v>
      </c>
      <c r="I8" s="26">
        <v>94.62</v>
      </c>
      <c r="J8" s="26">
        <v>93.5</v>
      </c>
      <c r="K8" s="26">
        <v>98.35</v>
      </c>
      <c r="L8" s="26">
        <v>102.83</v>
      </c>
      <c r="M8" s="26">
        <v>110.03</v>
      </c>
      <c r="N8" s="26">
        <v>115.24</v>
      </c>
      <c r="O8" s="26">
        <v>122.3</v>
      </c>
      <c r="P8" s="26">
        <v>133</v>
      </c>
      <c r="Q8" s="26">
        <v>136.04</v>
      </c>
      <c r="R8" s="26">
        <v>147.52000000000001</v>
      </c>
      <c r="S8" s="26">
        <v>161.97999999999999</v>
      </c>
      <c r="T8" s="26">
        <v>179.02</v>
      </c>
      <c r="U8" s="35">
        <v>191.35</v>
      </c>
      <c r="V8" s="36">
        <v>198.08</v>
      </c>
    </row>
    <row r="9" spans="1:22" ht="30.75" thickBot="1">
      <c r="A9" s="24" t="s">
        <v>83</v>
      </c>
      <c r="B9" s="25">
        <v>86.51</v>
      </c>
      <c r="C9" s="25">
        <v>101.6</v>
      </c>
      <c r="D9" s="25">
        <v>136.79</v>
      </c>
      <c r="E9" s="25">
        <v>152.82</v>
      </c>
      <c r="F9" s="25">
        <v>112.61</v>
      </c>
      <c r="G9" s="25">
        <v>106.32</v>
      </c>
      <c r="H9" s="25">
        <v>99.78</v>
      </c>
      <c r="I9" s="25">
        <v>98.36</v>
      </c>
      <c r="J9" s="25">
        <v>97.17</v>
      </c>
      <c r="K9" s="25">
        <v>98.3</v>
      </c>
      <c r="L9" s="25">
        <v>101.85</v>
      </c>
      <c r="M9" s="25">
        <v>110.77</v>
      </c>
      <c r="N9" s="25">
        <v>121.84</v>
      </c>
      <c r="O9" s="25">
        <v>128.24</v>
      </c>
      <c r="P9" s="25">
        <v>134.55000000000001</v>
      </c>
      <c r="Q9" s="25">
        <v>144.28</v>
      </c>
      <c r="R9" s="25">
        <v>158.63999999999999</v>
      </c>
      <c r="S9" s="25">
        <v>183.36</v>
      </c>
      <c r="T9" s="25">
        <v>201.32</v>
      </c>
      <c r="U9" s="35">
        <v>215.78</v>
      </c>
      <c r="V9" s="36">
        <v>223.12</v>
      </c>
    </row>
    <row r="11" spans="1:22">
      <c r="A11" s="20" t="s">
        <v>50</v>
      </c>
      <c r="B11" s="18"/>
      <c r="C11" s="18"/>
      <c r="D11" s="18"/>
      <c r="E11" s="18"/>
      <c r="F11" s="18"/>
      <c r="G11" s="18"/>
      <c r="H11" s="18"/>
      <c r="I11" s="18"/>
      <c r="J11" s="18"/>
      <c r="K11" s="18"/>
      <c r="L11" s="18"/>
      <c r="M11" s="18"/>
      <c r="N11" s="18"/>
      <c r="O11" s="18"/>
      <c r="P11" s="18"/>
      <c r="Q11" s="18"/>
      <c r="R11" s="18"/>
      <c r="S11" s="18"/>
      <c r="T11" s="18"/>
      <c r="U11" s="18"/>
    </row>
    <row r="12" spans="1:22" ht="17.25">
      <c r="A12" s="18" t="s">
        <v>101</v>
      </c>
      <c r="B12" s="18"/>
      <c r="C12" s="18"/>
      <c r="D12" s="18"/>
      <c r="E12" s="18"/>
      <c r="F12" s="18"/>
      <c r="G12" s="18"/>
      <c r="H12" s="18"/>
      <c r="I12" s="18"/>
      <c r="J12" s="18"/>
      <c r="K12" s="18"/>
      <c r="L12" s="18"/>
      <c r="M12" s="18"/>
      <c r="N12" s="18"/>
      <c r="O12" s="18"/>
      <c r="P12" s="18"/>
      <c r="Q12" s="18"/>
      <c r="R12" s="18"/>
      <c r="S12" s="18"/>
      <c r="T12" s="18"/>
      <c r="U12" s="18"/>
    </row>
    <row r="13" spans="1:22" ht="17.25">
      <c r="A13" s="18" t="s">
        <v>102</v>
      </c>
      <c r="B13" s="18"/>
      <c r="C13" s="18"/>
      <c r="D13" s="18"/>
      <c r="E13" s="18"/>
      <c r="F13" s="18"/>
      <c r="G13" s="18"/>
      <c r="H13" s="18"/>
      <c r="I13" s="18"/>
      <c r="J13" s="18"/>
      <c r="K13" s="18"/>
      <c r="L13" s="18"/>
      <c r="M13" s="18"/>
      <c r="N13" s="18"/>
      <c r="O13" s="18"/>
      <c r="P13" s="18"/>
      <c r="Q13" s="18"/>
      <c r="R13" s="18"/>
      <c r="S13" s="18"/>
      <c r="T13" s="18"/>
      <c r="U13" s="18"/>
    </row>
    <row r="14" spans="1:22" ht="17.25">
      <c r="A14" s="18" t="s">
        <v>103</v>
      </c>
      <c r="B14" s="18"/>
      <c r="C14" s="18"/>
      <c r="D14" s="18"/>
      <c r="E14" s="18"/>
      <c r="F14" s="18"/>
      <c r="G14" s="18"/>
      <c r="H14" s="18"/>
      <c r="I14" s="18"/>
      <c r="J14" s="18"/>
      <c r="K14" s="18"/>
      <c r="L14" s="18"/>
      <c r="M14" s="18"/>
      <c r="N14" s="18"/>
      <c r="O14" s="18"/>
      <c r="P14" s="18"/>
      <c r="Q14" s="18"/>
      <c r="R14" s="18"/>
      <c r="S14" s="18"/>
      <c r="T14" s="18"/>
      <c r="U14" s="18"/>
    </row>
    <row r="15" spans="1:22" ht="17.25">
      <c r="A15" s="18" t="s">
        <v>104</v>
      </c>
      <c r="B15" s="18"/>
      <c r="C15" s="18"/>
      <c r="D15" s="18"/>
      <c r="E15" s="18"/>
      <c r="F15" s="18"/>
      <c r="G15" s="18"/>
      <c r="H15" s="18"/>
      <c r="I15" s="18"/>
      <c r="J15" s="18"/>
      <c r="K15" s="18"/>
      <c r="L15" s="18"/>
      <c r="M15" s="18"/>
      <c r="N15" s="18"/>
      <c r="O15" s="18"/>
      <c r="P15" s="18"/>
      <c r="Q15" s="18"/>
      <c r="R15" s="18"/>
      <c r="S15" s="18"/>
      <c r="T15" s="18"/>
      <c r="U15" s="18"/>
    </row>
    <row r="16" spans="1:22" ht="17.25">
      <c r="A16" s="18" t="s">
        <v>105</v>
      </c>
      <c r="B16" s="18"/>
      <c r="C16" s="18"/>
      <c r="D16" s="18"/>
      <c r="E16" s="18"/>
      <c r="F16" s="18"/>
      <c r="G16" s="18"/>
      <c r="H16" s="18"/>
      <c r="I16" s="18"/>
      <c r="J16" s="18"/>
      <c r="K16" s="18"/>
      <c r="L16" s="18"/>
      <c r="M16" s="18"/>
      <c r="N16" s="18"/>
      <c r="O16" s="18"/>
      <c r="P16" s="18"/>
      <c r="Q16" s="18"/>
      <c r="R16" s="18"/>
      <c r="S16" s="18"/>
      <c r="T16" s="18"/>
      <c r="U16" s="18"/>
    </row>
    <row r="17" spans="1:21" ht="17.25">
      <c r="A17" s="18" t="s">
        <v>106</v>
      </c>
      <c r="B17" s="18"/>
      <c r="C17" s="18"/>
      <c r="D17" s="18"/>
      <c r="E17" s="18"/>
      <c r="F17" s="18"/>
      <c r="G17" s="18"/>
      <c r="H17" s="18"/>
      <c r="I17" s="18"/>
      <c r="J17" s="18"/>
      <c r="K17" s="18"/>
      <c r="L17" s="18"/>
      <c r="M17" s="18"/>
      <c r="N17" s="18"/>
      <c r="O17" s="18"/>
      <c r="P17" s="18"/>
      <c r="Q17" s="18"/>
      <c r="R17" s="18"/>
      <c r="S17" s="18"/>
      <c r="T17" s="18"/>
      <c r="U17" s="18"/>
    </row>
    <row r="18" spans="1:21" ht="17.25">
      <c r="A18" s="18" t="s">
        <v>107</v>
      </c>
      <c r="B18" s="18"/>
    </row>
    <row r="19" spans="1:21" ht="17.25">
      <c r="A19" s="18" t="s">
        <v>108</v>
      </c>
      <c r="B19" s="18"/>
    </row>
    <row r="21" spans="1:21">
      <c r="A21" s="20" t="s">
        <v>54</v>
      </c>
      <c r="B21" s="18"/>
    </row>
    <row r="25" spans="1:21">
      <c r="B25" t="s">
        <v>73</v>
      </c>
      <c r="C25">
        <v>83.52</v>
      </c>
      <c r="D25">
        <v>70.09</v>
      </c>
      <c r="E25">
        <v>86.51</v>
      </c>
    </row>
    <row r="26" spans="1:21">
      <c r="B26" t="s">
        <v>74</v>
      </c>
      <c r="C26">
        <v>98.09</v>
      </c>
      <c r="D26">
        <v>82.32</v>
      </c>
      <c r="E26">
        <v>101.6</v>
      </c>
    </row>
    <row r="27" spans="1:21">
      <c r="B27" t="s">
        <v>75</v>
      </c>
      <c r="C27">
        <v>132.06</v>
      </c>
      <c r="D27">
        <v>110.83</v>
      </c>
      <c r="E27">
        <v>136.79</v>
      </c>
    </row>
    <row r="28" spans="1:21">
      <c r="B28" t="s">
        <v>76</v>
      </c>
      <c r="C28">
        <v>147.53</v>
      </c>
      <c r="D28">
        <v>123.82</v>
      </c>
      <c r="E28">
        <v>152.82</v>
      </c>
    </row>
    <row r="29" spans="1:21">
      <c r="B29" t="s">
        <v>77</v>
      </c>
      <c r="C29">
        <v>109.58</v>
      </c>
      <c r="D29">
        <v>98.52</v>
      </c>
      <c r="E29">
        <v>112.61</v>
      </c>
    </row>
    <row r="30" spans="1:21">
      <c r="B30" t="s">
        <v>0</v>
      </c>
      <c r="C30">
        <v>104.15</v>
      </c>
      <c r="D30">
        <v>98.74</v>
      </c>
      <c r="E30">
        <v>106.32</v>
      </c>
    </row>
    <row r="31" spans="1:21">
      <c r="B31" t="s">
        <v>1</v>
      </c>
      <c r="C31">
        <v>98.1</v>
      </c>
      <c r="D31">
        <v>95.74</v>
      </c>
      <c r="E31">
        <v>99.78</v>
      </c>
    </row>
    <row r="32" spans="1:21">
      <c r="B32" t="s">
        <v>2</v>
      </c>
      <c r="C32">
        <v>96.82</v>
      </c>
      <c r="D32">
        <v>94.62</v>
      </c>
      <c r="E32">
        <v>98.36</v>
      </c>
    </row>
    <row r="33" spans="2:5">
      <c r="B33" t="s">
        <v>3</v>
      </c>
      <c r="C33">
        <v>95.66</v>
      </c>
      <c r="D33">
        <v>93.5</v>
      </c>
      <c r="E33">
        <v>97.17</v>
      </c>
    </row>
    <row r="34" spans="2:5">
      <c r="B34" t="s">
        <v>4</v>
      </c>
      <c r="C34">
        <v>98.32</v>
      </c>
      <c r="D34">
        <v>98.35</v>
      </c>
      <c r="E34">
        <v>98.3</v>
      </c>
    </row>
    <row r="35" spans="2:5">
      <c r="B35" t="s">
        <v>5</v>
      </c>
      <c r="C35">
        <v>102.23</v>
      </c>
      <c r="D35">
        <v>102.83</v>
      </c>
      <c r="E35">
        <v>101.85</v>
      </c>
    </row>
    <row r="36" spans="2:5">
      <c r="B36" t="s">
        <v>6</v>
      </c>
      <c r="C36">
        <v>110.52</v>
      </c>
      <c r="D36">
        <v>110.03</v>
      </c>
      <c r="E36">
        <v>110.77</v>
      </c>
    </row>
    <row r="37" spans="2:5">
      <c r="B37" t="s">
        <v>7</v>
      </c>
      <c r="C37">
        <v>119.53</v>
      </c>
      <c r="D37">
        <v>115.24</v>
      </c>
      <c r="E37">
        <v>121.84</v>
      </c>
    </row>
    <row r="38" spans="2:5">
      <c r="B38" t="s">
        <v>8</v>
      </c>
      <c r="C38">
        <v>126.15</v>
      </c>
      <c r="D38">
        <v>122.3</v>
      </c>
      <c r="E38">
        <v>128.24</v>
      </c>
    </row>
    <row r="39" spans="2:5">
      <c r="B39" t="s">
        <v>9</v>
      </c>
      <c r="C39">
        <v>133.99</v>
      </c>
      <c r="D39">
        <v>133</v>
      </c>
      <c r="E39">
        <v>134.55000000000001</v>
      </c>
    </row>
    <row r="40" spans="2:5">
      <c r="B40" t="s">
        <v>10</v>
      </c>
      <c r="C40">
        <v>141.22999999999999</v>
      </c>
      <c r="D40">
        <v>136.04</v>
      </c>
      <c r="E40">
        <v>144.28</v>
      </c>
    </row>
    <row r="41" spans="2:5">
      <c r="B41" t="s">
        <v>11</v>
      </c>
      <c r="C41">
        <v>154.47999999999999</v>
      </c>
      <c r="D41">
        <v>147.52000000000001</v>
      </c>
      <c r="E41">
        <v>158.63999999999999</v>
      </c>
    </row>
    <row r="42" spans="2:5">
      <c r="B42" t="s">
        <v>12</v>
      </c>
      <c r="C42">
        <v>175.14</v>
      </c>
      <c r="D42">
        <v>161.97999999999999</v>
      </c>
      <c r="E42">
        <v>183.36</v>
      </c>
    </row>
    <row r="43" spans="2:5">
      <c r="B43" t="s">
        <v>13</v>
      </c>
      <c r="C43">
        <v>192.78</v>
      </c>
      <c r="D43">
        <v>179.02</v>
      </c>
      <c r="E43">
        <v>201.32</v>
      </c>
    </row>
    <row r="44" spans="2:5">
      <c r="B44" t="s">
        <v>120</v>
      </c>
      <c r="C44">
        <v>206.42</v>
      </c>
      <c r="D44">
        <v>191.35</v>
      </c>
      <c r="E44">
        <v>215.78</v>
      </c>
    </row>
    <row r="45" spans="2:5">
      <c r="B45" t="s">
        <v>113</v>
      </c>
      <c r="C45">
        <v>213.53</v>
      </c>
      <c r="D45">
        <v>198.08</v>
      </c>
      <c r="E45">
        <v>223.12</v>
      </c>
    </row>
  </sheetData>
  <mergeCells count="2">
    <mergeCell ref="B2:U2"/>
    <mergeCell ref="B3:U3"/>
  </mergeCell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L20"/>
  <sheetViews>
    <sheetView workbookViewId="0">
      <selection activeCell="B12" sqref="B12:E20"/>
    </sheetView>
  </sheetViews>
  <sheetFormatPr defaultRowHeight="15"/>
  <cols>
    <col min="1" max="1" width="6.7109375" bestFit="1" customWidth="1"/>
    <col min="2" max="2" width="22.7109375" bestFit="1" customWidth="1"/>
    <col min="3" max="3" width="9.140625" bestFit="1" customWidth="1"/>
  </cols>
  <sheetData>
    <row r="1" spans="1:12">
      <c r="A1" s="43"/>
      <c r="B1" s="43"/>
      <c r="C1" s="44" t="s">
        <v>17</v>
      </c>
      <c r="D1" s="44"/>
      <c r="E1" s="44"/>
      <c r="F1" s="44"/>
      <c r="G1" s="44"/>
      <c r="H1" s="44"/>
      <c r="I1" s="44"/>
      <c r="J1" s="44"/>
      <c r="K1" s="44"/>
      <c r="L1" s="44"/>
    </row>
    <row r="2" spans="1:12">
      <c r="A2" s="43"/>
      <c r="B2" s="43"/>
      <c r="C2" s="45" t="s">
        <v>110</v>
      </c>
      <c r="D2" s="45"/>
      <c r="E2" s="45"/>
      <c r="F2" s="45"/>
      <c r="G2" s="45"/>
      <c r="H2" s="45"/>
      <c r="I2" s="45"/>
      <c r="J2" s="45"/>
      <c r="K2" s="45"/>
      <c r="L2" s="45"/>
    </row>
    <row r="3" spans="1:12">
      <c r="A3" s="43"/>
      <c r="B3" s="43"/>
      <c r="C3" s="30">
        <v>20155</v>
      </c>
      <c r="D3" s="30">
        <v>20165</v>
      </c>
      <c r="E3" s="30">
        <v>2017</v>
      </c>
      <c r="F3" s="30">
        <v>2018</v>
      </c>
      <c r="G3" s="30">
        <v>2019</v>
      </c>
      <c r="H3" s="30">
        <v>2020</v>
      </c>
      <c r="I3" s="30">
        <v>2021</v>
      </c>
      <c r="J3" s="30">
        <v>20226</v>
      </c>
      <c r="K3" s="30">
        <v>2023</v>
      </c>
      <c r="L3" s="30" t="s">
        <v>111</v>
      </c>
    </row>
    <row r="4" spans="1:12" ht="30">
      <c r="A4" s="43"/>
      <c r="B4" s="43"/>
      <c r="C4" s="31" t="s">
        <v>5</v>
      </c>
      <c r="D4" s="31" t="s">
        <v>6</v>
      </c>
      <c r="E4" s="31" t="s">
        <v>7</v>
      </c>
      <c r="F4" s="31" t="s">
        <v>8</v>
      </c>
      <c r="G4" s="31" t="s">
        <v>9</v>
      </c>
      <c r="H4" s="31" t="s">
        <v>10</v>
      </c>
      <c r="I4" s="31" t="s">
        <v>11</v>
      </c>
      <c r="J4" s="31" t="s">
        <v>12</v>
      </c>
      <c r="K4" s="31" t="s">
        <v>13</v>
      </c>
      <c r="L4" s="31" t="s">
        <v>109</v>
      </c>
    </row>
    <row r="5" spans="1:12">
      <c r="A5" s="46" t="s">
        <v>112</v>
      </c>
      <c r="B5" s="32" t="s">
        <v>81</v>
      </c>
      <c r="C5" s="17">
        <v>103.94</v>
      </c>
      <c r="D5" s="17">
        <v>116.03</v>
      </c>
      <c r="E5" s="17">
        <v>126.73</v>
      </c>
      <c r="F5" s="17">
        <v>135.15</v>
      </c>
      <c r="G5" s="17">
        <v>146.01</v>
      </c>
      <c r="H5" s="17">
        <v>158.54</v>
      </c>
      <c r="I5" s="17">
        <v>172.91</v>
      </c>
      <c r="J5" s="17">
        <v>197.2</v>
      </c>
      <c r="K5" s="17">
        <v>216.29</v>
      </c>
      <c r="L5" s="17"/>
    </row>
    <row r="6" spans="1:12">
      <c r="A6" s="46"/>
      <c r="B6" s="32" t="s">
        <v>82</v>
      </c>
      <c r="C6" s="17">
        <v>105.66</v>
      </c>
      <c r="D6" s="17">
        <v>110.53</v>
      </c>
      <c r="E6" s="17">
        <v>115.67</v>
      </c>
      <c r="F6" s="17">
        <v>124.34</v>
      </c>
      <c r="G6" s="17">
        <v>144.91</v>
      </c>
      <c r="H6" s="17">
        <v>151.44</v>
      </c>
      <c r="I6" s="17">
        <v>166.52</v>
      </c>
      <c r="J6" s="17">
        <v>178.83</v>
      </c>
      <c r="K6" s="17">
        <v>200.73</v>
      </c>
      <c r="L6" s="17"/>
    </row>
    <row r="7" spans="1:12">
      <c r="A7" s="46"/>
      <c r="B7" s="32" t="s">
        <v>83</v>
      </c>
      <c r="C7" s="17">
        <v>103.16</v>
      </c>
      <c r="D7" s="17">
        <v>118.67</v>
      </c>
      <c r="E7" s="17">
        <v>132.04</v>
      </c>
      <c r="F7" s="17">
        <v>140.32</v>
      </c>
      <c r="G7" s="17">
        <v>145.5</v>
      </c>
      <c r="H7" s="17">
        <v>161.9</v>
      </c>
      <c r="I7" s="17">
        <v>175.57</v>
      </c>
      <c r="J7" s="17">
        <v>208.68</v>
      </c>
      <c r="K7" s="17">
        <v>225.04</v>
      </c>
      <c r="L7" s="17"/>
    </row>
    <row r="12" spans="1:12">
      <c r="B12" t="s">
        <v>5</v>
      </c>
      <c r="C12">
        <v>103.94</v>
      </c>
      <c r="D12">
        <v>105.66</v>
      </c>
      <c r="E12">
        <v>103.16</v>
      </c>
    </row>
    <row r="13" spans="1:12">
      <c r="B13" t="s">
        <v>6</v>
      </c>
      <c r="C13">
        <v>116.03</v>
      </c>
      <c r="D13">
        <v>110.53</v>
      </c>
      <c r="E13">
        <v>118.67</v>
      </c>
    </row>
    <row r="14" spans="1:12">
      <c r="B14" t="s">
        <v>7</v>
      </c>
      <c r="C14">
        <v>126.73</v>
      </c>
      <c r="D14">
        <v>115.67</v>
      </c>
      <c r="E14">
        <v>132.04</v>
      </c>
    </row>
    <row r="15" spans="1:12">
      <c r="B15" t="s">
        <v>8</v>
      </c>
      <c r="C15">
        <v>135.15</v>
      </c>
      <c r="D15">
        <v>124.34</v>
      </c>
      <c r="E15">
        <v>140.32</v>
      </c>
    </row>
    <row r="16" spans="1:12">
      <c r="B16" t="s">
        <v>9</v>
      </c>
      <c r="C16">
        <v>146.01</v>
      </c>
      <c r="D16">
        <v>144.91</v>
      </c>
      <c r="E16">
        <v>145.5</v>
      </c>
    </row>
    <row r="17" spans="2:5">
      <c r="B17" t="s">
        <v>10</v>
      </c>
      <c r="C17">
        <v>158.54</v>
      </c>
      <c r="D17">
        <v>151.44</v>
      </c>
      <c r="E17">
        <v>161.9</v>
      </c>
    </row>
    <row r="18" spans="2:5">
      <c r="B18" t="s">
        <v>11</v>
      </c>
      <c r="C18">
        <v>172.91</v>
      </c>
      <c r="D18">
        <v>166.52</v>
      </c>
      <c r="E18">
        <v>175.57</v>
      </c>
    </row>
    <row r="19" spans="2:5">
      <c r="B19" t="s">
        <v>12</v>
      </c>
      <c r="C19">
        <v>197.2</v>
      </c>
      <c r="D19">
        <v>178.83</v>
      </c>
      <c r="E19">
        <v>208.68</v>
      </c>
    </row>
    <row r="20" spans="2:5">
      <c r="B20" t="s">
        <v>13</v>
      </c>
      <c r="C20">
        <v>216.29</v>
      </c>
      <c r="D20">
        <v>200.73</v>
      </c>
      <c r="E20">
        <v>225.04</v>
      </c>
    </row>
  </sheetData>
  <mergeCells count="4">
    <mergeCell ref="A1:B4"/>
    <mergeCell ref="C1:L1"/>
    <mergeCell ref="C2:L2"/>
    <mergeCell ref="A5:A7"/>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2:L215"/>
  <sheetViews>
    <sheetView topLeftCell="A3" workbookViewId="0">
      <selection activeCell="G6" sqref="G6:G24"/>
    </sheetView>
  </sheetViews>
  <sheetFormatPr defaultRowHeight="15"/>
  <cols>
    <col min="1" max="1" width="10.7109375" bestFit="1" customWidth="1"/>
    <col min="2" max="2" width="21.28515625" customWidth="1"/>
    <col min="6" max="6" width="10.140625" bestFit="1" customWidth="1"/>
    <col min="11" max="11" width="10.7109375" bestFit="1" customWidth="1"/>
  </cols>
  <sheetData>
    <row r="2" spans="1:12" ht="76.5">
      <c r="A2" s="38" t="s">
        <v>121</v>
      </c>
      <c r="B2" s="39" t="s">
        <v>122</v>
      </c>
      <c r="C2" s="39" t="s">
        <v>123</v>
      </c>
    </row>
    <row r="3" spans="1:12">
      <c r="A3" s="40" t="s">
        <v>121</v>
      </c>
      <c r="B3" s="38" t="s">
        <v>122</v>
      </c>
      <c r="C3" s="38" t="s">
        <v>123</v>
      </c>
      <c r="K3" s="40">
        <v>39113</v>
      </c>
      <c r="L3" s="38">
        <v>8.43</v>
      </c>
    </row>
    <row r="4" spans="1:12">
      <c r="A4" s="40">
        <v>43861</v>
      </c>
      <c r="B4" s="38">
        <v>2.9982000000000002</v>
      </c>
      <c r="C4" s="38">
        <v>3.7608000000000001</v>
      </c>
      <c r="F4" s="1" t="str">
        <f>Sheet1!A10</f>
        <v>31.12.2005</v>
      </c>
      <c r="K4" s="40">
        <v>39141</v>
      </c>
      <c r="L4" s="38">
        <v>8.3204999999999991</v>
      </c>
    </row>
    <row r="5" spans="1:12">
      <c r="A5" s="40">
        <v>43890</v>
      </c>
      <c r="B5" s="38">
        <v>3.0188000000000001</v>
      </c>
      <c r="C5" s="38">
        <v>3.7016</v>
      </c>
      <c r="F5" s="1" t="str">
        <f>Sheet1!A11</f>
        <v>31.12.2006</v>
      </c>
      <c r="K5" s="40">
        <v>39172</v>
      </c>
      <c r="L5" s="38">
        <v>8.3370999999999995</v>
      </c>
    </row>
    <row r="6" spans="1:12">
      <c r="A6" s="40">
        <v>43921</v>
      </c>
      <c r="B6" s="38">
        <v>2.9241999999999999</v>
      </c>
      <c r="C6" s="38">
        <v>3.6429</v>
      </c>
      <c r="F6" s="1" t="str">
        <f>Sheet1!A12</f>
        <v>31.12.2007</v>
      </c>
      <c r="G6">
        <f>AVERAGE(L3:L14)</f>
        <v>8.2167916666666674</v>
      </c>
      <c r="K6" s="40">
        <v>39202</v>
      </c>
      <c r="L6" s="38">
        <v>8.34</v>
      </c>
    </row>
    <row r="7" spans="1:12">
      <c r="A7" s="40">
        <v>43951</v>
      </c>
      <c r="B7" s="38">
        <v>2.8574999999999999</v>
      </c>
      <c r="C7" s="38">
        <v>3.5609999999999999</v>
      </c>
      <c r="F7" s="1" t="str">
        <f>Sheet1!A13</f>
        <v>31.12.2008</v>
      </c>
      <c r="G7">
        <f>AVERAGE(L15:L26)</f>
        <v>8.9443333333333328</v>
      </c>
      <c r="K7" s="40">
        <v>39233</v>
      </c>
      <c r="L7" s="38">
        <v>8.3803000000000001</v>
      </c>
    </row>
    <row r="8" spans="1:12">
      <c r="A8" s="40">
        <v>43982</v>
      </c>
      <c r="B8" s="38">
        <v>2.8471000000000002</v>
      </c>
      <c r="C8" s="38">
        <v>3.6486000000000001</v>
      </c>
      <c r="F8" s="1" t="str">
        <f>Sheet1!A14</f>
        <v>31.12.2009</v>
      </c>
      <c r="G8">
        <f>AVERAGE(L27:L38)</f>
        <v>9.9121666666666659</v>
      </c>
      <c r="K8" s="40">
        <v>39263</v>
      </c>
      <c r="L8" s="38">
        <v>8.3185000000000002</v>
      </c>
    </row>
    <row r="9" spans="1:12">
      <c r="A9" s="40">
        <v>44012</v>
      </c>
      <c r="B9" s="38">
        <v>2.9163000000000001</v>
      </c>
      <c r="C9" s="38">
        <v>3.7027000000000001</v>
      </c>
      <c r="F9" s="1" t="str">
        <f>Sheet1!A15</f>
        <v>31.12.2010</v>
      </c>
      <c r="G9">
        <f>AVERAGE(L39:L50)</f>
        <v>8.8069416666666669</v>
      </c>
      <c r="K9" s="40">
        <v>39294</v>
      </c>
      <c r="L9" s="38">
        <v>8.0277999999999992</v>
      </c>
    </row>
    <row r="10" spans="1:12">
      <c r="A10" s="40">
        <v>44043</v>
      </c>
      <c r="B10" s="38">
        <v>2.9266000000000001</v>
      </c>
      <c r="C10" s="38">
        <v>3.9285999999999999</v>
      </c>
      <c r="F10" s="1" t="str">
        <f>Sheet1!A16</f>
        <v>31.12.2011</v>
      </c>
      <c r="G10">
        <f>AVERAGE(L51:L62)</f>
        <v>8.0709833333333325</v>
      </c>
      <c r="K10" s="40">
        <v>39325</v>
      </c>
      <c r="L10" s="38">
        <v>8.2354000000000003</v>
      </c>
    </row>
    <row r="11" spans="1:12">
      <c r="A11" s="40">
        <v>44074</v>
      </c>
      <c r="B11" s="38">
        <v>2.9123999999999999</v>
      </c>
      <c r="C11" s="38">
        <v>3.8778000000000001</v>
      </c>
      <c r="F11" s="1" t="str">
        <f>Sheet1!A17</f>
        <v>31.12.2012</v>
      </c>
      <c r="G11">
        <f>AVERAGE(L63:L74)</f>
        <v>7.3905833333333346</v>
      </c>
      <c r="K11" s="40">
        <v>39355</v>
      </c>
      <c r="L11" s="38">
        <v>8.3082999999999991</v>
      </c>
    </row>
    <row r="12" spans="1:12">
      <c r="A12" s="40">
        <v>44104</v>
      </c>
      <c r="B12" s="38">
        <v>2.9001999999999999</v>
      </c>
      <c r="C12" s="38">
        <v>3.4037999999999999</v>
      </c>
      <c r="F12" s="1" t="str">
        <f>Sheet1!A18</f>
        <v>31.12.2013</v>
      </c>
      <c r="G12">
        <f>AVERAGE(L75:L86)</f>
        <v>6.8746249999999982</v>
      </c>
      <c r="K12" s="40">
        <v>39386</v>
      </c>
      <c r="L12" s="38">
        <v>8.2964000000000002</v>
      </c>
    </row>
    <row r="13" spans="1:12">
      <c r="A13" s="40">
        <v>44135</v>
      </c>
      <c r="B13" s="38">
        <v>2.8721999999999999</v>
      </c>
      <c r="C13" s="38">
        <v>3.9618000000000002</v>
      </c>
      <c r="F13" s="1" t="str">
        <f>Sheet1!A19</f>
        <v>31.12.2014</v>
      </c>
      <c r="G13">
        <f>AVERAGE(L87:L98)</f>
        <v>6.5361166666666648</v>
      </c>
      <c r="K13" s="40">
        <v>39416</v>
      </c>
      <c r="L13" s="38">
        <v>7.8799000000000001</v>
      </c>
    </row>
    <row r="14" spans="1:12">
      <c r="A14" s="40">
        <v>44165</v>
      </c>
      <c r="B14" s="38">
        <v>2.8512</v>
      </c>
      <c r="C14" s="38">
        <v>3.5487000000000002</v>
      </c>
      <c r="F14" s="1" t="str">
        <f>Sheet1!A20</f>
        <v>31.12.2015</v>
      </c>
      <c r="G14">
        <f>AVERAGE(L99:L110)</f>
        <v>5.7748249999999999</v>
      </c>
      <c r="K14" s="40">
        <v>39447</v>
      </c>
      <c r="L14" s="38">
        <v>7.7272999999999996</v>
      </c>
    </row>
    <row r="15" spans="1:12">
      <c r="A15" s="40">
        <v>44196</v>
      </c>
      <c r="B15" s="38">
        <v>2.8491</v>
      </c>
      <c r="C15" s="38">
        <v>3.452</v>
      </c>
      <c r="F15" s="1" t="str">
        <f>Sheet1!A21</f>
        <v>31.12.2016</v>
      </c>
      <c r="G15">
        <f>AVERAGE(L111:L122)</f>
        <v>4.8387666666666673</v>
      </c>
      <c r="K15" s="40">
        <v>39478</v>
      </c>
      <c r="L15" s="38">
        <v>7.9325999999999999</v>
      </c>
    </row>
    <row r="16" spans="1:12">
      <c r="A16" s="40">
        <v>44227</v>
      </c>
      <c r="B16" s="38">
        <v>2.8062999999999998</v>
      </c>
      <c r="C16" s="38">
        <v>3.7589000000000001</v>
      </c>
      <c r="F16" s="1" t="str">
        <f>Sheet1!A22</f>
        <v>31.12.2017</v>
      </c>
      <c r="G16">
        <f>AVERAGE(L123:L134)</f>
        <v>3.9002750000000002</v>
      </c>
      <c r="K16" s="40">
        <v>39507</v>
      </c>
      <c r="L16" s="38">
        <v>8.1263000000000005</v>
      </c>
    </row>
    <row r="17" spans="1:12">
      <c r="A17" s="40">
        <v>44255</v>
      </c>
      <c r="B17" s="38">
        <v>2.7858000000000001</v>
      </c>
      <c r="C17" s="38">
        <v>3.6705999999999999</v>
      </c>
      <c r="F17" s="1" t="str">
        <f>Sheet1!A23</f>
        <v>31.12.2018</v>
      </c>
      <c r="G17">
        <f>AVERAGE(L135:L146)</f>
        <v>3.390966666666666</v>
      </c>
      <c r="K17" s="40">
        <v>39538</v>
      </c>
      <c r="L17" s="38">
        <v>8.1959999999999997</v>
      </c>
    </row>
    <row r="18" spans="1:12">
      <c r="A18" s="40">
        <v>44286</v>
      </c>
      <c r="B18" s="38">
        <v>2.7633999999999999</v>
      </c>
      <c r="C18" s="38">
        <v>3.2334000000000001</v>
      </c>
      <c r="F18" s="1" t="str">
        <f>Sheet1!A24</f>
        <v>31.12.2019</v>
      </c>
      <c r="G18">
        <f>AVERAGE(L147:L158)</f>
        <v>3.0802166666666664</v>
      </c>
      <c r="K18" s="40">
        <v>39568</v>
      </c>
      <c r="L18" s="38">
        <v>8.4765999999999995</v>
      </c>
    </row>
    <row r="19" spans="1:12">
      <c r="A19" s="40">
        <v>44316</v>
      </c>
      <c r="B19" s="38">
        <v>2.7698999999999998</v>
      </c>
      <c r="C19" s="38">
        <v>3.3605999999999998</v>
      </c>
      <c r="F19" s="1" t="str">
        <f>Sheet1!A25</f>
        <v>31.12.2020</v>
      </c>
      <c r="G19">
        <f>AVERAGE(B4:B15)</f>
        <v>2.9061499999999998</v>
      </c>
      <c r="K19" s="40">
        <v>39599</v>
      </c>
      <c r="L19" s="38">
        <v>8.6890999999999998</v>
      </c>
    </row>
    <row r="20" spans="1:12">
      <c r="A20" s="40">
        <v>44347</v>
      </c>
      <c r="B20" s="38">
        <v>2.7591000000000001</v>
      </c>
      <c r="C20" s="38">
        <v>3.4563000000000001</v>
      </c>
      <c r="F20" s="1" t="str">
        <f>Sheet1!A26</f>
        <v>31.12.2021</v>
      </c>
      <c r="G20">
        <f>AVERAGE(B16:B27)</f>
        <v>2.7257416666666665</v>
      </c>
      <c r="K20" s="40">
        <v>39629</v>
      </c>
      <c r="L20" s="38">
        <v>8.6376000000000008</v>
      </c>
    </row>
    <row r="21" spans="1:12">
      <c r="A21" s="40">
        <v>44377</v>
      </c>
      <c r="B21" s="38">
        <v>2.7330000000000001</v>
      </c>
      <c r="C21" s="38">
        <v>3.0708000000000002</v>
      </c>
      <c r="F21" s="1" t="str">
        <f>Sheet1!A27</f>
        <v>31.12.2022</v>
      </c>
      <c r="G21">
        <f>AVERAGE(B28:B39)</f>
        <v>2.5512166666666669</v>
      </c>
      <c r="K21" s="40">
        <v>39660</v>
      </c>
      <c r="L21" s="38">
        <v>8.8892000000000007</v>
      </c>
    </row>
    <row r="22" spans="1:12">
      <c r="A22" s="40">
        <v>44408</v>
      </c>
      <c r="B22" s="38">
        <v>2.7302</v>
      </c>
      <c r="C22" s="38">
        <v>3.2934999999999999</v>
      </c>
      <c r="F22" s="1" t="str">
        <f>Sheet1!A28</f>
        <v>31.12.2023</v>
      </c>
      <c r="G22">
        <f>AVERAGE(B40:B51)</f>
        <v>2.6017083333333333</v>
      </c>
      <c r="K22" s="40">
        <v>39691</v>
      </c>
      <c r="L22" s="38">
        <v>9.3180999999999994</v>
      </c>
    </row>
    <row r="23" spans="1:12">
      <c r="A23" s="40">
        <v>44439</v>
      </c>
      <c r="B23" s="38">
        <v>2.6922999999999999</v>
      </c>
      <c r="C23" s="38">
        <v>3.1951000000000001</v>
      </c>
      <c r="F23" s="1" t="str">
        <f>Sheet1!A29</f>
        <v>31.3.2024</v>
      </c>
      <c r="G23">
        <f>AVERAGE(B52:B54)</f>
        <v>2.5752000000000002</v>
      </c>
      <c r="K23" s="40">
        <v>39721</v>
      </c>
      <c r="L23" s="38">
        <v>9.2591999999999999</v>
      </c>
    </row>
    <row r="24" spans="1:12">
      <c r="A24" s="40">
        <v>44469</v>
      </c>
      <c r="B24" s="38">
        <v>2.6945000000000001</v>
      </c>
      <c r="C24" s="38">
        <v>3.5529999999999999</v>
      </c>
      <c r="F24" s="1" t="str">
        <f>Sheet1!A30</f>
        <v>30.6.2024</v>
      </c>
      <c r="G24">
        <f>AVERAGE(B55:B57)</f>
        <v>2.5266333333333333</v>
      </c>
      <c r="K24" s="40">
        <v>39752</v>
      </c>
      <c r="L24" s="38">
        <v>9.3177000000000003</v>
      </c>
    </row>
    <row r="25" spans="1:12">
      <c r="A25" s="40">
        <v>44500</v>
      </c>
      <c r="B25" s="38">
        <v>2.6848999999999998</v>
      </c>
      <c r="C25" s="38">
        <v>3.4567000000000001</v>
      </c>
      <c r="F25" s="1"/>
      <c r="K25" s="40">
        <v>39782</v>
      </c>
      <c r="L25" s="38">
        <v>10.3725</v>
      </c>
    </row>
    <row r="26" spans="1:12">
      <c r="A26" s="40">
        <v>44530</v>
      </c>
      <c r="B26" s="38">
        <v>2.6513</v>
      </c>
      <c r="C26" s="38">
        <v>3.1577000000000002</v>
      </c>
      <c r="F26" s="1"/>
      <c r="K26" s="40">
        <v>39813</v>
      </c>
      <c r="L26" s="38">
        <v>10.117100000000001</v>
      </c>
    </row>
    <row r="27" spans="1:12">
      <c r="A27" s="40">
        <v>44561</v>
      </c>
      <c r="B27" s="38">
        <v>2.6381999999999999</v>
      </c>
      <c r="C27" s="38">
        <v>3.2542</v>
      </c>
      <c r="F27" s="1"/>
      <c r="K27" s="40">
        <v>39844</v>
      </c>
      <c r="L27" s="38">
        <v>10.267799999999999</v>
      </c>
    </row>
    <row r="28" spans="1:12">
      <c r="A28" s="40">
        <v>44592</v>
      </c>
      <c r="B28" s="38">
        <v>2.6402000000000001</v>
      </c>
      <c r="C28" s="38">
        <v>3.0173999999999999</v>
      </c>
      <c r="K28" s="40">
        <v>39872</v>
      </c>
      <c r="L28" s="38">
        <v>9.7013999999999996</v>
      </c>
    </row>
    <row r="29" spans="1:12">
      <c r="A29" s="40">
        <v>44620</v>
      </c>
      <c r="B29" s="38">
        <v>2.6008</v>
      </c>
      <c r="C29" s="38">
        <v>3.1408</v>
      </c>
      <c r="K29" s="40">
        <v>39903</v>
      </c>
      <c r="L29" s="38">
        <v>9.4936000000000007</v>
      </c>
    </row>
    <row r="30" spans="1:12">
      <c r="A30" s="40">
        <v>44651</v>
      </c>
      <c r="B30" s="38">
        <v>2.5676000000000001</v>
      </c>
      <c r="C30" s="38">
        <v>2.9767000000000001</v>
      </c>
      <c r="K30" s="40">
        <v>39933</v>
      </c>
      <c r="L30" s="38">
        <v>9.6773000000000007</v>
      </c>
    </row>
    <row r="31" spans="1:12">
      <c r="A31" s="40">
        <v>44681</v>
      </c>
      <c r="B31" s="38">
        <v>2.5324</v>
      </c>
      <c r="C31" s="38">
        <v>3.1907000000000001</v>
      </c>
      <c r="K31" s="40">
        <v>39964</v>
      </c>
      <c r="L31" s="38">
        <v>10.1563</v>
      </c>
    </row>
    <row r="32" spans="1:12">
      <c r="A32" s="40">
        <v>44712</v>
      </c>
      <c r="B32" s="38">
        <v>2.516</v>
      </c>
      <c r="C32" s="38">
        <v>3.3548</v>
      </c>
      <c r="K32" s="40">
        <v>39994</v>
      </c>
      <c r="L32" s="38">
        <v>10.2552</v>
      </c>
    </row>
    <row r="33" spans="1:12">
      <c r="A33" s="40">
        <v>44742</v>
      </c>
      <c r="B33" s="38">
        <v>2.5032000000000001</v>
      </c>
      <c r="C33" s="38">
        <v>2.9521999999999999</v>
      </c>
      <c r="K33" s="40">
        <v>40025</v>
      </c>
      <c r="L33" s="38">
        <v>10.372199999999999</v>
      </c>
    </row>
    <row r="34" spans="1:12">
      <c r="A34" s="40">
        <v>44773</v>
      </c>
      <c r="B34" s="38">
        <v>2.4853000000000001</v>
      </c>
      <c r="C34" s="38">
        <v>3.7408000000000001</v>
      </c>
      <c r="K34" s="40">
        <v>40056</v>
      </c>
      <c r="L34" s="38">
        <v>9.8614999999999995</v>
      </c>
    </row>
    <row r="35" spans="1:12">
      <c r="A35" s="40">
        <v>44804</v>
      </c>
      <c r="B35" s="38">
        <v>2.5388000000000002</v>
      </c>
      <c r="C35" s="38">
        <v>3.0609000000000002</v>
      </c>
      <c r="K35" s="40">
        <v>40086</v>
      </c>
      <c r="L35" s="38">
        <v>10.373699999999999</v>
      </c>
    </row>
    <row r="36" spans="1:12">
      <c r="A36" s="40">
        <v>44834</v>
      </c>
      <c r="B36" s="38">
        <v>2.4967999999999999</v>
      </c>
      <c r="C36" s="38">
        <v>3.27</v>
      </c>
      <c r="K36" s="40">
        <v>40117</v>
      </c>
      <c r="L36" s="38">
        <v>9.9549000000000003</v>
      </c>
    </row>
    <row r="37" spans="1:12">
      <c r="A37" s="40">
        <v>44865</v>
      </c>
      <c r="B37" s="38">
        <v>2.5125999999999999</v>
      </c>
      <c r="C37" s="38">
        <v>3.2618999999999998</v>
      </c>
      <c r="K37" s="40">
        <v>40147</v>
      </c>
      <c r="L37" s="38">
        <v>9.2067999999999994</v>
      </c>
    </row>
    <row r="38" spans="1:12">
      <c r="A38" s="40">
        <v>44895</v>
      </c>
      <c r="B38" s="38">
        <v>2.5764</v>
      </c>
      <c r="C38" s="38">
        <v>3.4725999999999999</v>
      </c>
      <c r="K38" s="40">
        <v>40178</v>
      </c>
      <c r="L38" s="38">
        <v>9.6252999999999993</v>
      </c>
    </row>
    <row r="39" spans="1:12">
      <c r="A39" s="40">
        <v>44926</v>
      </c>
      <c r="B39" s="38">
        <v>2.6444999999999999</v>
      </c>
      <c r="C39" s="38">
        <v>3.3199000000000001</v>
      </c>
      <c r="K39" s="40">
        <v>40209</v>
      </c>
      <c r="L39" s="38">
        <v>9.4739000000000004</v>
      </c>
    </row>
    <row r="40" spans="1:12">
      <c r="A40" s="40">
        <v>44957</v>
      </c>
      <c r="B40" s="38">
        <v>2.5842000000000001</v>
      </c>
      <c r="C40" s="38">
        <v>3.9382999999999999</v>
      </c>
      <c r="K40" s="40">
        <v>40237</v>
      </c>
      <c r="L40" s="38">
        <v>9.2189999999999994</v>
      </c>
    </row>
    <row r="41" spans="1:12">
      <c r="A41" s="40">
        <v>44985</v>
      </c>
      <c r="B41" s="38">
        <v>2.6619000000000002</v>
      </c>
      <c r="C41" s="38">
        <v>3.8515000000000001</v>
      </c>
      <c r="K41" s="40">
        <v>40268</v>
      </c>
      <c r="L41" s="38">
        <v>9.2538</v>
      </c>
    </row>
    <row r="42" spans="1:12">
      <c r="A42" s="40">
        <v>45016</v>
      </c>
      <c r="B42" s="38">
        <v>2.6175999999999999</v>
      </c>
      <c r="C42" s="38">
        <v>3.5731999999999999</v>
      </c>
      <c r="K42" s="40">
        <v>40298</v>
      </c>
      <c r="L42" s="38">
        <v>9.0189000000000004</v>
      </c>
    </row>
    <row r="43" spans="1:12">
      <c r="A43" s="40">
        <v>45046</v>
      </c>
      <c r="B43" s="38">
        <v>2.5234000000000001</v>
      </c>
      <c r="C43" s="38">
        <v>4.1035000000000004</v>
      </c>
      <c r="K43" s="40">
        <v>40329</v>
      </c>
      <c r="L43" s="38">
        <v>8.4614999999999991</v>
      </c>
    </row>
    <row r="44" spans="1:12">
      <c r="A44" s="40">
        <v>45077</v>
      </c>
      <c r="B44" s="38">
        <v>2.5865</v>
      </c>
      <c r="C44" s="38">
        <v>3.7320000000000002</v>
      </c>
      <c r="K44" s="40">
        <v>40359</v>
      </c>
      <c r="L44" s="38">
        <v>9.0228999999999999</v>
      </c>
    </row>
    <row r="45" spans="1:12">
      <c r="A45" s="40">
        <v>45107</v>
      </c>
      <c r="B45" s="38">
        <v>2.5743</v>
      </c>
      <c r="C45" s="38">
        <v>3.613</v>
      </c>
      <c r="K45" s="40">
        <v>40390</v>
      </c>
      <c r="L45" s="38">
        <v>9.2996999999999996</v>
      </c>
    </row>
    <row r="46" spans="1:12">
      <c r="A46" s="40">
        <v>45138</v>
      </c>
      <c r="B46" s="38">
        <v>2.5718000000000001</v>
      </c>
      <c r="C46" s="38">
        <v>4.0235000000000003</v>
      </c>
      <c r="K46" s="40">
        <v>40421</v>
      </c>
      <c r="L46" s="38">
        <v>8.6464999999999996</v>
      </c>
    </row>
    <row r="47" spans="1:12">
      <c r="A47" s="40">
        <v>45169</v>
      </c>
      <c r="B47" s="38">
        <v>2.6114000000000002</v>
      </c>
      <c r="C47" s="38">
        <v>3.7637</v>
      </c>
      <c r="K47" s="40">
        <v>40451</v>
      </c>
      <c r="L47" s="38">
        <v>8.1254000000000008</v>
      </c>
    </row>
    <row r="48" spans="1:12">
      <c r="A48" s="40">
        <v>45199</v>
      </c>
      <c r="B48" s="38">
        <v>2.6486000000000001</v>
      </c>
      <c r="C48" s="38">
        <v>3.3424999999999998</v>
      </c>
      <c r="K48" s="40">
        <v>40482</v>
      </c>
      <c r="L48" s="38">
        <v>8.3705999999999996</v>
      </c>
    </row>
    <row r="49" spans="1:12">
      <c r="A49" s="40">
        <v>45230</v>
      </c>
      <c r="B49" s="38">
        <v>2.6414</v>
      </c>
      <c r="C49" s="38">
        <v>3.2355999999999998</v>
      </c>
      <c r="K49" s="40">
        <v>40512</v>
      </c>
      <c r="L49" s="38">
        <v>8.5645000000000007</v>
      </c>
    </row>
    <row r="50" spans="1:12">
      <c r="A50" s="40">
        <v>45260</v>
      </c>
      <c r="B50" s="38">
        <v>2.6002999999999998</v>
      </c>
      <c r="C50" s="38">
        <v>3.0529000000000002</v>
      </c>
      <c r="K50" s="40">
        <v>40543</v>
      </c>
      <c r="L50" s="38">
        <v>8.2265999999999995</v>
      </c>
    </row>
    <row r="51" spans="1:12">
      <c r="A51" s="40">
        <v>45291</v>
      </c>
      <c r="B51" s="38">
        <v>2.5991</v>
      </c>
      <c r="C51" s="38">
        <v>2.79</v>
      </c>
      <c r="K51" s="40">
        <v>40574</v>
      </c>
      <c r="L51" s="38">
        <v>8.1895000000000007</v>
      </c>
    </row>
    <row r="52" spans="1:12">
      <c r="A52" s="40">
        <v>45322</v>
      </c>
      <c r="B52" s="38">
        <v>2.5626000000000002</v>
      </c>
      <c r="C52" s="38">
        <v>2.9643999999999999</v>
      </c>
      <c r="K52" s="40">
        <v>40602</v>
      </c>
      <c r="L52" s="38">
        <v>8.1145999999999994</v>
      </c>
    </row>
    <row r="53" spans="1:12">
      <c r="A53" s="40">
        <v>45351</v>
      </c>
      <c r="B53" s="38">
        <v>2.5716999999999999</v>
      </c>
      <c r="C53" s="38">
        <v>2.8643000000000001</v>
      </c>
      <c r="K53" s="40">
        <v>40633</v>
      </c>
      <c r="L53" s="38">
        <v>8.2738999999999994</v>
      </c>
    </row>
    <row r="54" spans="1:12">
      <c r="A54" s="40">
        <v>45382</v>
      </c>
      <c r="B54" s="38">
        <v>2.5912999999999999</v>
      </c>
      <c r="C54" s="38">
        <v>3.1109</v>
      </c>
      <c r="K54" s="40">
        <v>40663</v>
      </c>
      <c r="L54" s="38">
        <v>7.7729999999999997</v>
      </c>
    </row>
    <row r="55" spans="1:12">
      <c r="A55" s="40">
        <v>45412</v>
      </c>
      <c r="B55" s="38">
        <v>2.4741</v>
      </c>
      <c r="C55" s="38">
        <v>3.1021999999999998</v>
      </c>
      <c r="K55" s="40">
        <v>40694</v>
      </c>
      <c r="L55" s="38">
        <v>8.7833000000000006</v>
      </c>
    </row>
    <row r="56" spans="1:12">
      <c r="A56" s="40">
        <v>45443</v>
      </c>
      <c r="B56" s="38">
        <v>2.5461999999999998</v>
      </c>
      <c r="C56" s="38">
        <v>3.0217000000000001</v>
      </c>
      <c r="K56" s="40">
        <v>40724</v>
      </c>
      <c r="L56" s="38">
        <v>8.0904000000000007</v>
      </c>
    </row>
    <row r="57" spans="1:12">
      <c r="A57" s="40">
        <v>45473</v>
      </c>
      <c r="B57" s="38">
        <v>2.5596000000000001</v>
      </c>
      <c r="C57" s="38">
        <v>2.9639000000000002</v>
      </c>
      <c r="K57" s="40">
        <v>40755</v>
      </c>
      <c r="L57" s="38">
        <v>8.1265000000000001</v>
      </c>
    </row>
    <row r="58" spans="1:12">
      <c r="A58" s="40">
        <v>45504</v>
      </c>
      <c r="B58" s="38">
        <v>2.5586000000000002</v>
      </c>
      <c r="C58" s="38">
        <v>2.9068999999999998</v>
      </c>
      <c r="K58" s="40">
        <v>40786</v>
      </c>
      <c r="L58" s="38">
        <v>7.5445000000000002</v>
      </c>
    </row>
    <row r="59" spans="1:12">
      <c r="A59" s="40">
        <v>45535</v>
      </c>
      <c r="B59" s="38">
        <v>2.5489999999999999</v>
      </c>
      <c r="C59" s="38">
        <v>2.7869999999999999</v>
      </c>
      <c r="K59" s="40">
        <v>40816</v>
      </c>
      <c r="L59" s="38">
        <v>8.3393999999999995</v>
      </c>
    </row>
    <row r="60" spans="1:12">
      <c r="A60">
        <v>45565</v>
      </c>
      <c r="B60">
        <v>2.5363000000000002</v>
      </c>
      <c r="C60">
        <v>2.9763000000000002</v>
      </c>
      <c r="K60" s="40">
        <v>40847</v>
      </c>
      <c r="L60" s="38">
        <v>7.9846000000000004</v>
      </c>
    </row>
    <row r="61" spans="1:12">
      <c r="K61" s="40">
        <v>40877</v>
      </c>
      <c r="L61" s="38">
        <v>7.6477000000000004</v>
      </c>
    </row>
    <row r="62" spans="1:12">
      <c r="K62" s="40">
        <v>40908</v>
      </c>
      <c r="L62" s="38">
        <v>7.9843999999999999</v>
      </c>
    </row>
    <row r="63" spans="1:12">
      <c r="K63" s="40">
        <v>40939</v>
      </c>
      <c r="L63" s="38">
        <v>8.0036000000000005</v>
      </c>
    </row>
    <row r="64" spans="1:12">
      <c r="K64" s="40">
        <v>40968</v>
      </c>
      <c r="L64" s="38">
        <v>7.6783999999999999</v>
      </c>
    </row>
    <row r="65" spans="11:12">
      <c r="K65" s="40">
        <v>40999</v>
      </c>
      <c r="L65" s="38">
        <v>7.5250000000000004</v>
      </c>
    </row>
    <row r="66" spans="11:12">
      <c r="K66" s="40">
        <v>41029</v>
      </c>
      <c r="L66" s="38">
        <v>7.7506000000000004</v>
      </c>
    </row>
    <row r="67" spans="11:12">
      <c r="K67" s="40">
        <v>41060</v>
      </c>
      <c r="L67" s="38">
        <v>7.2870999999999997</v>
      </c>
    </row>
    <row r="68" spans="11:12">
      <c r="K68" s="40">
        <v>41090</v>
      </c>
      <c r="L68" s="38">
        <v>7.3670999999999998</v>
      </c>
    </row>
    <row r="69" spans="11:12">
      <c r="K69" s="40">
        <v>41121</v>
      </c>
      <c r="L69" s="38">
        <v>7.407</v>
      </c>
    </row>
    <row r="70" spans="11:12">
      <c r="K70" s="40">
        <v>41152</v>
      </c>
      <c r="L70" s="38">
        <v>7.3532999999999999</v>
      </c>
    </row>
    <row r="71" spans="11:12">
      <c r="K71" s="40">
        <v>41182</v>
      </c>
      <c r="L71" s="38">
        <v>6.9657</v>
      </c>
    </row>
    <row r="72" spans="11:12">
      <c r="K72" s="40">
        <v>41213</v>
      </c>
      <c r="L72" s="38">
        <v>7.2714999999999996</v>
      </c>
    </row>
    <row r="73" spans="11:12">
      <c r="K73" s="40">
        <v>41243</v>
      </c>
      <c r="L73" s="38">
        <v>7.0720999999999998</v>
      </c>
    </row>
    <row r="74" spans="11:12">
      <c r="K74" s="40">
        <v>41274</v>
      </c>
      <c r="L74" s="38">
        <v>7.0056000000000003</v>
      </c>
    </row>
    <row r="75" spans="11:12">
      <c r="K75" s="40">
        <v>41305</v>
      </c>
      <c r="L75" s="38">
        <v>7.0946999999999996</v>
      </c>
    </row>
    <row r="76" spans="11:12">
      <c r="K76" s="40">
        <v>41333</v>
      </c>
      <c r="L76" s="38">
        <v>7.0103</v>
      </c>
    </row>
    <row r="77" spans="11:12">
      <c r="K77" s="40">
        <v>41364</v>
      </c>
      <c r="L77" s="38">
        <v>6.9593999999999996</v>
      </c>
    </row>
    <row r="78" spans="11:12">
      <c r="K78" s="40">
        <v>41394</v>
      </c>
      <c r="L78" s="38">
        <v>6.8780000000000001</v>
      </c>
    </row>
    <row r="79" spans="11:12">
      <c r="K79" s="40">
        <v>41425</v>
      </c>
      <c r="L79" s="38">
        <v>6.8259999999999996</v>
      </c>
    </row>
    <row r="80" spans="11:12">
      <c r="K80" s="40">
        <v>41455</v>
      </c>
      <c r="L80" s="38">
        <v>6.6874000000000002</v>
      </c>
    </row>
    <row r="81" spans="11:12">
      <c r="K81" s="40">
        <v>41486</v>
      </c>
      <c r="L81" s="38">
        <v>6.8441000000000001</v>
      </c>
    </row>
    <row r="82" spans="11:12">
      <c r="K82" s="40">
        <v>41517</v>
      </c>
      <c r="L82" s="38">
        <v>6.8151000000000002</v>
      </c>
    </row>
    <row r="83" spans="11:12">
      <c r="K83" s="40">
        <v>41547</v>
      </c>
      <c r="L83" s="38">
        <v>6.5667</v>
      </c>
    </row>
    <row r="84" spans="11:12">
      <c r="K84" s="40">
        <v>41578</v>
      </c>
      <c r="L84" s="38">
        <v>6.6497999999999999</v>
      </c>
    </row>
    <row r="85" spans="11:12">
      <c r="K85" s="40">
        <v>41608</v>
      </c>
      <c r="L85" s="38">
        <v>7.1372</v>
      </c>
    </row>
    <row r="86" spans="11:12">
      <c r="K86" s="40">
        <v>41639</v>
      </c>
      <c r="L86" s="38">
        <v>7.0267999999999997</v>
      </c>
    </row>
    <row r="87" spans="11:12">
      <c r="K87" s="40">
        <v>41670</v>
      </c>
      <c r="L87" s="38">
        <v>6.9528999999999996</v>
      </c>
    </row>
    <row r="88" spans="11:12">
      <c r="K88" s="40">
        <v>41698</v>
      </c>
      <c r="L88" s="38">
        <v>6.7910000000000004</v>
      </c>
    </row>
    <row r="89" spans="11:12">
      <c r="K89" s="40">
        <v>41729</v>
      </c>
      <c r="L89" s="38">
        <v>6.5952999999999999</v>
      </c>
    </row>
    <row r="90" spans="11:12">
      <c r="K90" s="40">
        <v>41759</v>
      </c>
      <c r="L90" s="38">
        <v>6.5114999999999998</v>
      </c>
    </row>
    <row r="91" spans="11:12">
      <c r="K91" s="40">
        <v>41790</v>
      </c>
      <c r="L91" s="38">
        <v>6.5746000000000002</v>
      </c>
    </row>
    <row r="92" spans="11:12">
      <c r="K92" s="40">
        <v>41820</v>
      </c>
      <c r="L92" s="38">
        <v>6.4725999999999999</v>
      </c>
    </row>
    <row r="93" spans="11:12">
      <c r="K93" s="40">
        <v>41851</v>
      </c>
      <c r="L93" s="38">
        <v>6.4114000000000004</v>
      </c>
    </row>
    <row r="94" spans="11:12">
      <c r="K94" s="40">
        <v>41882</v>
      </c>
      <c r="L94" s="38">
        <v>6.5610999999999997</v>
      </c>
    </row>
    <row r="95" spans="11:12">
      <c r="K95" s="40">
        <v>41912</v>
      </c>
      <c r="L95" s="38">
        <v>6.5503999999999998</v>
      </c>
    </row>
    <row r="96" spans="11:12">
      <c r="K96" s="40">
        <v>41943</v>
      </c>
      <c r="L96" s="38">
        <v>6.4562999999999997</v>
      </c>
    </row>
    <row r="97" spans="11:12">
      <c r="K97" s="40">
        <v>41973</v>
      </c>
      <c r="L97" s="38">
        <v>6.3278999999999996</v>
      </c>
    </row>
    <row r="98" spans="11:12">
      <c r="K98" s="40">
        <v>42004</v>
      </c>
      <c r="L98" s="38">
        <v>6.2283999999999997</v>
      </c>
    </row>
    <row r="99" spans="11:12">
      <c r="K99" s="40">
        <v>42035</v>
      </c>
      <c r="L99" s="38">
        <v>6.1677999999999997</v>
      </c>
    </row>
    <row r="100" spans="11:12">
      <c r="K100" s="40">
        <v>42063</v>
      </c>
      <c r="L100" s="38">
        <v>6.2514000000000003</v>
      </c>
    </row>
    <row r="101" spans="11:12">
      <c r="K101" s="40">
        <v>42094</v>
      </c>
      <c r="L101" s="38">
        <v>6.1143000000000001</v>
      </c>
    </row>
    <row r="102" spans="11:12">
      <c r="K102" s="40">
        <v>42124</v>
      </c>
      <c r="L102" s="38">
        <v>5.9751000000000003</v>
      </c>
    </row>
    <row r="103" spans="11:12">
      <c r="K103" s="40">
        <v>42155</v>
      </c>
      <c r="L103" s="38">
        <v>5.8887</v>
      </c>
    </row>
    <row r="104" spans="11:12">
      <c r="K104" s="40">
        <v>42185</v>
      </c>
      <c r="L104" s="38">
        <v>5.7255000000000003</v>
      </c>
    </row>
    <row r="105" spans="11:12">
      <c r="K105" s="40">
        <v>42216</v>
      </c>
      <c r="L105" s="38">
        <v>5.5856000000000003</v>
      </c>
    </row>
    <row r="106" spans="11:12">
      <c r="K106" s="40">
        <v>42247</v>
      </c>
      <c r="L106" s="38">
        <v>5.5274999999999999</v>
      </c>
    </row>
    <row r="107" spans="11:12">
      <c r="K107" s="40">
        <v>42277</v>
      </c>
      <c r="L107" s="38">
        <v>5.6273</v>
      </c>
    </row>
    <row r="108" spans="11:12">
      <c r="K108" s="40">
        <v>42308</v>
      </c>
      <c r="L108" s="38">
        <v>5.5434999999999999</v>
      </c>
    </row>
    <row r="109" spans="11:12">
      <c r="K109" s="40">
        <v>42338</v>
      </c>
      <c r="L109" s="38">
        <v>5.484</v>
      </c>
    </row>
    <row r="110" spans="11:12">
      <c r="K110" s="40">
        <v>42369</v>
      </c>
      <c r="L110" s="38">
        <v>5.4071999999999996</v>
      </c>
    </row>
    <row r="111" spans="11:12">
      <c r="K111" s="40">
        <v>42400</v>
      </c>
      <c r="L111" s="38">
        <v>5.2869999999999999</v>
      </c>
    </row>
    <row r="112" spans="11:12">
      <c r="K112" s="40">
        <v>42429</v>
      </c>
      <c r="L112" s="38">
        <v>5.3087999999999997</v>
      </c>
    </row>
    <row r="113" spans="11:12">
      <c r="K113" s="40">
        <v>42460</v>
      </c>
      <c r="L113" s="38">
        <v>5.0811999999999999</v>
      </c>
    </row>
    <row r="114" spans="11:12">
      <c r="K114" s="40">
        <v>42490</v>
      </c>
      <c r="L114" s="38">
        <v>5.0465</v>
      </c>
    </row>
    <row r="115" spans="11:12">
      <c r="K115" s="40">
        <v>42521</v>
      </c>
      <c r="L115" s="38">
        <v>4.9710000000000001</v>
      </c>
    </row>
    <row r="116" spans="11:12">
      <c r="K116" s="40">
        <v>42551</v>
      </c>
      <c r="L116" s="38">
        <v>4.8997999999999999</v>
      </c>
    </row>
    <row r="117" spans="11:12">
      <c r="K117" s="40">
        <v>42582</v>
      </c>
      <c r="L117" s="38">
        <v>4.7887000000000004</v>
      </c>
    </row>
    <row r="118" spans="11:12">
      <c r="K118" s="40">
        <v>42613</v>
      </c>
      <c r="L118" s="38">
        <v>4.7564000000000002</v>
      </c>
    </row>
    <row r="119" spans="11:12">
      <c r="K119" s="40">
        <v>42643</v>
      </c>
      <c r="L119" s="38">
        <v>4.6563999999999997</v>
      </c>
    </row>
    <row r="120" spans="11:12">
      <c r="K120" s="40">
        <v>42674</v>
      </c>
      <c r="L120" s="38">
        <v>4.5434999999999999</v>
      </c>
    </row>
    <row r="121" spans="11:12">
      <c r="K121" s="40">
        <v>42704</v>
      </c>
      <c r="L121" s="38">
        <v>4.4645000000000001</v>
      </c>
    </row>
    <row r="122" spans="11:12">
      <c r="K122" s="40">
        <v>42735</v>
      </c>
      <c r="L122" s="38">
        <v>4.2614000000000001</v>
      </c>
    </row>
    <row r="123" spans="11:12">
      <c r="K123" s="40">
        <v>42766</v>
      </c>
      <c r="L123" s="38">
        <v>4.2534000000000001</v>
      </c>
    </row>
    <row r="124" spans="11:12">
      <c r="K124" s="40">
        <v>42794</v>
      </c>
      <c r="L124" s="38">
        <v>4.1643999999999997</v>
      </c>
    </row>
    <row r="125" spans="11:12">
      <c r="K125" s="40">
        <v>42825</v>
      </c>
      <c r="L125" s="38">
        <v>4.0685000000000002</v>
      </c>
    </row>
    <row r="126" spans="11:12">
      <c r="K126" s="40">
        <v>42855</v>
      </c>
      <c r="L126" s="38">
        <v>3.9946999999999999</v>
      </c>
    </row>
    <row r="127" spans="11:12">
      <c r="K127" s="40">
        <v>42886</v>
      </c>
      <c r="L127" s="38">
        <v>3.9034</v>
      </c>
    </row>
    <row r="128" spans="11:12">
      <c r="K128" s="40">
        <v>42916</v>
      </c>
      <c r="L128" s="38">
        <v>3.8613</v>
      </c>
    </row>
    <row r="129" spans="11:12">
      <c r="K129" s="40">
        <v>42947</v>
      </c>
      <c r="L129" s="38">
        <v>3.7964000000000002</v>
      </c>
    </row>
    <row r="130" spans="11:12">
      <c r="K130" s="40">
        <v>42978</v>
      </c>
      <c r="L130" s="38">
        <v>3.8285999999999998</v>
      </c>
    </row>
    <row r="131" spans="11:12">
      <c r="K131" s="40">
        <v>43008</v>
      </c>
      <c r="L131" s="38">
        <v>3.8159000000000001</v>
      </c>
    </row>
    <row r="132" spans="11:12">
      <c r="K132" s="40">
        <v>43039</v>
      </c>
      <c r="L132" s="38">
        <v>3.7722000000000002</v>
      </c>
    </row>
    <row r="133" spans="11:12">
      <c r="K133" s="40">
        <v>43069</v>
      </c>
      <c r="L133" s="38">
        <v>3.7187000000000001</v>
      </c>
    </row>
    <row r="134" spans="11:12">
      <c r="K134" s="40">
        <v>43100</v>
      </c>
      <c r="L134" s="38">
        <v>3.6257999999999999</v>
      </c>
    </row>
    <row r="135" spans="11:12">
      <c r="K135" s="40">
        <v>43131</v>
      </c>
      <c r="L135" s="38">
        <v>3.5985999999999998</v>
      </c>
    </row>
    <row r="136" spans="11:12">
      <c r="K136" s="40">
        <v>43159</v>
      </c>
      <c r="L136" s="38">
        <v>3.6581000000000001</v>
      </c>
    </row>
    <row r="137" spans="11:12">
      <c r="K137" s="40">
        <v>43190</v>
      </c>
      <c r="L137" s="38">
        <v>3.5242</v>
      </c>
    </row>
    <row r="138" spans="11:12">
      <c r="K138" s="40">
        <v>43220</v>
      </c>
      <c r="L138" s="38">
        <v>3.4695999999999998</v>
      </c>
    </row>
    <row r="139" spans="11:12">
      <c r="K139" s="40">
        <v>43251</v>
      </c>
      <c r="L139" s="38">
        <v>3.3864999999999998</v>
      </c>
    </row>
    <row r="140" spans="11:12">
      <c r="K140" s="40">
        <v>43281</v>
      </c>
      <c r="L140" s="38">
        <v>3.3610000000000002</v>
      </c>
    </row>
    <row r="141" spans="11:12">
      <c r="K141" s="40">
        <v>43312</v>
      </c>
      <c r="L141" s="38">
        <v>3.3433999999999999</v>
      </c>
    </row>
    <row r="142" spans="11:12">
      <c r="K142" s="40">
        <v>43343</v>
      </c>
      <c r="L142" s="38">
        <v>3.3660999999999999</v>
      </c>
    </row>
    <row r="143" spans="11:12">
      <c r="K143" s="40">
        <v>43373</v>
      </c>
      <c r="L143" s="38">
        <v>3.2967</v>
      </c>
    </row>
    <row r="144" spans="11:12">
      <c r="K144" s="40">
        <v>43404</v>
      </c>
      <c r="L144" s="38">
        <v>3.2545999999999999</v>
      </c>
    </row>
    <row r="145" spans="11:12">
      <c r="K145" s="40">
        <v>43434</v>
      </c>
      <c r="L145" s="38">
        <v>3.2210000000000001</v>
      </c>
    </row>
    <row r="146" spans="11:12">
      <c r="K146" s="40">
        <v>43465</v>
      </c>
      <c r="L146" s="38">
        <v>3.2118000000000002</v>
      </c>
    </row>
    <row r="147" spans="11:12">
      <c r="K147" s="40">
        <v>43496</v>
      </c>
      <c r="L147" s="38">
        <v>3.2176999999999998</v>
      </c>
    </row>
    <row r="148" spans="11:12">
      <c r="K148" s="40">
        <v>43524</v>
      </c>
      <c r="L148" s="38">
        <v>3.2149999999999999</v>
      </c>
    </row>
    <row r="149" spans="11:12">
      <c r="K149" s="40">
        <v>43555</v>
      </c>
      <c r="L149" s="38">
        <v>3.1528</v>
      </c>
    </row>
    <row r="150" spans="11:12">
      <c r="K150" s="40">
        <v>43585</v>
      </c>
      <c r="L150" s="38">
        <v>3.1305999999999998</v>
      </c>
    </row>
    <row r="151" spans="11:12">
      <c r="K151" s="40">
        <v>43616</v>
      </c>
      <c r="L151" s="38">
        <v>3.1246999999999998</v>
      </c>
    </row>
    <row r="152" spans="11:12">
      <c r="K152" s="40">
        <v>43646</v>
      </c>
      <c r="L152" s="38">
        <v>3.0798000000000001</v>
      </c>
    </row>
    <row r="153" spans="11:12">
      <c r="K153" s="40">
        <v>43677</v>
      </c>
      <c r="L153" s="38">
        <v>3.0562999999999998</v>
      </c>
    </row>
    <row r="154" spans="11:12">
      <c r="K154" s="40">
        <v>43708</v>
      </c>
      <c r="L154" s="38">
        <v>3.0769000000000002</v>
      </c>
    </row>
    <row r="155" spans="11:12">
      <c r="K155" s="40">
        <v>43738</v>
      </c>
      <c r="L155" s="38">
        <v>2.9603999999999999</v>
      </c>
    </row>
    <row r="156" spans="11:12">
      <c r="K156" s="40">
        <v>43769</v>
      </c>
      <c r="L156" s="38">
        <v>2.9863</v>
      </c>
    </row>
    <row r="157" spans="11:12">
      <c r="K157" s="40">
        <v>43799</v>
      </c>
      <c r="L157" s="38">
        <v>2.9796999999999998</v>
      </c>
    </row>
    <row r="158" spans="11:12">
      <c r="K158" s="40">
        <v>43830</v>
      </c>
      <c r="L158" s="38">
        <v>2.9824000000000002</v>
      </c>
    </row>
    <row r="159" spans="11:12">
      <c r="K159" s="40">
        <v>43861</v>
      </c>
      <c r="L159" s="38">
        <v>2.9693000000000001</v>
      </c>
    </row>
    <row r="160" spans="11:12">
      <c r="K160" s="40">
        <v>43890</v>
      </c>
      <c r="L160" s="38">
        <v>2.9670999999999998</v>
      </c>
    </row>
    <row r="161" spans="11:12">
      <c r="K161" s="40">
        <v>43921</v>
      </c>
      <c r="L161" s="38">
        <v>2.9051999999999998</v>
      </c>
    </row>
    <row r="162" spans="11:12">
      <c r="K162" s="40">
        <v>43951</v>
      </c>
      <c r="L162" s="38">
        <v>2.8418999999999999</v>
      </c>
    </row>
    <row r="163" spans="11:12">
      <c r="K163" s="40">
        <v>43982</v>
      </c>
      <c r="L163" s="38">
        <v>2.8462999999999998</v>
      </c>
    </row>
    <row r="164" spans="11:12">
      <c r="K164" s="40">
        <v>44012</v>
      </c>
      <c r="L164" s="38">
        <v>2.8906000000000001</v>
      </c>
    </row>
    <row r="165" spans="11:12">
      <c r="K165" s="40">
        <v>44043</v>
      </c>
      <c r="L165" s="38">
        <v>2.8826000000000001</v>
      </c>
    </row>
    <row r="166" spans="11:12">
      <c r="K166" s="40">
        <v>44074</v>
      </c>
      <c r="L166" s="38">
        <v>2.8765000000000001</v>
      </c>
    </row>
    <row r="167" spans="11:12">
      <c r="K167" s="40">
        <v>44104</v>
      </c>
      <c r="L167" s="38">
        <v>2.855</v>
      </c>
    </row>
    <row r="168" spans="11:12">
      <c r="K168" s="40">
        <v>44135</v>
      </c>
      <c r="L168" s="38">
        <v>2.8477000000000001</v>
      </c>
    </row>
    <row r="169" spans="11:12">
      <c r="K169" s="40">
        <v>44165</v>
      </c>
      <c r="L169" s="38">
        <v>2.8237999999999999</v>
      </c>
    </row>
    <row r="170" spans="11:12">
      <c r="K170" s="40">
        <v>44196</v>
      </c>
      <c r="L170" s="38">
        <v>2.8016999999999999</v>
      </c>
    </row>
    <row r="171" spans="11:12">
      <c r="K171" s="40">
        <v>44227</v>
      </c>
      <c r="L171" s="38">
        <v>2.7814999999999999</v>
      </c>
    </row>
    <row r="172" spans="11:12">
      <c r="K172" s="40">
        <v>44255</v>
      </c>
      <c r="L172" s="38">
        <v>2.7749999999999999</v>
      </c>
    </row>
    <row r="173" spans="11:12">
      <c r="K173" s="40">
        <v>44286</v>
      </c>
      <c r="L173" s="38">
        <v>2.7265999999999999</v>
      </c>
    </row>
    <row r="174" spans="11:12">
      <c r="K174" s="40">
        <v>44316</v>
      </c>
      <c r="L174" s="38">
        <v>2.7382</v>
      </c>
    </row>
    <row r="175" spans="11:12">
      <c r="K175" s="40">
        <v>44347</v>
      </c>
      <c r="L175" s="38">
        <v>2.7187000000000001</v>
      </c>
    </row>
    <row r="176" spans="11:12">
      <c r="K176" s="40">
        <v>44377</v>
      </c>
      <c r="L176" s="38">
        <v>2.7134</v>
      </c>
    </row>
    <row r="177" spans="11:12">
      <c r="K177" s="40">
        <v>44408</v>
      </c>
      <c r="L177" s="38">
        <v>2.7044999999999999</v>
      </c>
    </row>
    <row r="178" spans="11:12">
      <c r="K178" s="40">
        <v>44439</v>
      </c>
      <c r="L178" s="38">
        <v>2.6781999999999999</v>
      </c>
    </row>
    <row r="179" spans="11:12">
      <c r="K179" s="40">
        <v>44469</v>
      </c>
      <c r="L179" s="38">
        <v>2.6621999999999999</v>
      </c>
    </row>
    <row r="180" spans="11:12">
      <c r="K180" s="40">
        <v>44500</v>
      </c>
      <c r="L180" s="38">
        <v>2.6560000000000001</v>
      </c>
    </row>
    <row r="181" spans="11:12">
      <c r="K181" s="40">
        <v>44530</v>
      </c>
      <c r="L181" s="38">
        <v>2.6251000000000002</v>
      </c>
    </row>
    <row r="182" spans="11:12">
      <c r="K182" s="40">
        <v>44561</v>
      </c>
      <c r="L182" s="38">
        <v>2.6120999999999999</v>
      </c>
    </row>
    <row r="183" spans="11:12">
      <c r="K183" s="40">
        <v>44592</v>
      </c>
      <c r="L183" s="38">
        <v>2.6168</v>
      </c>
    </row>
    <row r="184" spans="11:12">
      <c r="K184" s="40">
        <v>44620</v>
      </c>
      <c r="L184" s="38">
        <v>2.5886999999999998</v>
      </c>
    </row>
    <row r="185" spans="11:12">
      <c r="K185" s="40">
        <v>44651</v>
      </c>
      <c r="L185" s="38">
        <v>2.593</v>
      </c>
    </row>
    <row r="186" spans="11:12">
      <c r="K186" s="40">
        <v>44681</v>
      </c>
      <c r="L186" s="38">
        <v>2.5649999999999999</v>
      </c>
    </row>
    <row r="187" spans="11:12">
      <c r="K187" s="40">
        <v>44712</v>
      </c>
      <c r="L187" s="38">
        <v>2.5428999999999999</v>
      </c>
    </row>
    <row r="188" spans="11:12">
      <c r="K188" s="40">
        <v>44742</v>
      </c>
      <c r="L188" s="38">
        <v>2.4914000000000001</v>
      </c>
    </row>
    <row r="189" spans="11:12">
      <c r="K189" s="40">
        <v>44773</v>
      </c>
      <c r="L189" s="38">
        <v>2.4738000000000002</v>
      </c>
    </row>
    <row r="190" spans="11:12">
      <c r="K190" s="40">
        <v>44804</v>
      </c>
      <c r="L190" s="38">
        <v>2.4958</v>
      </c>
    </row>
    <row r="191" spans="11:12">
      <c r="K191" s="40">
        <v>44834</v>
      </c>
      <c r="L191" s="38">
        <v>2.4489999999999998</v>
      </c>
    </row>
    <row r="192" spans="11:12">
      <c r="K192" s="40">
        <v>44865</v>
      </c>
      <c r="L192" s="38">
        <v>2.4777999999999998</v>
      </c>
    </row>
    <row r="193" spans="11:12">
      <c r="K193" s="40">
        <v>44895</v>
      </c>
      <c r="L193" s="38">
        <v>2.5550999999999999</v>
      </c>
    </row>
    <row r="194" spans="11:12">
      <c r="K194" s="40">
        <v>44926</v>
      </c>
      <c r="L194" s="38">
        <v>2.6253000000000002</v>
      </c>
    </row>
    <row r="195" spans="11:12">
      <c r="K195" s="40">
        <v>44957</v>
      </c>
      <c r="L195" s="38">
        <v>2.6070000000000002</v>
      </c>
    </row>
    <row r="196" spans="11:12">
      <c r="K196" s="40">
        <v>44985</v>
      </c>
      <c r="L196" s="38">
        <v>2.6355</v>
      </c>
    </row>
    <row r="197" spans="11:12">
      <c r="K197" s="40">
        <v>45016</v>
      </c>
      <c r="L197" s="38">
        <v>2.6082999999999998</v>
      </c>
    </row>
    <row r="198" spans="11:12">
      <c r="K198" s="40">
        <v>45046</v>
      </c>
      <c r="L198" s="38">
        <v>2.5331999999999999</v>
      </c>
    </row>
    <row r="199" spans="11:12">
      <c r="K199" s="40">
        <v>45077</v>
      </c>
      <c r="L199" s="38">
        <v>2.5905999999999998</v>
      </c>
    </row>
    <row r="200" spans="11:12">
      <c r="K200" s="40">
        <v>45107</v>
      </c>
      <c r="L200" s="38">
        <v>2.5636000000000001</v>
      </c>
    </row>
    <row r="201" spans="11:12">
      <c r="K201" s="40">
        <v>45138</v>
      </c>
      <c r="L201" s="38">
        <v>2.5583</v>
      </c>
    </row>
    <row r="202" spans="11:12">
      <c r="K202" s="40">
        <v>45169</v>
      </c>
      <c r="L202" s="38">
        <v>2.5575000000000001</v>
      </c>
    </row>
    <row r="203" spans="11:12">
      <c r="K203" s="40">
        <v>45199</v>
      </c>
      <c r="L203" s="38">
        <v>2.5981000000000001</v>
      </c>
    </row>
    <row r="204" spans="11:12">
      <c r="K204" s="40">
        <v>45230</v>
      </c>
      <c r="L204" s="38">
        <v>2.5844999999999998</v>
      </c>
    </row>
    <row r="205" spans="11:12">
      <c r="K205" s="40">
        <v>45260</v>
      </c>
      <c r="L205" s="38">
        <v>2.5619999999999998</v>
      </c>
    </row>
    <row r="206" spans="11:12">
      <c r="K206" s="40">
        <v>45291</v>
      </c>
      <c r="L206" s="38">
        <v>2.5743</v>
      </c>
    </row>
    <row r="207" spans="11:12">
      <c r="K207" s="40">
        <v>45322</v>
      </c>
      <c r="L207" s="38">
        <v>2.5566</v>
      </c>
    </row>
    <row r="208" spans="11:12">
      <c r="K208" s="40">
        <v>45351</v>
      </c>
      <c r="L208" s="38">
        <v>2.5289000000000001</v>
      </c>
    </row>
    <row r="209" spans="11:12">
      <c r="K209" s="40">
        <v>45382</v>
      </c>
      <c r="L209" s="38">
        <v>2.5484</v>
      </c>
    </row>
    <row r="210" spans="11:12">
      <c r="K210" s="40">
        <v>45412</v>
      </c>
      <c r="L210" s="38">
        <v>2.4851000000000001</v>
      </c>
    </row>
    <row r="211" spans="11:12">
      <c r="K211" s="40">
        <v>45443</v>
      </c>
      <c r="L211" s="38">
        <v>2.5051000000000001</v>
      </c>
    </row>
    <row r="212" spans="11:12">
      <c r="K212" s="40">
        <v>45473</v>
      </c>
      <c r="L212" s="38">
        <v>2.5118999999999998</v>
      </c>
    </row>
    <row r="213" spans="11:12">
      <c r="K213" s="40">
        <v>45504</v>
      </c>
      <c r="L213" s="38">
        <v>2.5257999999999998</v>
      </c>
    </row>
    <row r="214" spans="11:12">
      <c r="K214" s="40">
        <v>45535</v>
      </c>
      <c r="L214" s="38">
        <v>2.5059999999999998</v>
      </c>
    </row>
    <row r="215" spans="11:12">
      <c r="K215" s="40">
        <v>45565</v>
      </c>
      <c r="L215" s="38">
        <v>2.5177999999999998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F90"/>
  <sheetViews>
    <sheetView topLeftCell="A69" workbookViewId="0">
      <selection activeCell="F88" sqref="F88"/>
    </sheetView>
  </sheetViews>
  <sheetFormatPr defaultRowHeight="15"/>
  <cols>
    <col min="1" max="1" width="10.140625" bestFit="1" customWidth="1"/>
  </cols>
  <sheetData>
    <row r="1" spans="1:84">
      <c r="A1" s="48" t="s">
        <v>16</v>
      </c>
      <c r="B1" s="49" t="s">
        <v>32</v>
      </c>
      <c r="C1" s="49" t="s">
        <v>32</v>
      </c>
      <c r="D1" s="49" t="s">
        <v>32</v>
      </c>
      <c r="E1" s="49" t="s">
        <v>32</v>
      </c>
      <c r="F1" s="49" t="s">
        <v>32</v>
      </c>
      <c r="G1" s="49" t="s">
        <v>33</v>
      </c>
      <c r="H1" s="49" t="s">
        <v>33</v>
      </c>
      <c r="I1" s="49" t="s">
        <v>33</v>
      </c>
      <c r="J1" s="49" t="s">
        <v>33</v>
      </c>
      <c r="K1" s="49" t="s">
        <v>33</v>
      </c>
      <c r="L1" s="49" t="s">
        <v>34</v>
      </c>
      <c r="M1" s="49" t="s">
        <v>34</v>
      </c>
      <c r="N1" s="49" t="s">
        <v>34</v>
      </c>
      <c r="O1" s="49" t="s">
        <v>34</v>
      </c>
      <c r="P1" s="49" t="s">
        <v>34</v>
      </c>
      <c r="Q1" s="49" t="s">
        <v>35</v>
      </c>
      <c r="R1" s="49" t="s">
        <v>35</v>
      </c>
      <c r="S1" s="49" t="s">
        <v>35</v>
      </c>
      <c r="T1" s="49" t="s">
        <v>35</v>
      </c>
      <c r="U1" s="49" t="s">
        <v>35</v>
      </c>
      <c r="V1" s="49" t="s">
        <v>36</v>
      </c>
      <c r="W1" s="49" t="s">
        <v>36</v>
      </c>
      <c r="X1" s="49" t="s">
        <v>36</v>
      </c>
      <c r="Y1" s="49" t="s">
        <v>36</v>
      </c>
      <c r="Z1" s="49" t="s">
        <v>36</v>
      </c>
      <c r="AA1" s="49" t="s">
        <v>37</v>
      </c>
      <c r="AB1" s="49" t="s">
        <v>37</v>
      </c>
      <c r="AC1" s="49" t="s">
        <v>37</v>
      </c>
      <c r="AD1" s="49" t="s">
        <v>37</v>
      </c>
      <c r="AE1" s="49" t="s">
        <v>37</v>
      </c>
      <c r="AF1" s="49" t="s">
        <v>38</v>
      </c>
      <c r="AG1" s="49" t="s">
        <v>38</v>
      </c>
      <c r="AH1" s="49" t="s">
        <v>38</v>
      </c>
      <c r="AI1" s="49" t="s">
        <v>38</v>
      </c>
      <c r="AJ1" s="49" t="s">
        <v>38</v>
      </c>
      <c r="AK1" s="49" t="s">
        <v>39</v>
      </c>
      <c r="AL1" s="49" t="s">
        <v>39</v>
      </c>
      <c r="AM1" s="49" t="s">
        <v>39</v>
      </c>
      <c r="AN1" s="49" t="s">
        <v>39</v>
      </c>
      <c r="AO1" s="49" t="s">
        <v>39</v>
      </c>
      <c r="AP1" s="49" t="s">
        <v>40</v>
      </c>
      <c r="AQ1" s="49" t="s">
        <v>40</v>
      </c>
      <c r="AR1" s="49" t="s">
        <v>40</v>
      </c>
      <c r="AS1" s="49" t="s">
        <v>40</v>
      </c>
      <c r="AT1" s="49" t="s">
        <v>40</v>
      </c>
      <c r="AU1" s="49" t="s">
        <v>41</v>
      </c>
      <c r="AV1" s="49" t="s">
        <v>41</v>
      </c>
      <c r="AW1" s="49" t="s">
        <v>41</v>
      </c>
      <c r="AX1" s="49" t="s">
        <v>41</v>
      </c>
      <c r="AY1" s="49" t="s">
        <v>41</v>
      </c>
      <c r="AZ1" s="49" t="s">
        <v>42</v>
      </c>
      <c r="BA1" s="49" t="s">
        <v>42</v>
      </c>
      <c r="BB1" s="49" t="s">
        <v>42</v>
      </c>
      <c r="BC1" s="49" t="s">
        <v>42</v>
      </c>
      <c r="BD1" s="49" t="s">
        <v>42</v>
      </c>
      <c r="BE1" s="49" t="s">
        <v>43</v>
      </c>
      <c r="BF1" s="49" t="s">
        <v>43</v>
      </c>
      <c r="BG1" s="49" t="s">
        <v>43</v>
      </c>
      <c r="BH1" s="49" t="s">
        <v>43</v>
      </c>
      <c r="BI1" s="49" t="s">
        <v>43</v>
      </c>
      <c r="BJ1" s="49" t="s">
        <v>44</v>
      </c>
      <c r="BK1" s="49" t="s">
        <v>44</v>
      </c>
      <c r="BL1" s="49" t="s">
        <v>44</v>
      </c>
      <c r="BM1" s="49" t="s">
        <v>44</v>
      </c>
      <c r="BN1" s="49" t="s">
        <v>44</v>
      </c>
      <c r="BO1" s="49" t="s">
        <v>45</v>
      </c>
      <c r="BP1" s="49" t="s">
        <v>45</v>
      </c>
      <c r="BQ1" s="49" t="s">
        <v>45</v>
      </c>
      <c r="BR1" s="49" t="s">
        <v>45</v>
      </c>
      <c r="BS1" s="49" t="s">
        <v>45</v>
      </c>
      <c r="BT1" s="49" t="s">
        <v>46</v>
      </c>
      <c r="BU1" s="49" t="s">
        <v>46</v>
      </c>
      <c r="BV1" s="49" t="s">
        <v>46</v>
      </c>
      <c r="BW1" s="49" t="s">
        <v>46</v>
      </c>
      <c r="BX1" s="49" t="s">
        <v>46</v>
      </c>
      <c r="BY1" s="49" t="s">
        <v>47</v>
      </c>
      <c r="BZ1" s="49" t="s">
        <v>47</v>
      </c>
      <c r="CA1" s="49" t="s">
        <v>47</v>
      </c>
      <c r="CB1" s="49" t="s">
        <v>47</v>
      </c>
      <c r="CC1" s="49" t="s">
        <v>47</v>
      </c>
      <c r="CD1" s="49" t="s">
        <v>124</v>
      </c>
      <c r="CE1" s="49" t="s">
        <v>124</v>
      </c>
      <c r="CF1" s="49" t="s">
        <v>124</v>
      </c>
    </row>
    <row r="2" spans="1:84" ht="105">
      <c r="A2" s="48" t="s">
        <v>16</v>
      </c>
      <c r="B2" s="50" t="s">
        <v>125</v>
      </c>
      <c r="C2" s="50" t="s">
        <v>126</v>
      </c>
      <c r="D2" s="50" t="s">
        <v>127</v>
      </c>
      <c r="E2" s="50" t="s">
        <v>128</v>
      </c>
      <c r="F2" s="50" t="s">
        <v>129</v>
      </c>
      <c r="G2" s="50" t="s">
        <v>125</v>
      </c>
      <c r="H2" s="50" t="s">
        <v>126</v>
      </c>
      <c r="I2" s="50" t="s">
        <v>127</v>
      </c>
      <c r="J2" s="50" t="s">
        <v>128</v>
      </c>
      <c r="K2" s="50" t="s">
        <v>129</v>
      </c>
      <c r="L2" s="50" t="s">
        <v>125</v>
      </c>
      <c r="M2" s="50" t="s">
        <v>126</v>
      </c>
      <c r="N2" s="50" t="s">
        <v>127</v>
      </c>
      <c r="O2" s="50" t="s">
        <v>128</v>
      </c>
      <c r="P2" s="50" t="s">
        <v>129</v>
      </c>
      <c r="Q2" s="50" t="s">
        <v>125</v>
      </c>
      <c r="R2" s="50" t="s">
        <v>126</v>
      </c>
      <c r="S2" s="50" t="s">
        <v>127</v>
      </c>
      <c r="T2" s="50" t="s">
        <v>128</v>
      </c>
      <c r="U2" s="50" t="s">
        <v>129</v>
      </c>
      <c r="V2" s="50" t="s">
        <v>125</v>
      </c>
      <c r="W2" s="50" t="s">
        <v>126</v>
      </c>
      <c r="X2" s="50" t="s">
        <v>127</v>
      </c>
      <c r="Y2" s="50" t="s">
        <v>128</v>
      </c>
      <c r="Z2" s="50" t="s">
        <v>129</v>
      </c>
      <c r="AA2" s="50" t="s">
        <v>125</v>
      </c>
      <c r="AB2" s="50" t="s">
        <v>126</v>
      </c>
      <c r="AC2" s="50" t="s">
        <v>127</v>
      </c>
      <c r="AD2" s="50" t="s">
        <v>128</v>
      </c>
      <c r="AE2" s="50" t="s">
        <v>129</v>
      </c>
      <c r="AF2" s="50" t="s">
        <v>125</v>
      </c>
      <c r="AG2" s="50" t="s">
        <v>126</v>
      </c>
      <c r="AH2" s="50" t="s">
        <v>127</v>
      </c>
      <c r="AI2" s="50" t="s">
        <v>128</v>
      </c>
      <c r="AJ2" s="50" t="s">
        <v>129</v>
      </c>
      <c r="AK2" s="50" t="s">
        <v>125</v>
      </c>
      <c r="AL2" s="50" t="s">
        <v>126</v>
      </c>
      <c r="AM2" s="50" t="s">
        <v>127</v>
      </c>
      <c r="AN2" s="50" t="s">
        <v>128</v>
      </c>
      <c r="AO2" s="50" t="s">
        <v>129</v>
      </c>
      <c r="AP2" s="50" t="s">
        <v>125</v>
      </c>
      <c r="AQ2" s="50" t="s">
        <v>126</v>
      </c>
      <c r="AR2" s="50" t="s">
        <v>127</v>
      </c>
      <c r="AS2" s="50" t="s">
        <v>128</v>
      </c>
      <c r="AT2" s="50" t="s">
        <v>129</v>
      </c>
      <c r="AU2" s="50" t="s">
        <v>125</v>
      </c>
      <c r="AV2" s="50" t="s">
        <v>126</v>
      </c>
      <c r="AW2" s="50" t="s">
        <v>127</v>
      </c>
      <c r="AX2" s="50" t="s">
        <v>128</v>
      </c>
      <c r="AY2" s="50" t="s">
        <v>129</v>
      </c>
      <c r="AZ2" s="50" t="s">
        <v>125</v>
      </c>
      <c r="BA2" s="50" t="s">
        <v>126</v>
      </c>
      <c r="BB2" s="50" t="s">
        <v>127</v>
      </c>
      <c r="BC2" s="50" t="s">
        <v>128</v>
      </c>
      <c r="BD2" s="50" t="s">
        <v>129</v>
      </c>
      <c r="BE2" s="50" t="s">
        <v>125</v>
      </c>
      <c r="BF2" s="50" t="s">
        <v>126</v>
      </c>
      <c r="BG2" s="50" t="s">
        <v>127</v>
      </c>
      <c r="BH2" s="50" t="s">
        <v>128</v>
      </c>
      <c r="BI2" s="50" t="s">
        <v>129</v>
      </c>
      <c r="BJ2" s="50" t="s">
        <v>125</v>
      </c>
      <c r="BK2" s="50" t="s">
        <v>126</v>
      </c>
      <c r="BL2" s="50" t="s">
        <v>127</v>
      </c>
      <c r="BM2" s="50" t="s">
        <v>128</v>
      </c>
      <c r="BN2" s="50" t="s">
        <v>129</v>
      </c>
      <c r="BO2" s="50" t="s">
        <v>125</v>
      </c>
      <c r="BP2" s="50" t="s">
        <v>126</v>
      </c>
      <c r="BQ2" s="50" t="s">
        <v>127</v>
      </c>
      <c r="BR2" s="50" t="s">
        <v>128</v>
      </c>
      <c r="BS2" s="50" t="s">
        <v>129</v>
      </c>
      <c r="BT2" s="50" t="s">
        <v>125</v>
      </c>
      <c r="BU2" s="50" t="s">
        <v>126</v>
      </c>
      <c r="BV2" s="50" t="s">
        <v>127</v>
      </c>
      <c r="BW2" s="50" t="s">
        <v>128</v>
      </c>
      <c r="BX2" s="50" t="s">
        <v>129</v>
      </c>
      <c r="BY2" s="50" t="s">
        <v>125</v>
      </c>
      <c r="BZ2" s="50" t="s">
        <v>126</v>
      </c>
      <c r="CA2" s="50" t="s">
        <v>127</v>
      </c>
      <c r="CB2" s="50" t="s">
        <v>128</v>
      </c>
      <c r="CC2" s="50" t="s">
        <v>129</v>
      </c>
      <c r="CD2" s="50" t="s">
        <v>125</v>
      </c>
      <c r="CE2" s="50" t="s">
        <v>126</v>
      </c>
      <c r="CF2" s="50" t="s">
        <v>127</v>
      </c>
    </row>
    <row r="3" spans="1:84" ht="45">
      <c r="A3" s="51" t="s">
        <v>80</v>
      </c>
      <c r="B3" s="52">
        <v>689</v>
      </c>
      <c r="C3" s="52">
        <v>738</v>
      </c>
      <c r="D3" s="52">
        <v>726</v>
      </c>
      <c r="E3" s="52">
        <v>777</v>
      </c>
      <c r="F3" s="52">
        <v>839</v>
      </c>
      <c r="G3" s="52">
        <v>775</v>
      </c>
      <c r="H3" s="52">
        <v>813</v>
      </c>
      <c r="I3" s="52">
        <v>795</v>
      </c>
      <c r="J3" s="52">
        <v>831</v>
      </c>
      <c r="K3" s="52">
        <v>873</v>
      </c>
      <c r="L3" s="52">
        <v>834</v>
      </c>
      <c r="M3" s="52">
        <v>854</v>
      </c>
      <c r="N3" s="52">
        <v>846</v>
      </c>
      <c r="O3" s="52">
        <v>898</v>
      </c>
      <c r="P3" s="52">
        <v>941</v>
      </c>
      <c r="Q3" s="52">
        <v>911</v>
      </c>
      <c r="R3" s="52">
        <v>961</v>
      </c>
      <c r="S3" s="52">
        <v>948</v>
      </c>
      <c r="T3" s="52">
        <v>1000</v>
      </c>
      <c r="U3" s="52">
        <v>1081</v>
      </c>
      <c r="V3" s="52">
        <v>969</v>
      </c>
      <c r="W3" s="52">
        <v>994</v>
      </c>
      <c r="X3" s="52">
        <v>981</v>
      </c>
      <c r="Y3" s="52">
        <v>1037</v>
      </c>
      <c r="Z3" s="52">
        <v>1084</v>
      </c>
      <c r="AA3" s="52">
        <v>1023</v>
      </c>
      <c r="AB3" s="52">
        <v>1054</v>
      </c>
      <c r="AC3" s="52">
        <v>1053</v>
      </c>
      <c r="AD3" s="52">
        <v>1093</v>
      </c>
      <c r="AE3" s="52">
        <v>1149</v>
      </c>
      <c r="AF3" s="52">
        <v>1065</v>
      </c>
      <c r="AG3" s="52">
        <v>1099</v>
      </c>
      <c r="AH3" s="52">
        <v>1086</v>
      </c>
      <c r="AI3" s="52">
        <v>1125</v>
      </c>
      <c r="AJ3" s="52">
        <v>1208</v>
      </c>
      <c r="AK3" s="52">
        <v>1183</v>
      </c>
      <c r="AL3" s="52">
        <v>1215</v>
      </c>
      <c r="AM3" s="52">
        <v>1202</v>
      </c>
      <c r="AN3" s="52">
        <v>1251</v>
      </c>
      <c r="AO3" s="52">
        <v>1330</v>
      </c>
      <c r="AP3" s="52">
        <v>1230</v>
      </c>
      <c r="AQ3" s="52">
        <v>1266</v>
      </c>
      <c r="AR3" s="52">
        <v>1257</v>
      </c>
      <c r="AS3" s="52">
        <v>1317</v>
      </c>
      <c r="AT3" s="52">
        <v>1394</v>
      </c>
      <c r="AU3" s="52">
        <v>1375</v>
      </c>
      <c r="AV3" s="52">
        <v>1418</v>
      </c>
      <c r="AW3" s="52">
        <v>1412</v>
      </c>
      <c r="AX3" s="52">
        <v>1483</v>
      </c>
      <c r="AY3" s="52">
        <v>1577</v>
      </c>
      <c r="AZ3" s="52">
        <v>1465</v>
      </c>
      <c r="BA3" s="52">
        <v>1530</v>
      </c>
      <c r="BB3" s="52">
        <v>1526</v>
      </c>
      <c r="BC3" s="52">
        <v>1603</v>
      </c>
      <c r="BD3" s="52">
        <v>1673</v>
      </c>
      <c r="BE3" s="52">
        <v>1671</v>
      </c>
      <c r="BF3" s="52">
        <v>1739</v>
      </c>
      <c r="BG3" s="52">
        <v>1706</v>
      </c>
      <c r="BH3" s="52">
        <v>1790</v>
      </c>
      <c r="BI3" s="52">
        <v>1884</v>
      </c>
      <c r="BJ3" s="52">
        <v>1831</v>
      </c>
      <c r="BK3" s="52">
        <v>1832</v>
      </c>
      <c r="BL3" s="52">
        <v>1866</v>
      </c>
      <c r="BM3" s="52">
        <v>1969</v>
      </c>
      <c r="BN3" s="52">
        <v>2089</v>
      </c>
      <c r="BO3" s="52">
        <v>2016</v>
      </c>
      <c r="BP3" s="52">
        <v>2088</v>
      </c>
      <c r="BQ3" s="52">
        <v>2085</v>
      </c>
      <c r="BR3" s="52">
        <v>2211</v>
      </c>
      <c r="BS3" s="52">
        <v>2325</v>
      </c>
      <c r="BT3" s="52">
        <v>2228</v>
      </c>
      <c r="BU3" s="52">
        <v>2373</v>
      </c>
      <c r="BV3" s="52">
        <v>2390</v>
      </c>
      <c r="BW3" s="52">
        <v>2571</v>
      </c>
      <c r="BX3" s="52">
        <v>2704</v>
      </c>
      <c r="BY3" s="52">
        <v>2603</v>
      </c>
      <c r="BZ3" s="52">
        <v>2697</v>
      </c>
      <c r="CA3" s="52">
        <v>2722</v>
      </c>
      <c r="CB3" s="52">
        <v>2900</v>
      </c>
      <c r="CC3" s="52">
        <v>3025</v>
      </c>
      <c r="CD3" s="52">
        <v>3037</v>
      </c>
      <c r="CE3" s="52">
        <v>3129</v>
      </c>
      <c r="CF3" s="52">
        <v>3100</v>
      </c>
    </row>
    <row r="7" spans="1:84">
      <c r="A7" t="s">
        <v>16</v>
      </c>
      <c r="B7" t="s">
        <v>16</v>
      </c>
      <c r="C7" t="s">
        <v>80</v>
      </c>
    </row>
    <row r="8" spans="1:84">
      <c r="A8" t="s">
        <v>32</v>
      </c>
      <c r="B8" t="s">
        <v>125</v>
      </c>
      <c r="C8">
        <v>689</v>
      </c>
    </row>
    <row r="9" spans="1:84">
      <c r="A9" t="s">
        <v>32</v>
      </c>
      <c r="B9" t="s">
        <v>126</v>
      </c>
      <c r="C9">
        <v>738</v>
      </c>
    </row>
    <row r="10" spans="1:84">
      <c r="A10" t="s">
        <v>32</v>
      </c>
      <c r="B10" t="s">
        <v>127</v>
      </c>
      <c r="C10">
        <v>726</v>
      </c>
    </row>
    <row r="11" spans="1:84">
      <c r="A11" t="s">
        <v>32</v>
      </c>
      <c r="B11" t="s">
        <v>128</v>
      </c>
      <c r="C11">
        <v>777</v>
      </c>
    </row>
    <row r="12" spans="1:84">
      <c r="A12" t="s">
        <v>76</v>
      </c>
      <c r="B12" t="s">
        <v>129</v>
      </c>
      <c r="C12">
        <v>839</v>
      </c>
      <c r="D12">
        <f>AVERAGE(C8:C12)</f>
        <v>753.8</v>
      </c>
    </row>
    <row r="13" spans="1:84">
      <c r="A13" t="s">
        <v>33</v>
      </c>
      <c r="B13" t="s">
        <v>125</v>
      </c>
      <c r="C13">
        <v>775</v>
      </c>
      <c r="D13">
        <f t="shared" ref="D13:D76" si="0">AVERAGE(C9:C13)</f>
        <v>771</v>
      </c>
    </row>
    <row r="14" spans="1:84">
      <c r="A14" t="s">
        <v>33</v>
      </c>
      <c r="B14" t="s">
        <v>126</v>
      </c>
      <c r="C14">
        <v>813</v>
      </c>
      <c r="D14">
        <f t="shared" si="0"/>
        <v>786</v>
      </c>
    </row>
    <row r="15" spans="1:84">
      <c r="A15" t="s">
        <v>33</v>
      </c>
      <c r="B15" t="s">
        <v>127</v>
      </c>
      <c r="C15">
        <v>795</v>
      </c>
      <c r="D15">
        <f t="shared" si="0"/>
        <v>799.8</v>
      </c>
    </row>
    <row r="16" spans="1:84">
      <c r="A16" t="s">
        <v>33</v>
      </c>
      <c r="B16" t="s">
        <v>128</v>
      </c>
      <c r="C16">
        <v>831</v>
      </c>
      <c r="D16">
        <f t="shared" si="0"/>
        <v>810.6</v>
      </c>
    </row>
    <row r="17" spans="1:4">
      <c r="A17" t="s">
        <v>77</v>
      </c>
      <c r="B17" t="s">
        <v>129</v>
      </c>
      <c r="C17">
        <v>873</v>
      </c>
      <c r="D17">
        <f>AVERAGE(C13:C17)</f>
        <v>817.4</v>
      </c>
    </row>
    <row r="18" spans="1:4">
      <c r="A18" t="s">
        <v>34</v>
      </c>
      <c r="B18" t="s">
        <v>125</v>
      </c>
      <c r="C18">
        <v>834</v>
      </c>
      <c r="D18">
        <f t="shared" si="0"/>
        <v>829.2</v>
      </c>
    </row>
    <row r="19" spans="1:4">
      <c r="A19" t="s">
        <v>34</v>
      </c>
      <c r="B19" t="s">
        <v>126</v>
      </c>
      <c r="C19">
        <v>854</v>
      </c>
      <c r="D19">
        <f t="shared" si="0"/>
        <v>837.4</v>
      </c>
    </row>
    <row r="20" spans="1:4">
      <c r="A20" t="s">
        <v>34</v>
      </c>
      <c r="B20" t="s">
        <v>127</v>
      </c>
      <c r="C20">
        <v>846</v>
      </c>
      <c r="D20">
        <f t="shared" si="0"/>
        <v>847.6</v>
      </c>
    </row>
    <row r="21" spans="1:4">
      <c r="A21" t="s">
        <v>34</v>
      </c>
      <c r="B21" t="s">
        <v>128</v>
      </c>
      <c r="C21">
        <v>898</v>
      </c>
      <c r="D21">
        <f t="shared" si="0"/>
        <v>861</v>
      </c>
    </row>
    <row r="22" spans="1:4">
      <c r="A22" t="s">
        <v>0</v>
      </c>
      <c r="B22" t="s">
        <v>129</v>
      </c>
      <c r="C22">
        <v>941</v>
      </c>
      <c r="D22">
        <f t="shared" si="0"/>
        <v>874.6</v>
      </c>
    </row>
    <row r="23" spans="1:4">
      <c r="A23" t="s">
        <v>35</v>
      </c>
      <c r="B23" t="s">
        <v>125</v>
      </c>
      <c r="C23">
        <v>911</v>
      </c>
      <c r="D23">
        <f t="shared" si="0"/>
        <v>890</v>
      </c>
    </row>
    <row r="24" spans="1:4">
      <c r="A24" t="s">
        <v>35</v>
      </c>
      <c r="B24" t="s">
        <v>126</v>
      </c>
      <c r="C24">
        <v>961</v>
      </c>
      <c r="D24">
        <f t="shared" si="0"/>
        <v>911.4</v>
      </c>
    </row>
    <row r="25" spans="1:4">
      <c r="A25" t="s">
        <v>35</v>
      </c>
      <c r="B25" t="s">
        <v>127</v>
      </c>
      <c r="C25">
        <v>948</v>
      </c>
      <c r="D25">
        <f t="shared" si="0"/>
        <v>931.8</v>
      </c>
    </row>
    <row r="26" spans="1:4">
      <c r="A26" t="s">
        <v>35</v>
      </c>
      <c r="B26" t="s">
        <v>128</v>
      </c>
      <c r="C26">
        <v>1000</v>
      </c>
      <c r="D26">
        <f t="shared" si="0"/>
        <v>952.2</v>
      </c>
    </row>
    <row r="27" spans="1:4">
      <c r="A27" t="s">
        <v>1</v>
      </c>
      <c r="B27" t="s">
        <v>129</v>
      </c>
      <c r="C27">
        <v>1081</v>
      </c>
      <c r="D27">
        <f t="shared" si="0"/>
        <v>980.2</v>
      </c>
    </row>
    <row r="28" spans="1:4">
      <c r="A28" t="s">
        <v>36</v>
      </c>
      <c r="B28" t="s">
        <v>125</v>
      </c>
      <c r="C28">
        <v>969</v>
      </c>
      <c r="D28">
        <f t="shared" si="0"/>
        <v>991.8</v>
      </c>
    </row>
    <row r="29" spans="1:4">
      <c r="A29" t="s">
        <v>36</v>
      </c>
      <c r="B29" t="s">
        <v>126</v>
      </c>
      <c r="C29">
        <v>994</v>
      </c>
      <c r="D29">
        <f t="shared" si="0"/>
        <v>998.4</v>
      </c>
    </row>
    <row r="30" spans="1:4">
      <c r="A30" t="s">
        <v>36</v>
      </c>
      <c r="B30" t="s">
        <v>127</v>
      </c>
      <c r="C30">
        <v>981</v>
      </c>
      <c r="D30">
        <f t="shared" si="0"/>
        <v>1005</v>
      </c>
    </row>
    <row r="31" spans="1:4">
      <c r="A31" t="s">
        <v>36</v>
      </c>
      <c r="B31" t="s">
        <v>128</v>
      </c>
      <c r="C31">
        <v>1037</v>
      </c>
      <c r="D31">
        <f t="shared" si="0"/>
        <v>1012.4</v>
      </c>
    </row>
    <row r="32" spans="1:4">
      <c r="A32" t="s">
        <v>2</v>
      </c>
      <c r="B32" t="s">
        <v>129</v>
      </c>
      <c r="C32">
        <v>1084</v>
      </c>
      <c r="D32">
        <f t="shared" si="0"/>
        <v>1013</v>
      </c>
    </row>
    <row r="33" spans="1:4">
      <c r="A33" t="s">
        <v>37</v>
      </c>
      <c r="B33" t="s">
        <v>125</v>
      </c>
      <c r="C33">
        <v>1023</v>
      </c>
      <c r="D33">
        <f t="shared" si="0"/>
        <v>1023.8</v>
      </c>
    </row>
    <row r="34" spans="1:4">
      <c r="A34" t="s">
        <v>37</v>
      </c>
      <c r="B34" t="s">
        <v>126</v>
      </c>
      <c r="C34">
        <v>1054</v>
      </c>
      <c r="D34">
        <f t="shared" si="0"/>
        <v>1035.8</v>
      </c>
    </row>
    <row r="35" spans="1:4">
      <c r="A35" t="s">
        <v>37</v>
      </c>
      <c r="B35" t="s">
        <v>127</v>
      </c>
      <c r="C35">
        <v>1053</v>
      </c>
      <c r="D35">
        <f t="shared" si="0"/>
        <v>1050.2</v>
      </c>
    </row>
    <row r="36" spans="1:4">
      <c r="A36" t="s">
        <v>37</v>
      </c>
      <c r="B36" t="s">
        <v>128</v>
      </c>
      <c r="C36">
        <v>1093</v>
      </c>
      <c r="D36">
        <f t="shared" si="0"/>
        <v>1061.4000000000001</v>
      </c>
    </row>
    <row r="37" spans="1:4">
      <c r="A37" t="s">
        <v>3</v>
      </c>
      <c r="B37" t="s">
        <v>129</v>
      </c>
      <c r="C37">
        <v>1149</v>
      </c>
      <c r="D37">
        <f t="shared" si="0"/>
        <v>1074.4000000000001</v>
      </c>
    </row>
    <row r="38" spans="1:4">
      <c r="A38" t="s">
        <v>38</v>
      </c>
      <c r="B38" t="s">
        <v>125</v>
      </c>
      <c r="C38">
        <v>1065</v>
      </c>
      <c r="D38">
        <f t="shared" si="0"/>
        <v>1082.8</v>
      </c>
    </row>
    <row r="39" spans="1:4">
      <c r="A39" t="s">
        <v>38</v>
      </c>
      <c r="B39" t="s">
        <v>126</v>
      </c>
      <c r="C39">
        <v>1099</v>
      </c>
      <c r="D39">
        <f t="shared" si="0"/>
        <v>1091.8</v>
      </c>
    </row>
    <row r="40" spans="1:4">
      <c r="A40" t="s">
        <v>38</v>
      </c>
      <c r="B40" t="s">
        <v>127</v>
      </c>
      <c r="C40">
        <v>1086</v>
      </c>
      <c r="D40">
        <f t="shared" si="0"/>
        <v>1098.4000000000001</v>
      </c>
    </row>
    <row r="41" spans="1:4">
      <c r="A41" t="s">
        <v>38</v>
      </c>
      <c r="B41" t="s">
        <v>128</v>
      </c>
      <c r="C41">
        <v>1125</v>
      </c>
      <c r="D41">
        <f t="shared" si="0"/>
        <v>1104.8</v>
      </c>
    </row>
    <row r="42" spans="1:4">
      <c r="A42" t="s">
        <v>4</v>
      </c>
      <c r="B42" t="s">
        <v>129</v>
      </c>
      <c r="C42">
        <v>1208</v>
      </c>
      <c r="D42">
        <f t="shared" si="0"/>
        <v>1116.5999999999999</v>
      </c>
    </row>
    <row r="43" spans="1:4">
      <c r="A43" t="s">
        <v>39</v>
      </c>
      <c r="B43" t="s">
        <v>125</v>
      </c>
      <c r="C43">
        <v>1183</v>
      </c>
      <c r="D43">
        <f t="shared" si="0"/>
        <v>1140.2</v>
      </c>
    </row>
    <row r="44" spans="1:4">
      <c r="A44" t="s">
        <v>39</v>
      </c>
      <c r="B44" t="s">
        <v>126</v>
      </c>
      <c r="C44">
        <v>1215</v>
      </c>
      <c r="D44">
        <f t="shared" si="0"/>
        <v>1163.4000000000001</v>
      </c>
    </row>
    <row r="45" spans="1:4">
      <c r="A45" t="s">
        <v>39</v>
      </c>
      <c r="B45" t="s">
        <v>127</v>
      </c>
      <c r="C45">
        <v>1202</v>
      </c>
      <c r="D45">
        <f t="shared" si="0"/>
        <v>1186.5999999999999</v>
      </c>
    </row>
    <row r="46" spans="1:4">
      <c r="A46" t="s">
        <v>39</v>
      </c>
      <c r="B46" t="s">
        <v>128</v>
      </c>
      <c r="C46">
        <v>1251</v>
      </c>
      <c r="D46">
        <f t="shared" si="0"/>
        <v>1211.8</v>
      </c>
    </row>
    <row r="47" spans="1:4">
      <c r="A47" t="s">
        <v>5</v>
      </c>
      <c r="B47" t="s">
        <v>129</v>
      </c>
      <c r="C47">
        <v>1330</v>
      </c>
      <c r="D47">
        <f t="shared" si="0"/>
        <v>1236.2</v>
      </c>
    </row>
    <row r="48" spans="1:4">
      <c r="A48" t="s">
        <v>40</v>
      </c>
      <c r="B48" t="s">
        <v>125</v>
      </c>
      <c r="C48">
        <v>1230</v>
      </c>
      <c r="D48">
        <f t="shared" si="0"/>
        <v>1245.5999999999999</v>
      </c>
    </row>
    <row r="49" spans="1:4">
      <c r="A49" t="s">
        <v>40</v>
      </c>
      <c r="B49" t="s">
        <v>126</v>
      </c>
      <c r="C49">
        <v>1266</v>
      </c>
      <c r="D49">
        <f t="shared" si="0"/>
        <v>1255.8</v>
      </c>
    </row>
    <row r="50" spans="1:4">
      <c r="A50" t="s">
        <v>40</v>
      </c>
      <c r="B50" t="s">
        <v>127</v>
      </c>
      <c r="C50">
        <v>1257</v>
      </c>
      <c r="D50">
        <f t="shared" si="0"/>
        <v>1266.8</v>
      </c>
    </row>
    <row r="51" spans="1:4">
      <c r="A51" t="s">
        <v>40</v>
      </c>
      <c r="B51" t="s">
        <v>128</v>
      </c>
      <c r="C51">
        <v>1317</v>
      </c>
      <c r="D51">
        <f t="shared" si="0"/>
        <v>1280</v>
      </c>
    </row>
    <row r="52" spans="1:4">
      <c r="A52" t="s">
        <v>6</v>
      </c>
      <c r="B52" t="s">
        <v>129</v>
      </c>
      <c r="C52">
        <v>1394</v>
      </c>
      <c r="D52">
        <f t="shared" si="0"/>
        <v>1292.8</v>
      </c>
    </row>
    <row r="53" spans="1:4">
      <c r="A53" t="s">
        <v>41</v>
      </c>
      <c r="B53" t="s">
        <v>125</v>
      </c>
      <c r="C53">
        <v>1375</v>
      </c>
      <c r="D53">
        <f t="shared" si="0"/>
        <v>1321.8</v>
      </c>
    </row>
    <row r="54" spans="1:4">
      <c r="A54" t="s">
        <v>41</v>
      </c>
      <c r="B54" t="s">
        <v>126</v>
      </c>
      <c r="C54">
        <v>1418</v>
      </c>
      <c r="D54">
        <f t="shared" si="0"/>
        <v>1352.2</v>
      </c>
    </row>
    <row r="55" spans="1:4">
      <c r="A55" t="s">
        <v>41</v>
      </c>
      <c r="B55" t="s">
        <v>127</v>
      </c>
      <c r="C55">
        <v>1412</v>
      </c>
      <c r="D55">
        <f t="shared" si="0"/>
        <v>1383.2</v>
      </c>
    </row>
    <row r="56" spans="1:4">
      <c r="A56" t="s">
        <v>41</v>
      </c>
      <c r="B56" t="s">
        <v>128</v>
      </c>
      <c r="C56">
        <v>1483</v>
      </c>
      <c r="D56">
        <f t="shared" si="0"/>
        <v>1416.4</v>
      </c>
    </row>
    <row r="57" spans="1:4">
      <c r="A57" t="s">
        <v>7</v>
      </c>
      <c r="B57" t="s">
        <v>129</v>
      </c>
      <c r="C57">
        <v>1577</v>
      </c>
      <c r="D57">
        <f t="shared" si="0"/>
        <v>1453</v>
      </c>
    </row>
    <row r="58" spans="1:4">
      <c r="A58" t="s">
        <v>42</v>
      </c>
      <c r="B58" t="s">
        <v>125</v>
      </c>
      <c r="C58">
        <v>1465</v>
      </c>
      <c r="D58">
        <f t="shared" si="0"/>
        <v>1471</v>
      </c>
    </row>
    <row r="59" spans="1:4">
      <c r="A59" t="s">
        <v>42</v>
      </c>
      <c r="B59" t="s">
        <v>126</v>
      </c>
      <c r="C59">
        <v>1530</v>
      </c>
      <c r="D59">
        <f t="shared" si="0"/>
        <v>1493.4</v>
      </c>
    </row>
    <row r="60" spans="1:4">
      <c r="A60" t="s">
        <v>42</v>
      </c>
      <c r="B60" t="s">
        <v>127</v>
      </c>
      <c r="C60">
        <v>1526</v>
      </c>
      <c r="D60">
        <f t="shared" si="0"/>
        <v>1516.2</v>
      </c>
    </row>
    <row r="61" spans="1:4">
      <c r="A61" t="s">
        <v>42</v>
      </c>
      <c r="B61" t="s">
        <v>128</v>
      </c>
      <c r="C61">
        <v>1603</v>
      </c>
      <c r="D61">
        <f t="shared" si="0"/>
        <v>1540.2</v>
      </c>
    </row>
    <row r="62" spans="1:4">
      <c r="A62" t="s">
        <v>8</v>
      </c>
      <c r="B62" t="s">
        <v>129</v>
      </c>
      <c r="C62">
        <v>1673</v>
      </c>
      <c r="D62">
        <f t="shared" si="0"/>
        <v>1559.4</v>
      </c>
    </row>
    <row r="63" spans="1:4">
      <c r="A63" t="s">
        <v>43</v>
      </c>
      <c r="B63" t="s">
        <v>125</v>
      </c>
      <c r="C63">
        <v>1671</v>
      </c>
      <c r="D63">
        <f t="shared" si="0"/>
        <v>1600.6</v>
      </c>
    </row>
    <row r="64" spans="1:4">
      <c r="A64" t="s">
        <v>43</v>
      </c>
      <c r="B64" t="s">
        <v>126</v>
      </c>
      <c r="C64">
        <v>1739</v>
      </c>
      <c r="D64">
        <f t="shared" si="0"/>
        <v>1642.4</v>
      </c>
    </row>
    <row r="65" spans="1:4">
      <c r="A65" t="s">
        <v>43</v>
      </c>
      <c r="B65" t="s">
        <v>127</v>
      </c>
      <c r="C65">
        <v>1706</v>
      </c>
      <c r="D65">
        <f t="shared" si="0"/>
        <v>1678.4</v>
      </c>
    </row>
    <row r="66" spans="1:4">
      <c r="A66" t="s">
        <v>43</v>
      </c>
      <c r="B66" t="s">
        <v>128</v>
      </c>
      <c r="C66">
        <v>1790</v>
      </c>
      <c r="D66">
        <f t="shared" si="0"/>
        <v>1715.8</v>
      </c>
    </row>
    <row r="67" spans="1:4">
      <c r="A67" t="s">
        <v>9</v>
      </c>
      <c r="B67" t="s">
        <v>129</v>
      </c>
      <c r="C67">
        <v>1884</v>
      </c>
      <c r="D67">
        <f t="shared" si="0"/>
        <v>1758</v>
      </c>
    </row>
    <row r="68" spans="1:4">
      <c r="A68" t="s">
        <v>44</v>
      </c>
      <c r="B68" t="s">
        <v>125</v>
      </c>
      <c r="C68">
        <v>1831</v>
      </c>
      <c r="D68">
        <f t="shared" si="0"/>
        <v>1790</v>
      </c>
    </row>
    <row r="69" spans="1:4">
      <c r="A69" t="s">
        <v>44</v>
      </c>
      <c r="B69" t="s">
        <v>126</v>
      </c>
      <c r="C69">
        <v>1832</v>
      </c>
      <c r="D69">
        <f t="shared" si="0"/>
        <v>1808.6</v>
      </c>
    </row>
    <row r="70" spans="1:4">
      <c r="A70" t="s">
        <v>44</v>
      </c>
      <c r="B70" t="s">
        <v>127</v>
      </c>
      <c r="C70">
        <v>1866</v>
      </c>
      <c r="D70">
        <f t="shared" si="0"/>
        <v>1840.6</v>
      </c>
    </row>
    <row r="71" spans="1:4">
      <c r="A71" t="s">
        <v>44</v>
      </c>
      <c r="B71" t="s">
        <v>128</v>
      </c>
      <c r="C71">
        <v>1969</v>
      </c>
      <c r="D71">
        <f t="shared" si="0"/>
        <v>1876.4</v>
      </c>
    </row>
    <row r="72" spans="1:4">
      <c r="A72" t="s">
        <v>10</v>
      </c>
      <c r="B72" t="s">
        <v>129</v>
      </c>
      <c r="C72">
        <v>2089</v>
      </c>
      <c r="D72">
        <f t="shared" si="0"/>
        <v>1917.4</v>
      </c>
    </row>
    <row r="73" spans="1:4">
      <c r="A73" t="s">
        <v>45</v>
      </c>
      <c r="B73" t="s">
        <v>125</v>
      </c>
      <c r="C73">
        <v>2016</v>
      </c>
      <c r="D73">
        <f t="shared" si="0"/>
        <v>1954.4</v>
      </c>
    </row>
    <row r="74" spans="1:4">
      <c r="A74" t="s">
        <v>45</v>
      </c>
      <c r="B74" t="s">
        <v>126</v>
      </c>
      <c r="C74">
        <v>2088</v>
      </c>
      <c r="D74">
        <f t="shared" si="0"/>
        <v>2005.6</v>
      </c>
    </row>
    <row r="75" spans="1:4">
      <c r="A75" t="s">
        <v>45</v>
      </c>
      <c r="B75" t="s">
        <v>127</v>
      </c>
      <c r="C75">
        <v>2085</v>
      </c>
      <c r="D75">
        <f t="shared" si="0"/>
        <v>2049.4</v>
      </c>
    </row>
    <row r="76" spans="1:4">
      <c r="A76" t="s">
        <v>45</v>
      </c>
      <c r="B76" t="s">
        <v>128</v>
      </c>
      <c r="C76">
        <v>2211</v>
      </c>
      <c r="D76">
        <f t="shared" si="0"/>
        <v>2097.8000000000002</v>
      </c>
    </row>
    <row r="77" spans="1:4">
      <c r="A77" t="s">
        <v>11</v>
      </c>
      <c r="B77" t="s">
        <v>129</v>
      </c>
      <c r="C77">
        <v>2325</v>
      </c>
      <c r="D77">
        <f t="shared" ref="D77:D90" si="1">AVERAGE(C73:C77)</f>
        <v>2145</v>
      </c>
    </row>
    <row r="78" spans="1:4">
      <c r="A78" t="s">
        <v>46</v>
      </c>
      <c r="B78" t="s">
        <v>125</v>
      </c>
      <c r="C78">
        <v>2228</v>
      </c>
      <c r="D78">
        <f t="shared" si="1"/>
        <v>2187.4</v>
      </c>
    </row>
    <row r="79" spans="1:4">
      <c r="A79" t="s">
        <v>46</v>
      </c>
      <c r="B79" t="s">
        <v>126</v>
      </c>
      <c r="C79">
        <v>2373</v>
      </c>
      <c r="D79">
        <f t="shared" si="1"/>
        <v>2244.4</v>
      </c>
    </row>
    <row r="80" spans="1:4">
      <c r="A80" t="s">
        <v>46</v>
      </c>
      <c r="B80" t="s">
        <v>127</v>
      </c>
      <c r="C80">
        <v>2390</v>
      </c>
      <c r="D80">
        <f t="shared" si="1"/>
        <v>2305.4</v>
      </c>
    </row>
    <row r="81" spans="1:4">
      <c r="A81" t="s">
        <v>46</v>
      </c>
      <c r="B81" t="s">
        <v>128</v>
      </c>
      <c r="C81">
        <v>2571</v>
      </c>
      <c r="D81">
        <f t="shared" si="1"/>
        <v>2377.4</v>
      </c>
    </row>
    <row r="82" spans="1:4">
      <c r="A82" t="s">
        <v>12</v>
      </c>
      <c r="B82" t="s">
        <v>129</v>
      </c>
      <c r="C82">
        <v>2704</v>
      </c>
      <c r="D82">
        <f t="shared" si="1"/>
        <v>2453.1999999999998</v>
      </c>
    </row>
    <row r="83" spans="1:4">
      <c r="A83" t="s">
        <v>47</v>
      </c>
      <c r="B83" t="s">
        <v>125</v>
      </c>
      <c r="C83">
        <v>2603</v>
      </c>
      <c r="D83">
        <f t="shared" si="1"/>
        <v>2528.1999999999998</v>
      </c>
    </row>
    <row r="84" spans="1:4">
      <c r="A84" t="s">
        <v>47</v>
      </c>
      <c r="B84" t="s">
        <v>126</v>
      </c>
      <c r="C84">
        <v>2697</v>
      </c>
      <c r="D84">
        <f t="shared" si="1"/>
        <v>2593</v>
      </c>
    </row>
    <row r="85" spans="1:4">
      <c r="A85" t="s">
        <v>47</v>
      </c>
      <c r="B85" t="s">
        <v>127</v>
      </c>
      <c r="C85">
        <v>2722</v>
      </c>
      <c r="D85">
        <f t="shared" si="1"/>
        <v>2659.4</v>
      </c>
    </row>
    <row r="86" spans="1:4">
      <c r="A86" t="s">
        <v>47</v>
      </c>
      <c r="B86" t="s">
        <v>128</v>
      </c>
      <c r="C86">
        <v>2900</v>
      </c>
      <c r="D86">
        <f t="shared" si="1"/>
        <v>2725.2</v>
      </c>
    </row>
    <row r="87" spans="1:4">
      <c r="A87" t="s">
        <v>13</v>
      </c>
      <c r="B87" t="s">
        <v>129</v>
      </c>
      <c r="C87">
        <v>3025</v>
      </c>
      <c r="D87">
        <f t="shared" si="1"/>
        <v>2789.4</v>
      </c>
    </row>
    <row r="88" spans="1:4">
      <c r="A88" s="1" t="s">
        <v>120</v>
      </c>
      <c r="B88" t="s">
        <v>125</v>
      </c>
      <c r="C88">
        <v>3037</v>
      </c>
      <c r="D88">
        <f t="shared" si="1"/>
        <v>2876.2</v>
      </c>
    </row>
    <row r="89" spans="1:4">
      <c r="A89" s="1" t="s">
        <v>113</v>
      </c>
      <c r="B89" t="s">
        <v>126</v>
      </c>
      <c r="C89">
        <v>3129</v>
      </c>
      <c r="D89">
        <f t="shared" si="1"/>
        <v>2962.6</v>
      </c>
    </row>
    <row r="90" spans="1:4">
      <c r="A90" t="s">
        <v>124</v>
      </c>
      <c r="B90" t="s">
        <v>127</v>
      </c>
      <c r="C90">
        <v>3100</v>
      </c>
      <c r="D90">
        <f t="shared" si="1"/>
        <v>3038.2</v>
      </c>
    </row>
  </sheetData>
  <mergeCells count="17">
    <mergeCell ref="BJ1:BN1"/>
    <mergeCell ref="BO1:BS1"/>
    <mergeCell ref="BT1:BX1"/>
    <mergeCell ref="BY1:CC1"/>
    <mergeCell ref="CD1:CF1"/>
    <mergeCell ref="AF1:AJ1"/>
    <mergeCell ref="AK1:AO1"/>
    <mergeCell ref="AP1:AT1"/>
    <mergeCell ref="AU1:AY1"/>
    <mergeCell ref="AZ1:BD1"/>
    <mergeCell ref="BE1:BI1"/>
    <mergeCell ref="B1:F1"/>
    <mergeCell ref="G1:K1"/>
    <mergeCell ref="L1:P1"/>
    <mergeCell ref="Q1:U1"/>
    <mergeCell ref="V1:Z1"/>
    <mergeCell ref="AA1:AE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ИПЦ</vt:lpstr>
      <vt:lpstr>цена в евро</vt:lpstr>
      <vt:lpstr>индекс недвижими имоти</vt:lpstr>
      <vt:lpstr>Sheet5</vt:lpstr>
      <vt:lpstr>interests</vt:lpstr>
      <vt:lpstr>salaies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dc:creator>
  <cp:lastModifiedBy>Ivan</cp:lastModifiedBy>
  <dcterms:created xsi:type="dcterms:W3CDTF">2024-11-16T06:49:00Z</dcterms:created>
  <dcterms:modified xsi:type="dcterms:W3CDTF">2024-11-16T12:20:35Z</dcterms:modified>
</cp:coreProperties>
</file>