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defaultThemeVersion="166925"/>
  <mc:AlternateContent xmlns:mc="http://schemas.openxmlformats.org/markup-compatibility/2006">
    <mc:Choice Requires="x15">
      <x15ac:absPath xmlns:x15ac="http://schemas.microsoft.com/office/spreadsheetml/2010/11/ac" url="https://northeastern-my.sharepoint.com/personal/green_kad_northeastern_edu/Documents/"/>
    </mc:Choice>
  </mc:AlternateContent>
  <xr:revisionPtr revIDLastSave="0" documentId="8_{F3B7987C-E2B1-4A5A-A5CA-3BE7DB3F3F7E}" xr6:coauthVersionLast="47" xr6:coauthVersionMax="47" xr10:uidLastSave="{00000000-0000-0000-0000-000000000000}"/>
  <bookViews>
    <workbookView xWindow="-96" yWindow="-96" windowWidth="23232" windowHeight="13992" firstSheet="1" activeTab="1" xr2:uid="{85A54FFA-5534-44FB-9A4C-C947EDB5161C}"/>
  </bookViews>
  <sheets>
    <sheet name="Data" sheetId="1" r:id="rId1"/>
    <sheet name="Black Scholes Option Pricing" sheetId="5" r:id="rId2"/>
  </sheets>
  <definedNames>
    <definedName name="solver_eng" localSheetId="0" hidden="1">1</definedName>
    <definedName name="solver_neg" localSheetId="0" hidden="1">1</definedName>
    <definedName name="solver_num" localSheetId="0" hidden="1">0</definedName>
    <definedName name="solver_opt" localSheetId="0" hidden="1">Data!$H$5</definedName>
    <definedName name="solver_typ" localSheetId="0" hidden="1">1</definedName>
    <definedName name="solver_val" localSheetId="0" hidden="1">0</definedName>
    <definedName name="solver_ver" localSheetId="0"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O3" i="5"/>
  <c r="B7" i="5"/>
  <c r="O2" i="5"/>
  <c r="P3" i="5"/>
  <c r="P4" i="5"/>
  <c r="P2" i="5"/>
  <c r="O4" i="5"/>
  <c r="I14" i="5"/>
  <c r="I13" i="5"/>
  <c r="I12" i="5"/>
  <c r="I11" i="5"/>
  <c r="I10" i="5"/>
  <c r="H7" i="5"/>
  <c r="E7" i="5"/>
  <c r="B5" i="5"/>
  <c r="H4" i="5"/>
  <c r="E4" i="5"/>
  <c r="B4" i="5"/>
  <c r="H3" i="1"/>
  <c r="AC3" i="1"/>
  <c r="W4" i="1"/>
  <c r="AI4" i="1" s="1"/>
  <c r="W5" i="1"/>
  <c r="AI5" i="1" s="1"/>
  <c r="W6" i="1"/>
  <c r="AI6" i="1" s="1"/>
  <c r="W7" i="1"/>
  <c r="AI7" i="1" s="1"/>
  <c r="W8" i="1"/>
  <c r="AI8" i="1" s="1"/>
  <c r="W9" i="1"/>
  <c r="AI9" i="1" s="1"/>
  <c r="W10" i="1"/>
  <c r="AI10" i="1" s="1"/>
  <c r="W11" i="1"/>
  <c r="AI11" i="1" s="1"/>
  <c r="W12" i="1"/>
  <c r="AI12" i="1" s="1"/>
  <c r="W13" i="1"/>
  <c r="AI13" i="1" s="1"/>
  <c r="W14" i="1"/>
  <c r="AI14" i="1" s="1"/>
  <c r="W15" i="1"/>
  <c r="AI15" i="1" s="1"/>
  <c r="W16" i="1"/>
  <c r="AI16" i="1" s="1"/>
  <c r="W17" i="1"/>
  <c r="AI17" i="1" s="1"/>
  <c r="W18" i="1"/>
  <c r="AI18" i="1" s="1"/>
  <c r="W19" i="1"/>
  <c r="AI19" i="1" s="1"/>
  <c r="W20" i="1"/>
  <c r="AI20" i="1" s="1"/>
  <c r="W21" i="1"/>
  <c r="AI21" i="1" s="1"/>
  <c r="W22" i="1"/>
  <c r="AI22" i="1" s="1"/>
  <c r="W23" i="1"/>
  <c r="AI23" i="1" s="1"/>
  <c r="W24" i="1"/>
  <c r="AI24" i="1" s="1"/>
  <c r="W25" i="1"/>
  <c r="AI25" i="1" s="1"/>
  <c r="W26" i="1"/>
  <c r="AI26" i="1" s="1"/>
  <c r="W27" i="1"/>
  <c r="AI27" i="1" s="1"/>
  <c r="W28" i="1"/>
  <c r="AI28" i="1" s="1"/>
  <c r="W29" i="1"/>
  <c r="AI29" i="1" s="1"/>
  <c r="W30" i="1"/>
  <c r="AI30" i="1" s="1"/>
  <c r="W31" i="1"/>
  <c r="AI31" i="1" s="1"/>
  <c r="W32" i="1"/>
  <c r="AI32" i="1" s="1"/>
  <c r="W33" i="1"/>
  <c r="AI33" i="1" s="1"/>
  <c r="W34" i="1"/>
  <c r="AI34" i="1" s="1"/>
  <c r="W35" i="1"/>
  <c r="AI35" i="1" s="1"/>
  <c r="W36" i="1"/>
  <c r="AI36" i="1" s="1"/>
  <c r="W37" i="1"/>
  <c r="AI37" i="1" s="1"/>
  <c r="W38" i="1"/>
  <c r="AI38" i="1" s="1"/>
  <c r="W39" i="1"/>
  <c r="AI39" i="1" s="1"/>
  <c r="W40" i="1"/>
  <c r="AI40" i="1" s="1"/>
  <c r="W41" i="1"/>
  <c r="AI41" i="1" s="1"/>
  <c r="W42" i="1"/>
  <c r="AI42" i="1" s="1"/>
  <c r="W43" i="1"/>
  <c r="AI43" i="1" s="1"/>
  <c r="W44" i="1"/>
  <c r="AI44" i="1" s="1"/>
  <c r="W45" i="1"/>
  <c r="AI45" i="1" s="1"/>
  <c r="W46" i="1"/>
  <c r="AI46" i="1" s="1"/>
  <c r="W47" i="1"/>
  <c r="AI47" i="1" s="1"/>
  <c r="W48" i="1"/>
  <c r="AI48" i="1" s="1"/>
  <c r="W49" i="1"/>
  <c r="AI49" i="1" s="1"/>
  <c r="W50" i="1"/>
  <c r="AI50" i="1" s="1"/>
  <c r="W51" i="1"/>
  <c r="AI51" i="1" s="1"/>
  <c r="W52" i="1"/>
  <c r="AI52" i="1" s="1"/>
  <c r="W53" i="1"/>
  <c r="AI53" i="1" s="1"/>
  <c r="W54" i="1"/>
  <c r="AI54" i="1" s="1"/>
  <c r="W55" i="1"/>
  <c r="AI55" i="1" s="1"/>
  <c r="W56" i="1"/>
  <c r="AI56" i="1" s="1"/>
  <c r="W57" i="1"/>
  <c r="AI57" i="1" s="1"/>
  <c r="W58" i="1"/>
  <c r="AI58" i="1" s="1"/>
  <c r="W59" i="1"/>
  <c r="AI59" i="1" s="1"/>
  <c r="W60" i="1"/>
  <c r="AI60" i="1" s="1"/>
  <c r="W61" i="1"/>
  <c r="AI61" i="1" s="1"/>
  <c r="W62" i="1"/>
  <c r="AI62" i="1" s="1"/>
  <c r="W63" i="1"/>
  <c r="AI63" i="1" s="1"/>
  <c r="W64" i="1"/>
  <c r="AI64" i="1" s="1"/>
  <c r="W65" i="1"/>
  <c r="AI65" i="1" s="1"/>
  <c r="W66" i="1"/>
  <c r="AI66" i="1" s="1"/>
  <c r="W67" i="1"/>
  <c r="AI67" i="1" s="1"/>
  <c r="W68" i="1"/>
  <c r="AI68" i="1" s="1"/>
  <c r="W69" i="1"/>
  <c r="AI69" i="1" s="1"/>
  <c r="W70" i="1"/>
  <c r="AI70" i="1" s="1"/>
  <c r="W71" i="1"/>
  <c r="AI71" i="1" s="1"/>
  <c r="W72" i="1"/>
  <c r="AI72" i="1" s="1"/>
  <c r="W73" i="1"/>
  <c r="AI73" i="1" s="1"/>
  <c r="W74" i="1"/>
  <c r="AI74" i="1" s="1"/>
  <c r="W75" i="1"/>
  <c r="AI75" i="1" s="1"/>
  <c r="W76" i="1"/>
  <c r="AI76" i="1" s="1"/>
  <c r="W77" i="1"/>
  <c r="AI77" i="1" s="1"/>
  <c r="W78" i="1"/>
  <c r="AI78" i="1" s="1"/>
  <c r="W79" i="1"/>
  <c r="AI79" i="1" s="1"/>
  <c r="W80" i="1"/>
  <c r="AI80" i="1" s="1"/>
  <c r="W81" i="1"/>
  <c r="AI81" i="1" s="1"/>
  <c r="W82" i="1"/>
  <c r="AI82" i="1" s="1"/>
  <c r="W83" i="1"/>
  <c r="AI83" i="1" s="1"/>
  <c r="W84" i="1"/>
  <c r="AI84" i="1" s="1"/>
  <c r="W85" i="1"/>
  <c r="AI85" i="1" s="1"/>
  <c r="W86" i="1"/>
  <c r="AI86" i="1" s="1"/>
  <c r="W87" i="1"/>
  <c r="AI87" i="1" s="1"/>
  <c r="W88" i="1"/>
  <c r="AI88" i="1" s="1"/>
  <c r="W89" i="1"/>
  <c r="AI89" i="1" s="1"/>
  <c r="W90" i="1"/>
  <c r="AI90" i="1" s="1"/>
  <c r="W91" i="1"/>
  <c r="AI91" i="1" s="1"/>
  <c r="W92" i="1"/>
  <c r="AI92" i="1" s="1"/>
  <c r="W93" i="1"/>
  <c r="AI93" i="1" s="1"/>
  <c r="W94" i="1"/>
  <c r="AI94" i="1" s="1"/>
  <c r="W95" i="1"/>
  <c r="AI95" i="1" s="1"/>
  <c r="W96" i="1"/>
  <c r="AI96" i="1" s="1"/>
  <c r="W97" i="1"/>
  <c r="AI97" i="1" s="1"/>
  <c r="W98" i="1"/>
  <c r="AI98" i="1" s="1"/>
  <c r="W99" i="1"/>
  <c r="AI99" i="1" s="1"/>
  <c r="W100" i="1"/>
  <c r="AI100" i="1" s="1"/>
  <c r="W101" i="1"/>
  <c r="AI101" i="1" s="1"/>
  <c r="W102" i="1"/>
  <c r="AI102" i="1" s="1"/>
  <c r="W103" i="1"/>
  <c r="AI103" i="1" s="1"/>
  <c r="W104" i="1"/>
  <c r="AI104" i="1" s="1"/>
  <c r="W105" i="1"/>
  <c r="AI105" i="1" s="1"/>
  <c r="W106" i="1"/>
  <c r="AI106" i="1" s="1"/>
  <c r="W107" i="1"/>
  <c r="AI107" i="1" s="1"/>
  <c r="W108" i="1"/>
  <c r="AI108" i="1" s="1"/>
  <c r="W109" i="1"/>
  <c r="AI109" i="1" s="1"/>
  <c r="W110" i="1"/>
  <c r="AI110" i="1" s="1"/>
  <c r="W111" i="1"/>
  <c r="AI111" i="1" s="1"/>
  <c r="W112" i="1"/>
  <c r="AI112" i="1" s="1"/>
  <c r="W113" i="1"/>
  <c r="AI113" i="1" s="1"/>
  <c r="W114" i="1"/>
  <c r="AI114" i="1" s="1"/>
  <c r="W115" i="1"/>
  <c r="AI115" i="1" s="1"/>
  <c r="W116" i="1"/>
  <c r="AI116" i="1" s="1"/>
  <c r="W117" i="1"/>
  <c r="AI117" i="1" s="1"/>
  <c r="W118" i="1"/>
  <c r="AI118" i="1" s="1"/>
  <c r="W119" i="1"/>
  <c r="AI119" i="1" s="1"/>
  <c r="W120" i="1"/>
  <c r="AI120" i="1" s="1"/>
  <c r="W121" i="1"/>
  <c r="AI121" i="1" s="1"/>
  <c r="W122" i="1"/>
  <c r="AI122" i="1" s="1"/>
  <c r="W123" i="1"/>
  <c r="AI123" i="1" s="1"/>
  <c r="W124" i="1"/>
  <c r="AI124" i="1" s="1"/>
  <c r="W125" i="1"/>
  <c r="AI125" i="1" s="1"/>
  <c r="W126" i="1"/>
  <c r="AI126" i="1" s="1"/>
  <c r="W127" i="1"/>
  <c r="AI127" i="1" s="1"/>
  <c r="W128" i="1"/>
  <c r="AI128" i="1" s="1"/>
  <c r="W129" i="1"/>
  <c r="AI129" i="1" s="1"/>
  <c r="W130" i="1"/>
  <c r="AI130" i="1" s="1"/>
  <c r="W131" i="1"/>
  <c r="AI131" i="1" s="1"/>
  <c r="W132" i="1"/>
  <c r="AI132" i="1" s="1"/>
  <c r="W133" i="1"/>
  <c r="AI133" i="1" s="1"/>
  <c r="W134" i="1"/>
  <c r="AI134" i="1" s="1"/>
  <c r="W135" i="1"/>
  <c r="AI135" i="1" s="1"/>
  <c r="W136" i="1"/>
  <c r="AI136" i="1" s="1"/>
  <c r="W137" i="1"/>
  <c r="AI137" i="1" s="1"/>
  <c r="W138" i="1"/>
  <c r="AI138" i="1" s="1"/>
  <c r="W139" i="1"/>
  <c r="AI139" i="1" s="1"/>
  <c r="W140" i="1"/>
  <c r="AI140" i="1" s="1"/>
  <c r="W141" i="1"/>
  <c r="AI141" i="1" s="1"/>
  <c r="W142" i="1"/>
  <c r="AI142" i="1" s="1"/>
  <c r="W143" i="1"/>
  <c r="AI143" i="1" s="1"/>
  <c r="W144" i="1"/>
  <c r="AI144" i="1" s="1"/>
  <c r="W145" i="1"/>
  <c r="AI145" i="1" s="1"/>
  <c r="W146" i="1"/>
  <c r="AI146" i="1" s="1"/>
  <c r="W147" i="1"/>
  <c r="AI147" i="1" s="1"/>
  <c r="W148" i="1"/>
  <c r="AI148" i="1" s="1"/>
  <c r="W149" i="1"/>
  <c r="AI149" i="1" s="1"/>
  <c r="W150" i="1"/>
  <c r="AI150" i="1" s="1"/>
  <c r="W151" i="1"/>
  <c r="AI151" i="1" s="1"/>
  <c r="W152" i="1"/>
  <c r="AI152" i="1" s="1"/>
  <c r="W153" i="1"/>
  <c r="AI153" i="1" s="1"/>
  <c r="W154" i="1"/>
  <c r="AI154" i="1" s="1"/>
  <c r="W155" i="1"/>
  <c r="AI155" i="1" s="1"/>
  <c r="W156" i="1"/>
  <c r="AI156" i="1" s="1"/>
  <c r="W157" i="1"/>
  <c r="AI157" i="1" s="1"/>
  <c r="W158" i="1"/>
  <c r="AI158" i="1" s="1"/>
  <c r="W159" i="1"/>
  <c r="AI159" i="1" s="1"/>
  <c r="W160" i="1"/>
  <c r="AI160" i="1" s="1"/>
  <c r="W161" i="1"/>
  <c r="AI161" i="1" s="1"/>
  <c r="W162" i="1"/>
  <c r="AI162" i="1" s="1"/>
  <c r="W163" i="1"/>
  <c r="AI163" i="1" s="1"/>
  <c r="W164" i="1"/>
  <c r="AI164" i="1" s="1"/>
  <c r="W165" i="1"/>
  <c r="AI165" i="1" s="1"/>
  <c r="W166" i="1"/>
  <c r="AI166" i="1" s="1"/>
  <c r="W167" i="1"/>
  <c r="AI167" i="1" s="1"/>
  <c r="W168" i="1"/>
  <c r="AI168" i="1" s="1"/>
  <c r="W169" i="1"/>
  <c r="AI169" i="1" s="1"/>
  <c r="W170" i="1"/>
  <c r="AI170" i="1" s="1"/>
  <c r="W171" i="1"/>
  <c r="AI171" i="1" s="1"/>
  <c r="W172" i="1"/>
  <c r="AI172" i="1" s="1"/>
  <c r="W173" i="1"/>
  <c r="AI173" i="1" s="1"/>
  <c r="W174" i="1"/>
  <c r="AI174" i="1" s="1"/>
  <c r="W175" i="1"/>
  <c r="AI175" i="1" s="1"/>
  <c r="W176" i="1"/>
  <c r="AI176" i="1" s="1"/>
  <c r="W177" i="1"/>
  <c r="AI177" i="1" s="1"/>
  <c r="W178" i="1"/>
  <c r="AI178" i="1" s="1"/>
  <c r="W179" i="1"/>
  <c r="AI179" i="1" s="1"/>
  <c r="W180" i="1"/>
  <c r="AI180" i="1" s="1"/>
  <c r="W181" i="1"/>
  <c r="AI181" i="1" s="1"/>
  <c r="W182" i="1"/>
  <c r="AI182" i="1" s="1"/>
  <c r="W183" i="1"/>
  <c r="AI183" i="1" s="1"/>
  <c r="W184" i="1"/>
  <c r="AI184" i="1" s="1"/>
  <c r="W185" i="1"/>
  <c r="AI185" i="1" s="1"/>
  <c r="W186" i="1"/>
  <c r="AI186" i="1" s="1"/>
  <c r="W187" i="1"/>
  <c r="AI187" i="1" s="1"/>
  <c r="W188" i="1"/>
  <c r="AI188" i="1" s="1"/>
  <c r="W189" i="1"/>
  <c r="AI189" i="1" s="1"/>
  <c r="W190" i="1"/>
  <c r="AI190" i="1" s="1"/>
  <c r="W191" i="1"/>
  <c r="AI191" i="1" s="1"/>
  <c r="W192" i="1"/>
  <c r="AI192" i="1" s="1"/>
  <c r="W193" i="1"/>
  <c r="AI193" i="1" s="1"/>
  <c r="W194" i="1"/>
  <c r="AI194" i="1" s="1"/>
  <c r="W195" i="1"/>
  <c r="AI195" i="1" s="1"/>
  <c r="W196" i="1"/>
  <c r="AI196" i="1" s="1"/>
  <c r="W197" i="1"/>
  <c r="AI197" i="1" s="1"/>
  <c r="W198" i="1"/>
  <c r="AI198" i="1" s="1"/>
  <c r="W199" i="1"/>
  <c r="AI199" i="1" s="1"/>
  <c r="W200" i="1"/>
  <c r="AI200" i="1" s="1"/>
  <c r="W201" i="1"/>
  <c r="AI201" i="1" s="1"/>
  <c r="W202" i="1"/>
  <c r="AI202" i="1" s="1"/>
  <c r="W203" i="1"/>
  <c r="AI203" i="1" s="1"/>
  <c r="W204" i="1"/>
  <c r="AI204" i="1" s="1"/>
  <c r="W205" i="1"/>
  <c r="AI205" i="1" s="1"/>
  <c r="W206" i="1"/>
  <c r="AI206" i="1" s="1"/>
  <c r="W207" i="1"/>
  <c r="AI207" i="1" s="1"/>
  <c r="W208" i="1"/>
  <c r="AI208" i="1" s="1"/>
  <c r="W209" i="1"/>
  <c r="AI209" i="1" s="1"/>
  <c r="W210" i="1"/>
  <c r="AI210" i="1" s="1"/>
  <c r="W211" i="1"/>
  <c r="AI211" i="1" s="1"/>
  <c r="W212" i="1"/>
  <c r="AI212" i="1" s="1"/>
  <c r="W213" i="1"/>
  <c r="AI213" i="1" s="1"/>
  <c r="W214" i="1"/>
  <c r="AI214" i="1" s="1"/>
  <c r="W215" i="1"/>
  <c r="AI215" i="1" s="1"/>
  <c r="W216" i="1"/>
  <c r="AI216" i="1" s="1"/>
  <c r="W217" i="1"/>
  <c r="AI217" i="1" s="1"/>
  <c r="W218" i="1"/>
  <c r="AI218" i="1" s="1"/>
  <c r="W219" i="1"/>
  <c r="AI219" i="1" s="1"/>
  <c r="W220" i="1"/>
  <c r="AI220" i="1" s="1"/>
  <c r="W221" i="1"/>
  <c r="AI221" i="1" s="1"/>
  <c r="W222" i="1"/>
  <c r="AI222" i="1" s="1"/>
  <c r="W223" i="1"/>
  <c r="AI223" i="1" s="1"/>
  <c r="W224" i="1"/>
  <c r="AI224" i="1" s="1"/>
  <c r="W225" i="1"/>
  <c r="AI225" i="1" s="1"/>
  <c r="W226" i="1"/>
  <c r="AI226" i="1" s="1"/>
  <c r="W227" i="1"/>
  <c r="AI227" i="1" s="1"/>
  <c r="W228" i="1"/>
  <c r="AI228" i="1" s="1"/>
  <c r="W229" i="1"/>
  <c r="AI229" i="1" s="1"/>
  <c r="W230" i="1"/>
  <c r="AI230" i="1" s="1"/>
  <c r="W231" i="1"/>
  <c r="AI231" i="1" s="1"/>
  <c r="W232" i="1"/>
  <c r="AI232" i="1" s="1"/>
  <c r="W233" i="1"/>
  <c r="AI233" i="1" s="1"/>
  <c r="W234" i="1"/>
  <c r="AI234" i="1" s="1"/>
  <c r="W235" i="1"/>
  <c r="AI235" i="1" s="1"/>
  <c r="W236" i="1"/>
  <c r="AI236" i="1" s="1"/>
  <c r="W237" i="1"/>
  <c r="AI237" i="1" s="1"/>
  <c r="W238" i="1"/>
  <c r="AI238" i="1" s="1"/>
  <c r="W239" i="1"/>
  <c r="AI239" i="1" s="1"/>
  <c r="W240" i="1"/>
  <c r="AI240" i="1" s="1"/>
  <c r="W241" i="1"/>
  <c r="AI241" i="1" s="1"/>
  <c r="W242" i="1"/>
  <c r="AI242" i="1" s="1"/>
  <c r="W243" i="1"/>
  <c r="AI243" i="1" s="1"/>
  <c r="W244" i="1"/>
  <c r="AI244" i="1" s="1"/>
  <c r="W245" i="1"/>
  <c r="AI245" i="1" s="1"/>
  <c r="W246" i="1"/>
  <c r="AI246" i="1" s="1"/>
  <c r="W247" i="1"/>
  <c r="AI247" i="1" s="1"/>
  <c r="W248" i="1"/>
  <c r="AI248" i="1" s="1"/>
  <c r="W249" i="1"/>
  <c r="AI249" i="1" s="1"/>
  <c r="W250" i="1"/>
  <c r="AI250" i="1" s="1"/>
  <c r="W251" i="1"/>
  <c r="AI251" i="1" s="1"/>
  <c r="W252" i="1"/>
  <c r="AI252" i="1" s="1"/>
  <c r="W3" i="1"/>
  <c r="H4" i="1"/>
  <c r="H5" i="1"/>
  <c r="AH5" i="1" s="1"/>
  <c r="H6" i="1"/>
  <c r="AH6" i="1" s="1"/>
  <c r="H7" i="1"/>
  <c r="AH7" i="1" s="1"/>
  <c r="H8" i="1"/>
  <c r="AH8" i="1" s="1"/>
  <c r="H9" i="1"/>
  <c r="AH9" i="1" s="1"/>
  <c r="H10" i="1"/>
  <c r="AH10" i="1" s="1"/>
  <c r="H11" i="1"/>
  <c r="AH11" i="1" s="1"/>
  <c r="H12" i="1"/>
  <c r="AH12" i="1" s="1"/>
  <c r="H13" i="1"/>
  <c r="AH13" i="1" s="1"/>
  <c r="H14" i="1"/>
  <c r="AH14" i="1" s="1"/>
  <c r="H15" i="1"/>
  <c r="AH15" i="1" s="1"/>
  <c r="H16" i="1"/>
  <c r="AH16" i="1" s="1"/>
  <c r="H17" i="1"/>
  <c r="AH17" i="1" s="1"/>
  <c r="H18" i="1"/>
  <c r="AH18" i="1" s="1"/>
  <c r="H19" i="1"/>
  <c r="AH19" i="1" s="1"/>
  <c r="H20" i="1"/>
  <c r="AH20" i="1" s="1"/>
  <c r="H21" i="1"/>
  <c r="AH21" i="1" s="1"/>
  <c r="H22" i="1"/>
  <c r="AH22" i="1" s="1"/>
  <c r="H23" i="1"/>
  <c r="AH23" i="1" s="1"/>
  <c r="H24" i="1"/>
  <c r="AH24" i="1" s="1"/>
  <c r="H25" i="1"/>
  <c r="AH25" i="1" s="1"/>
  <c r="H26" i="1"/>
  <c r="AH26" i="1" s="1"/>
  <c r="H27" i="1"/>
  <c r="AH27" i="1" s="1"/>
  <c r="H28" i="1"/>
  <c r="AH28" i="1" s="1"/>
  <c r="H29" i="1"/>
  <c r="AH29" i="1" s="1"/>
  <c r="H30" i="1"/>
  <c r="AH30" i="1" s="1"/>
  <c r="H31" i="1"/>
  <c r="AH31" i="1" s="1"/>
  <c r="H32" i="1"/>
  <c r="AH32" i="1" s="1"/>
  <c r="H33" i="1"/>
  <c r="AH33" i="1" s="1"/>
  <c r="H34" i="1"/>
  <c r="AH34" i="1" s="1"/>
  <c r="H35" i="1"/>
  <c r="AH35" i="1" s="1"/>
  <c r="H36" i="1"/>
  <c r="AH36" i="1" s="1"/>
  <c r="H37" i="1"/>
  <c r="AH37" i="1" s="1"/>
  <c r="H38" i="1"/>
  <c r="AH38" i="1" s="1"/>
  <c r="H39" i="1"/>
  <c r="AH39" i="1" s="1"/>
  <c r="H40" i="1"/>
  <c r="AH40" i="1" s="1"/>
  <c r="H41" i="1"/>
  <c r="AH41" i="1" s="1"/>
  <c r="H42" i="1"/>
  <c r="AH42" i="1" s="1"/>
  <c r="H43" i="1"/>
  <c r="AH43" i="1" s="1"/>
  <c r="H44" i="1"/>
  <c r="AH44" i="1" s="1"/>
  <c r="H45" i="1"/>
  <c r="AH45" i="1" s="1"/>
  <c r="H46" i="1"/>
  <c r="AH46" i="1" s="1"/>
  <c r="H47" i="1"/>
  <c r="AH47" i="1" s="1"/>
  <c r="H48" i="1"/>
  <c r="AH48" i="1" s="1"/>
  <c r="H49" i="1"/>
  <c r="AH49" i="1" s="1"/>
  <c r="H50" i="1"/>
  <c r="AH50" i="1" s="1"/>
  <c r="H51" i="1"/>
  <c r="AH51" i="1" s="1"/>
  <c r="H52" i="1"/>
  <c r="AH52" i="1" s="1"/>
  <c r="H53" i="1"/>
  <c r="AH53" i="1" s="1"/>
  <c r="H54" i="1"/>
  <c r="AH54" i="1" s="1"/>
  <c r="H55" i="1"/>
  <c r="AH55" i="1" s="1"/>
  <c r="H56" i="1"/>
  <c r="AH56" i="1" s="1"/>
  <c r="H57" i="1"/>
  <c r="AH57" i="1" s="1"/>
  <c r="H58" i="1"/>
  <c r="AH58" i="1" s="1"/>
  <c r="H59" i="1"/>
  <c r="AH59" i="1" s="1"/>
  <c r="H60" i="1"/>
  <c r="AH60" i="1" s="1"/>
  <c r="H61" i="1"/>
  <c r="AH61" i="1" s="1"/>
  <c r="H62" i="1"/>
  <c r="AH62" i="1" s="1"/>
  <c r="H63" i="1"/>
  <c r="AH63" i="1" s="1"/>
  <c r="H64" i="1"/>
  <c r="AH64" i="1" s="1"/>
  <c r="H65" i="1"/>
  <c r="AH65" i="1" s="1"/>
  <c r="H66" i="1"/>
  <c r="AH66" i="1" s="1"/>
  <c r="H67" i="1"/>
  <c r="AH67" i="1" s="1"/>
  <c r="H68" i="1"/>
  <c r="AH68" i="1" s="1"/>
  <c r="H69" i="1"/>
  <c r="AH69" i="1" s="1"/>
  <c r="H70" i="1"/>
  <c r="AH70" i="1" s="1"/>
  <c r="H71" i="1"/>
  <c r="AH71" i="1" s="1"/>
  <c r="H72" i="1"/>
  <c r="AH72" i="1" s="1"/>
  <c r="H73" i="1"/>
  <c r="AH73" i="1" s="1"/>
  <c r="H74" i="1"/>
  <c r="AH74" i="1" s="1"/>
  <c r="H75" i="1"/>
  <c r="AH75" i="1" s="1"/>
  <c r="H76" i="1"/>
  <c r="AH76" i="1" s="1"/>
  <c r="H77" i="1"/>
  <c r="AH77" i="1" s="1"/>
  <c r="H78" i="1"/>
  <c r="AH78" i="1" s="1"/>
  <c r="H79" i="1"/>
  <c r="AH79" i="1" s="1"/>
  <c r="H80" i="1"/>
  <c r="AH80" i="1" s="1"/>
  <c r="H81" i="1"/>
  <c r="AH81" i="1" s="1"/>
  <c r="H82" i="1"/>
  <c r="AH82" i="1" s="1"/>
  <c r="H83" i="1"/>
  <c r="AH83" i="1" s="1"/>
  <c r="H84" i="1"/>
  <c r="AH84" i="1" s="1"/>
  <c r="H85" i="1"/>
  <c r="AH85" i="1" s="1"/>
  <c r="H86" i="1"/>
  <c r="AH86" i="1" s="1"/>
  <c r="H87" i="1"/>
  <c r="AH87" i="1" s="1"/>
  <c r="H88" i="1"/>
  <c r="AH88" i="1" s="1"/>
  <c r="H89" i="1"/>
  <c r="AH89" i="1" s="1"/>
  <c r="H90" i="1"/>
  <c r="AH90" i="1" s="1"/>
  <c r="H91" i="1"/>
  <c r="AH91" i="1" s="1"/>
  <c r="H92" i="1"/>
  <c r="AH92" i="1" s="1"/>
  <c r="H93" i="1"/>
  <c r="AH93" i="1" s="1"/>
  <c r="H94" i="1"/>
  <c r="AH94" i="1" s="1"/>
  <c r="H95" i="1"/>
  <c r="AH95" i="1" s="1"/>
  <c r="H96" i="1"/>
  <c r="AH96" i="1" s="1"/>
  <c r="H97" i="1"/>
  <c r="AH97" i="1" s="1"/>
  <c r="H98" i="1"/>
  <c r="AH98" i="1" s="1"/>
  <c r="H99" i="1"/>
  <c r="AH99" i="1" s="1"/>
  <c r="H100" i="1"/>
  <c r="AH100" i="1" s="1"/>
  <c r="H101" i="1"/>
  <c r="AH101" i="1" s="1"/>
  <c r="H102" i="1"/>
  <c r="AH102" i="1" s="1"/>
  <c r="H103" i="1"/>
  <c r="AH103" i="1" s="1"/>
  <c r="H104" i="1"/>
  <c r="AH104" i="1" s="1"/>
  <c r="H105" i="1"/>
  <c r="AH105" i="1" s="1"/>
  <c r="H106" i="1"/>
  <c r="AH106" i="1" s="1"/>
  <c r="H107" i="1"/>
  <c r="AH107" i="1" s="1"/>
  <c r="H108" i="1"/>
  <c r="AH108" i="1" s="1"/>
  <c r="H109" i="1"/>
  <c r="AH109" i="1" s="1"/>
  <c r="H110" i="1"/>
  <c r="AH110" i="1" s="1"/>
  <c r="H111" i="1"/>
  <c r="AH111" i="1" s="1"/>
  <c r="H112" i="1"/>
  <c r="AH112" i="1" s="1"/>
  <c r="H113" i="1"/>
  <c r="AH113" i="1" s="1"/>
  <c r="H114" i="1"/>
  <c r="AH114" i="1" s="1"/>
  <c r="H115" i="1"/>
  <c r="AH115" i="1" s="1"/>
  <c r="H116" i="1"/>
  <c r="AH116" i="1" s="1"/>
  <c r="H117" i="1"/>
  <c r="AH117" i="1" s="1"/>
  <c r="H118" i="1"/>
  <c r="AH118" i="1" s="1"/>
  <c r="H119" i="1"/>
  <c r="AH119" i="1" s="1"/>
  <c r="H120" i="1"/>
  <c r="AH120" i="1" s="1"/>
  <c r="H121" i="1"/>
  <c r="AH121" i="1" s="1"/>
  <c r="H122" i="1"/>
  <c r="AH122" i="1" s="1"/>
  <c r="H123" i="1"/>
  <c r="AH123" i="1" s="1"/>
  <c r="H124" i="1"/>
  <c r="AH124" i="1" s="1"/>
  <c r="H125" i="1"/>
  <c r="AH125" i="1" s="1"/>
  <c r="H126" i="1"/>
  <c r="AH126" i="1" s="1"/>
  <c r="H127" i="1"/>
  <c r="AH127" i="1" s="1"/>
  <c r="H128" i="1"/>
  <c r="AH128" i="1" s="1"/>
  <c r="H129" i="1"/>
  <c r="AH129" i="1" s="1"/>
  <c r="H130" i="1"/>
  <c r="AH130" i="1" s="1"/>
  <c r="H131" i="1"/>
  <c r="AH131" i="1" s="1"/>
  <c r="H132" i="1"/>
  <c r="AH132" i="1" s="1"/>
  <c r="H133" i="1"/>
  <c r="AH133" i="1" s="1"/>
  <c r="H134" i="1"/>
  <c r="AH134" i="1" s="1"/>
  <c r="H135" i="1"/>
  <c r="AH135" i="1" s="1"/>
  <c r="H136" i="1"/>
  <c r="AH136" i="1" s="1"/>
  <c r="H137" i="1"/>
  <c r="AH137" i="1" s="1"/>
  <c r="H138" i="1"/>
  <c r="AH138" i="1" s="1"/>
  <c r="H139" i="1"/>
  <c r="AH139" i="1" s="1"/>
  <c r="H140" i="1"/>
  <c r="AH140" i="1" s="1"/>
  <c r="H141" i="1"/>
  <c r="AH141" i="1" s="1"/>
  <c r="H142" i="1"/>
  <c r="AH142" i="1" s="1"/>
  <c r="H143" i="1"/>
  <c r="AH143" i="1" s="1"/>
  <c r="H144" i="1"/>
  <c r="AH144" i="1" s="1"/>
  <c r="H145" i="1"/>
  <c r="AH145" i="1" s="1"/>
  <c r="H146" i="1"/>
  <c r="AH146" i="1" s="1"/>
  <c r="H147" i="1"/>
  <c r="AH147" i="1" s="1"/>
  <c r="H148" i="1"/>
  <c r="AH148" i="1" s="1"/>
  <c r="H149" i="1"/>
  <c r="AH149" i="1" s="1"/>
  <c r="H150" i="1"/>
  <c r="AH150" i="1" s="1"/>
  <c r="H151" i="1"/>
  <c r="AH151" i="1" s="1"/>
  <c r="H152" i="1"/>
  <c r="AH152" i="1" s="1"/>
  <c r="H153" i="1"/>
  <c r="AH153" i="1" s="1"/>
  <c r="H154" i="1"/>
  <c r="AH154" i="1" s="1"/>
  <c r="H155" i="1"/>
  <c r="AH155" i="1" s="1"/>
  <c r="H156" i="1"/>
  <c r="AH156" i="1" s="1"/>
  <c r="H157" i="1"/>
  <c r="AH157" i="1" s="1"/>
  <c r="H158" i="1"/>
  <c r="AH158" i="1" s="1"/>
  <c r="H159" i="1"/>
  <c r="AH159" i="1" s="1"/>
  <c r="H160" i="1"/>
  <c r="AH160" i="1" s="1"/>
  <c r="H161" i="1"/>
  <c r="AH161" i="1" s="1"/>
  <c r="H162" i="1"/>
  <c r="AH162" i="1" s="1"/>
  <c r="H163" i="1"/>
  <c r="AH163" i="1" s="1"/>
  <c r="H164" i="1"/>
  <c r="AH164" i="1" s="1"/>
  <c r="H165" i="1"/>
  <c r="AH165" i="1" s="1"/>
  <c r="H166" i="1"/>
  <c r="AH166" i="1" s="1"/>
  <c r="H167" i="1"/>
  <c r="AH167" i="1" s="1"/>
  <c r="H168" i="1"/>
  <c r="AH168" i="1" s="1"/>
  <c r="H169" i="1"/>
  <c r="AH169" i="1" s="1"/>
  <c r="H170" i="1"/>
  <c r="AH170" i="1" s="1"/>
  <c r="H171" i="1"/>
  <c r="AH171" i="1" s="1"/>
  <c r="H172" i="1"/>
  <c r="AH172" i="1" s="1"/>
  <c r="H173" i="1"/>
  <c r="AH173" i="1" s="1"/>
  <c r="H174" i="1"/>
  <c r="AH174" i="1" s="1"/>
  <c r="H175" i="1"/>
  <c r="AH175" i="1" s="1"/>
  <c r="H176" i="1"/>
  <c r="AH176" i="1" s="1"/>
  <c r="H177" i="1"/>
  <c r="AH177" i="1" s="1"/>
  <c r="H178" i="1"/>
  <c r="AH178" i="1" s="1"/>
  <c r="H179" i="1"/>
  <c r="AH179" i="1" s="1"/>
  <c r="H180" i="1"/>
  <c r="AH180" i="1" s="1"/>
  <c r="H181" i="1"/>
  <c r="AH181" i="1" s="1"/>
  <c r="H182" i="1"/>
  <c r="AH182" i="1" s="1"/>
  <c r="H183" i="1"/>
  <c r="AH183" i="1" s="1"/>
  <c r="H184" i="1"/>
  <c r="AH184" i="1" s="1"/>
  <c r="H185" i="1"/>
  <c r="AH185" i="1" s="1"/>
  <c r="H186" i="1"/>
  <c r="AH186" i="1" s="1"/>
  <c r="H187" i="1"/>
  <c r="AH187" i="1" s="1"/>
  <c r="H188" i="1"/>
  <c r="AH188" i="1" s="1"/>
  <c r="H189" i="1"/>
  <c r="AH189" i="1" s="1"/>
  <c r="H190" i="1"/>
  <c r="AH190" i="1" s="1"/>
  <c r="H191" i="1"/>
  <c r="AH191" i="1" s="1"/>
  <c r="H192" i="1"/>
  <c r="AH192" i="1" s="1"/>
  <c r="H193" i="1"/>
  <c r="AH193" i="1" s="1"/>
  <c r="H194" i="1"/>
  <c r="AH194" i="1" s="1"/>
  <c r="H195" i="1"/>
  <c r="AH195" i="1" s="1"/>
  <c r="H196" i="1"/>
  <c r="AH196" i="1" s="1"/>
  <c r="H197" i="1"/>
  <c r="AH197" i="1" s="1"/>
  <c r="H198" i="1"/>
  <c r="AH198" i="1" s="1"/>
  <c r="H199" i="1"/>
  <c r="AH199" i="1" s="1"/>
  <c r="H200" i="1"/>
  <c r="AH200" i="1" s="1"/>
  <c r="H201" i="1"/>
  <c r="AH201" i="1" s="1"/>
  <c r="H202" i="1"/>
  <c r="AH202" i="1" s="1"/>
  <c r="H203" i="1"/>
  <c r="AH203" i="1" s="1"/>
  <c r="H204" i="1"/>
  <c r="AH204" i="1" s="1"/>
  <c r="H205" i="1"/>
  <c r="AH205" i="1" s="1"/>
  <c r="H206" i="1"/>
  <c r="AH206" i="1" s="1"/>
  <c r="H207" i="1"/>
  <c r="AH207" i="1" s="1"/>
  <c r="H208" i="1"/>
  <c r="AH208" i="1" s="1"/>
  <c r="H209" i="1"/>
  <c r="AH209" i="1" s="1"/>
  <c r="H210" i="1"/>
  <c r="AH210" i="1" s="1"/>
  <c r="H211" i="1"/>
  <c r="AH211" i="1" s="1"/>
  <c r="H212" i="1"/>
  <c r="AH212" i="1" s="1"/>
  <c r="H213" i="1"/>
  <c r="AH213" i="1" s="1"/>
  <c r="H214" i="1"/>
  <c r="AH214" i="1" s="1"/>
  <c r="H215" i="1"/>
  <c r="AH215" i="1" s="1"/>
  <c r="H216" i="1"/>
  <c r="AH216" i="1" s="1"/>
  <c r="H217" i="1"/>
  <c r="AH217" i="1" s="1"/>
  <c r="H218" i="1"/>
  <c r="AH218" i="1" s="1"/>
  <c r="H219" i="1"/>
  <c r="AH219" i="1" s="1"/>
  <c r="H220" i="1"/>
  <c r="AH220" i="1" s="1"/>
  <c r="H221" i="1"/>
  <c r="AH221" i="1" s="1"/>
  <c r="H222" i="1"/>
  <c r="AH222" i="1" s="1"/>
  <c r="H223" i="1"/>
  <c r="AH223" i="1" s="1"/>
  <c r="H224" i="1"/>
  <c r="AH224" i="1" s="1"/>
  <c r="H225" i="1"/>
  <c r="AH225" i="1" s="1"/>
  <c r="H226" i="1"/>
  <c r="AH226" i="1" s="1"/>
  <c r="H227" i="1"/>
  <c r="AH227" i="1" s="1"/>
  <c r="H228" i="1"/>
  <c r="AH228" i="1" s="1"/>
  <c r="H229" i="1"/>
  <c r="AH229" i="1" s="1"/>
  <c r="H230" i="1"/>
  <c r="AH230" i="1" s="1"/>
  <c r="H231" i="1"/>
  <c r="AH231" i="1" s="1"/>
  <c r="H232" i="1"/>
  <c r="AH232" i="1" s="1"/>
  <c r="H233" i="1"/>
  <c r="AH233" i="1" s="1"/>
  <c r="H234" i="1"/>
  <c r="AH234" i="1" s="1"/>
  <c r="H235" i="1"/>
  <c r="AH235" i="1" s="1"/>
  <c r="H236" i="1"/>
  <c r="AH236" i="1" s="1"/>
  <c r="H237" i="1"/>
  <c r="AH237" i="1" s="1"/>
  <c r="H238" i="1"/>
  <c r="AH238" i="1" s="1"/>
  <c r="H239" i="1"/>
  <c r="AH239" i="1" s="1"/>
  <c r="H240" i="1"/>
  <c r="AH240" i="1" s="1"/>
  <c r="H241" i="1"/>
  <c r="AH241" i="1" s="1"/>
  <c r="H242" i="1"/>
  <c r="AH242" i="1" s="1"/>
  <c r="H243" i="1"/>
  <c r="AH243" i="1" s="1"/>
  <c r="H244" i="1"/>
  <c r="AH244" i="1" s="1"/>
  <c r="H245" i="1"/>
  <c r="AH245" i="1" s="1"/>
  <c r="H246" i="1"/>
  <c r="AH246" i="1" s="1"/>
  <c r="H247" i="1"/>
  <c r="AH247" i="1" s="1"/>
  <c r="H248" i="1"/>
  <c r="AH248" i="1" s="1"/>
  <c r="H249" i="1"/>
  <c r="AH249" i="1" s="1"/>
  <c r="H250" i="1"/>
  <c r="AH250" i="1" s="1"/>
  <c r="H251" i="1"/>
  <c r="AH251" i="1" s="1"/>
  <c r="H252" i="1"/>
  <c r="AH252" i="1" s="1"/>
  <c r="B10" i="5" l="1"/>
  <c r="B11" i="5" s="1"/>
  <c r="E5" i="5"/>
  <c r="E10" i="5" s="1"/>
  <c r="E11" i="5" s="1"/>
  <c r="AH4" i="1"/>
  <c r="I3" i="1"/>
  <c r="X3" i="1"/>
  <c r="AB3" i="1" s="1"/>
  <c r="Y3" i="1"/>
  <c r="Z3" i="1" s="1"/>
  <c r="AI3" i="1"/>
  <c r="AM5" i="1" s="1"/>
  <c r="L3" i="1"/>
  <c r="AA3" i="1"/>
  <c r="AF3" i="1"/>
  <c r="AH3" i="1"/>
  <c r="H5" i="5" l="1"/>
  <c r="H11" i="5" s="1"/>
  <c r="B12" i="5"/>
  <c r="AL4" i="1"/>
  <c r="J3" i="1"/>
  <c r="M3" i="1"/>
  <c r="K3" i="1"/>
  <c r="B13" i="5" l="1"/>
  <c r="B14" i="5" s="1"/>
  <c r="Q2" i="5" s="1"/>
  <c r="H12" i="5"/>
  <c r="E12" i="5"/>
  <c r="E13" i="5" l="1"/>
  <c r="E14" i="5" s="1"/>
  <c r="Q3" i="5" s="1"/>
  <c r="H13" i="5"/>
  <c r="H14" i="5" s="1"/>
  <c r="Q4" i="5" s="1"/>
</calcChain>
</file>

<file path=xl/sharedStrings.xml><?xml version="1.0" encoding="utf-8"?>
<sst xmlns="http://schemas.openxmlformats.org/spreadsheetml/2006/main" count="203" uniqueCount="109">
  <si>
    <t>TESLA</t>
  </si>
  <si>
    <t>S&amp;P 500</t>
  </si>
  <si>
    <t>Returns</t>
  </si>
  <si>
    <t>Date</t>
  </si>
  <si>
    <t>Open</t>
  </si>
  <si>
    <t>High</t>
  </si>
  <si>
    <t>Low</t>
  </si>
  <si>
    <t>Close</t>
  </si>
  <si>
    <t>Adj Close</t>
  </si>
  <si>
    <t>Volume</t>
  </si>
  <si>
    <t>SD</t>
  </si>
  <si>
    <t>Var (Volatility)</t>
  </si>
  <si>
    <t>Annual Volatility</t>
  </si>
  <si>
    <t>Annual Return</t>
  </si>
  <si>
    <t>Annual SD</t>
  </si>
  <si>
    <t>Close*</t>
  </si>
  <si>
    <t>Adj Close**</t>
  </si>
  <si>
    <t xml:space="preserve">Var (Volatility) </t>
  </si>
  <si>
    <t>Average Return</t>
  </si>
  <si>
    <t>Risk Free Rate</t>
  </si>
  <si>
    <t>Correlation (TSLA&amp;SP)</t>
  </si>
  <si>
    <t>Tesla</t>
  </si>
  <si>
    <t>Covariance Table</t>
  </si>
  <si>
    <t>-</t>
  </si>
  <si>
    <t>Option Price in 6 Months</t>
  </si>
  <si>
    <t>Option Price in 9 Months</t>
  </si>
  <si>
    <t>Option Price in 12 Months</t>
  </si>
  <si>
    <t>Market Put</t>
  </si>
  <si>
    <t>Market Call</t>
  </si>
  <si>
    <t>Black-Scholes</t>
  </si>
  <si>
    <t>Inputs</t>
  </si>
  <si>
    <t>6 mo</t>
  </si>
  <si>
    <t>Stock Price Now (x0)</t>
  </si>
  <si>
    <t>9 mo</t>
  </si>
  <si>
    <t>Standard Dev - Annual (σ)</t>
  </si>
  <si>
    <t>12 mo</t>
  </si>
  <si>
    <t>Riskfree Rate - Annual (a)</t>
  </si>
  <si>
    <t>Exercise Price (K)</t>
  </si>
  <si>
    <t>From the Black-Scholes model, we were able to calculate option prices that were close to but did not match the market value. This is because the model makes assumptions that are not accurate in practice. One of the major assumptions of the Black-Scholes model is that the volatility of a stock is constant throughout the life of the option. In reality, market volatility fluctuates over time. Additionally, the assumption that put and call option prices are the same and the market efficiency assumption can lead to the mispricing of options.</t>
  </si>
  <si>
    <t>Time to Maturity - Years (T)</t>
  </si>
  <si>
    <t>Outputs</t>
  </si>
  <si>
    <t>b</t>
  </si>
  <si>
    <t>σ√T+b</t>
  </si>
  <si>
    <t>N(b)</t>
  </si>
  <si>
    <t>N(σ√T+b)</t>
  </si>
  <si>
    <t>Option Price</t>
  </si>
  <si>
    <t>Actual Market Option Prices For 6 Months</t>
  </si>
  <si>
    <t>Calls</t>
  </si>
  <si>
    <t>Puts</t>
  </si>
  <si>
    <t>Exp. Date</t>
  </si>
  <si>
    <t>Last</t>
  </si>
  <si>
    <t>Change</t>
  </si>
  <si>
    <t>Bid</t>
  </si>
  <si>
    <t>Ask</t>
  </si>
  <si>
    <t>Open Int.</t>
  </si>
  <si>
    <t>Strike</t>
  </si>
  <si>
    <t xml:space="preserve">Bid </t>
  </si>
  <si>
    <t>--</t>
  </si>
  <si>
    <t>-1.45 </t>
  </si>
  <si>
    <t>0.02 </t>
  </si>
  <si>
    <t>-0.96 </t>
  </si>
  <si>
    <t>-0.90 </t>
  </si>
  <si>
    <t>-0.93 </t>
  </si>
  <si>
    <t>0.20 </t>
  </si>
  <si>
    <t>-2.00 </t>
  </si>
  <si>
    <t>1.26 </t>
  </si>
  <si>
    <t>-2.01 </t>
  </si>
  <si>
    <t>0.97 </t>
  </si>
  <si>
    <t>-0.40 </t>
  </si>
  <si>
    <t>0.51 </t>
  </si>
  <si>
    <t>-0.47 </t>
  </si>
  <si>
    <t>-1.75 </t>
  </si>
  <si>
    <t>-1.40 </t>
  </si>
  <si>
    <t>0.44 </t>
  </si>
  <si>
    <t>-1.07 </t>
  </si>
  <si>
    <t>-0.11 </t>
  </si>
  <si>
    <t>-1.00 </t>
  </si>
  <si>
    <t>0.25 </t>
  </si>
  <si>
    <t>-2.35 </t>
  </si>
  <si>
    <t>0.24 </t>
  </si>
  <si>
    <t>-0.80 </t>
  </si>
  <si>
    <t>0.87 </t>
  </si>
  <si>
    <t>-0.94 </t>
  </si>
  <si>
    <t>-0.02 </t>
  </si>
  <si>
    <t>-1.27 </t>
  </si>
  <si>
    <t>Actual Market Option Prices for 9 Months</t>
  </si>
  <si>
    <t>0.22 </t>
  </si>
  <si>
    <t>-1.41 </t>
  </si>
  <si>
    <t>-0.25 </t>
  </si>
  <si>
    <t>0.46 </t>
  </si>
  <si>
    <t>-1.30 </t>
  </si>
  <si>
    <t>0.15 </t>
  </si>
  <si>
    <t>-1.62 </t>
  </si>
  <si>
    <t>-0.14 </t>
  </si>
  <si>
    <t>-0.69 </t>
  </si>
  <si>
    <t>0.32 </t>
  </si>
  <si>
    <t>-0.35 </t>
  </si>
  <si>
    <t>-1.15 </t>
  </si>
  <si>
    <t>-0.16 </t>
  </si>
  <si>
    <t>-0.68 </t>
  </si>
  <si>
    <t>1.63 </t>
  </si>
  <si>
    <t>Actual Market Option Prices for 12 Months</t>
  </si>
  <si>
    <t>-2.90 </t>
  </si>
  <si>
    <t>0.05 </t>
  </si>
  <si>
    <t>-1.55 </t>
  </si>
  <si>
    <t>-0.05 </t>
  </si>
  <si>
    <t>-1.85 </t>
  </si>
  <si>
    <t>0.30 </t>
  </si>
  <si>
    <t>0.67 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</si>
</sst>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m/d/yy;@"/>
    <numFmt numFmtId="165" formatCode="_(* #,##0.0000_);_(* \(#,##0.0000\);_(* &quot;-&quot;??_);_(@_)"/>
    <numFmt numFmtId="166" formatCode="0.000%"/>
  </numFmts>
  <fonts count="31">
    <font>
      <sz val="11"/>
      <color theme="1"/>
      <name val="Calibri"/>
      <family val="2"/>
      <scheme val="minor"/>
    </font>
    <font>
      <sz val="11"/>
      <color theme="1"/>
      <name val="Calibri"/>
      <scheme val="minor"/>
    </font>
    <font>
      <sz val="11"/>
      <color theme="1"/>
      <name val="Calibri"/>
      <scheme val="minor"/>
    </font>
    <font>
      <sz val="11"/>
      <color theme="1"/>
      <name val="Calibri"/>
      <family val="2"/>
      <scheme val="minor"/>
    </font>
    <font>
      <b/>
      <sz val="11"/>
      <color theme="1"/>
      <name val="Calibri"/>
      <family val="2"/>
      <scheme val="minor"/>
    </font>
    <font>
      <sz val="8"/>
      <name val="Calibri"/>
      <family val="2"/>
      <scheme val="minor"/>
    </font>
    <font>
      <sz val="11"/>
      <color rgb="FF808080"/>
      <name val="Arial"/>
      <family val="2"/>
    </font>
    <font>
      <sz val="11"/>
      <color theme="1"/>
      <name val="Arial"/>
      <family val="2"/>
    </font>
    <font>
      <sz val="11"/>
      <color rgb="FF000000"/>
      <name val="Arial"/>
      <family val="2"/>
    </font>
    <font>
      <sz val="9"/>
      <color rgb="FF2B2B2B"/>
      <name val="Arial"/>
      <family val="2"/>
    </font>
    <font>
      <sz val="3"/>
      <color rgb="FF000000"/>
      <name val="Inherit"/>
    </font>
    <font>
      <sz val="5"/>
      <color rgb="FF000000"/>
      <name val="Source_sans_proregular"/>
    </font>
    <font>
      <sz val="3"/>
      <color rgb="FF666666"/>
      <name val="Inherit"/>
    </font>
    <font>
      <sz val="5"/>
      <color rgb="FF000000"/>
      <name val="Arial"/>
      <family val="2"/>
    </font>
    <font>
      <u/>
      <sz val="11"/>
      <color theme="10"/>
      <name val="Calibri"/>
      <family val="2"/>
      <scheme val="minor"/>
    </font>
    <font>
      <sz val="11"/>
      <color rgb="FF2B2B2B"/>
      <name val="Calibri"/>
      <family val="2"/>
    </font>
    <font>
      <u/>
      <sz val="11"/>
      <color theme="10"/>
      <name val="Calibri"/>
      <family val="2"/>
    </font>
    <font>
      <sz val="11"/>
      <color rgb="FFFD6E70"/>
      <name val="Calibri"/>
      <family val="2"/>
    </font>
    <font>
      <sz val="11"/>
      <color rgb="FF3FCC6F"/>
      <name val="Calibri"/>
      <family val="2"/>
    </font>
    <font>
      <b/>
      <sz val="11"/>
      <color rgb="FF2B2B2B"/>
      <name val="Calibri"/>
      <family val="2"/>
    </font>
    <font>
      <sz val="11"/>
      <color theme="1"/>
      <name val="Calibri"/>
      <family val="2"/>
    </font>
    <font>
      <b/>
      <sz val="11"/>
      <color rgb="FF000000"/>
      <name val="Calibri"/>
      <family val="2"/>
    </font>
    <font>
      <b/>
      <sz val="11"/>
      <color rgb="FF000000"/>
      <name val="Calibri"/>
      <scheme val="minor"/>
    </font>
    <font>
      <b/>
      <sz val="11"/>
      <color theme="1"/>
      <name val="Calibri"/>
      <scheme val="minor"/>
    </font>
    <font>
      <b/>
      <sz val="15"/>
      <color theme="1"/>
      <name val="Calibri"/>
      <scheme val="minor"/>
    </font>
    <font>
      <b/>
      <sz val="10"/>
      <color rgb="FF000000"/>
      <name val="Calibri"/>
      <scheme val="minor"/>
    </font>
    <font>
      <sz val="10"/>
      <color rgb="FF000000"/>
      <name val="Calibri"/>
      <scheme val="minor"/>
    </font>
    <font>
      <i/>
      <sz val="11"/>
      <color theme="1"/>
      <name val="Calibri"/>
      <scheme val="minor"/>
    </font>
    <font>
      <b/>
      <sz val="11"/>
      <color rgb="FFFA7D00"/>
      <name val="Calibri"/>
      <scheme val="minor"/>
    </font>
    <font>
      <b/>
      <i/>
      <sz val="11"/>
      <color theme="1"/>
      <name val="Calibri"/>
      <scheme val="minor"/>
    </font>
    <font>
      <sz val="11"/>
      <color rgb="FF000000"/>
      <name val="Calibri"/>
      <scheme val="minor"/>
    </font>
  </fonts>
  <fills count="12">
    <fill>
      <patternFill patternType="none"/>
    </fill>
    <fill>
      <patternFill patternType="gray125"/>
    </fill>
    <fill>
      <patternFill patternType="solid">
        <fgColor rgb="FFFFFDDD"/>
        <bgColor indexed="64"/>
      </patternFill>
    </fill>
    <fill>
      <patternFill patternType="solid">
        <fgColor rgb="FFF2FDFF"/>
        <bgColor indexed="64"/>
      </patternFill>
    </fill>
    <fill>
      <patternFill patternType="solid">
        <fgColor rgb="FFFFFFFF"/>
        <bgColor indexed="64"/>
      </patternFill>
    </fill>
    <fill>
      <patternFill patternType="solid">
        <fgColor theme="7"/>
        <bgColor indexed="64"/>
      </patternFill>
    </fill>
    <fill>
      <patternFill patternType="solid">
        <fgColor theme="4" tint="0.59999389629810485"/>
        <bgColor indexed="64"/>
      </patternFill>
    </fill>
    <fill>
      <patternFill patternType="solid">
        <fgColor rgb="FFF2F2F2"/>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63">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rgb="FFE1E1E6"/>
      </top>
      <bottom style="medium">
        <color rgb="FFE1E1E6"/>
      </bottom>
      <diagonal/>
    </border>
    <border>
      <left style="medium">
        <color indexed="64"/>
      </left>
      <right/>
      <top style="medium">
        <color rgb="FFE1E1E6"/>
      </top>
      <bottom style="medium">
        <color rgb="FFE1E1E6"/>
      </bottom>
      <diagonal/>
    </border>
    <border>
      <left/>
      <right style="medium">
        <color indexed="64"/>
      </right>
      <top style="medium">
        <color rgb="FFE1E1E6"/>
      </top>
      <bottom style="medium">
        <color rgb="FFE1E1E6"/>
      </bottom>
      <diagonal/>
    </border>
    <border>
      <left style="medium">
        <color indexed="64"/>
      </left>
      <right/>
      <top style="medium">
        <color rgb="FFE1E1E6"/>
      </top>
      <bottom style="medium">
        <color indexed="64"/>
      </bottom>
      <diagonal/>
    </border>
    <border>
      <left/>
      <right/>
      <top style="medium">
        <color rgb="FFE1E1E6"/>
      </top>
      <bottom style="medium">
        <color indexed="64"/>
      </bottom>
      <diagonal/>
    </border>
    <border>
      <left/>
      <right/>
      <top/>
      <bottom style="medium">
        <color rgb="FFE1E1E6"/>
      </bottom>
      <diagonal/>
    </border>
    <border>
      <left style="medium">
        <color indexed="64"/>
      </left>
      <right/>
      <top/>
      <bottom style="medium">
        <color rgb="FFE1E1E6"/>
      </bottom>
      <diagonal/>
    </border>
    <border>
      <left/>
      <right style="medium">
        <color indexed="64"/>
      </right>
      <top/>
      <bottom style="medium">
        <color rgb="FFE1E1E6"/>
      </bottom>
      <diagonal/>
    </border>
    <border>
      <left/>
      <right/>
      <top style="medium">
        <color indexed="64"/>
      </top>
      <bottom style="medium">
        <color indexed="64"/>
      </bottom>
      <diagonal/>
    </border>
    <border>
      <left style="medium">
        <color indexed="64"/>
      </left>
      <right/>
      <top/>
      <bottom style="medium">
        <color rgb="FF666666"/>
      </bottom>
      <diagonal/>
    </border>
    <border>
      <left/>
      <right/>
      <top/>
      <bottom style="medium">
        <color rgb="FF666666"/>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thin">
        <color rgb="FF000000"/>
      </right>
      <top style="medium">
        <color rgb="FF666666"/>
      </top>
      <bottom style="medium">
        <color rgb="FF666666"/>
      </bottom>
      <diagonal/>
    </border>
    <border>
      <left style="thin">
        <color rgb="FF000000"/>
      </left>
      <right style="thin">
        <color rgb="FF000000"/>
      </right>
      <top/>
      <bottom style="medium">
        <color rgb="FF666666"/>
      </bottom>
      <diagonal/>
    </border>
    <border>
      <left style="thin">
        <color rgb="FF000000"/>
      </left>
      <right style="thin">
        <color rgb="FF000000"/>
      </right>
      <top style="medium">
        <color rgb="FF666666"/>
      </top>
      <bottom style="medium">
        <color rgb="FF666666"/>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bottom style="medium">
        <color auto="1"/>
      </bottom>
      <diagonal/>
    </border>
    <border>
      <left style="thin">
        <color rgb="FF000000"/>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medium">
        <color rgb="FF000000"/>
      </left>
      <right style="medium">
        <color rgb="FF000000"/>
      </right>
      <top/>
      <bottom style="medium">
        <color rgb="FF000000"/>
      </bottom>
      <diagonal/>
    </border>
    <border>
      <left style="medium">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E1E1E6"/>
      </top>
      <bottom/>
      <diagonal/>
    </border>
    <border>
      <left style="medium">
        <color rgb="FF000000"/>
      </left>
      <right/>
      <top style="medium">
        <color rgb="FFE1E1E6"/>
      </top>
      <bottom style="medium">
        <color rgb="FFE1E1E6"/>
      </bottom>
      <diagonal/>
    </border>
    <border>
      <left style="medium">
        <color rgb="FF000000"/>
      </left>
      <right/>
      <top style="medium">
        <color rgb="FFE1E1E6"/>
      </top>
      <bottom/>
      <diagonal/>
    </border>
    <border>
      <left style="medium">
        <color indexed="64"/>
      </left>
      <right style="thin">
        <color rgb="FF000000"/>
      </right>
      <top style="medium">
        <color rgb="FF666666"/>
      </top>
      <bottom/>
      <diagonal/>
    </border>
    <border>
      <left style="thin">
        <color rgb="FF000000"/>
      </left>
      <right style="thin">
        <color rgb="FF000000"/>
      </right>
      <top/>
      <bottom/>
      <diagonal/>
    </border>
    <border>
      <left style="thin">
        <color rgb="FF000000"/>
      </left>
      <right style="thin">
        <color rgb="FF000000"/>
      </right>
      <top style="medium">
        <color rgb="FF666666"/>
      </top>
      <bottom/>
      <diagonal/>
    </border>
    <border>
      <left style="thin">
        <color rgb="FF000000"/>
      </left>
      <right/>
      <top/>
      <bottom/>
      <diagonal/>
    </border>
    <border>
      <left style="thin">
        <color rgb="FF000000"/>
      </left>
      <right/>
      <top/>
      <bottom style="medium">
        <color rgb="FF666666"/>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6">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28" fillId="7" borderId="35" applyNumberFormat="0" applyAlignment="0" applyProtection="0"/>
  </cellStyleXfs>
  <cellXfs count="189">
    <xf numFmtId="0" fontId="0" fillId="0" borderId="0" xfId="0"/>
    <xf numFmtId="0" fontId="0" fillId="0" borderId="4" xfId="0" applyBorder="1"/>
    <xf numFmtId="0" fontId="0" fillId="0" borderId="3" xfId="0" applyBorder="1"/>
    <xf numFmtId="10" fontId="0" fillId="0" borderId="4" xfId="3" applyNumberFormat="1" applyFont="1" applyBorder="1"/>
    <xf numFmtId="10" fontId="0" fillId="0" borderId="4" xfId="0" applyNumberFormat="1" applyBorder="1"/>
    <xf numFmtId="0" fontId="0" fillId="0" borderId="0" xfId="0" applyAlignment="1">
      <alignment vertical="center"/>
    </xf>
    <xf numFmtId="0" fontId="14" fillId="0" borderId="0" xfId="4"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left" vertical="center" readingOrder="1"/>
    </xf>
    <xf numFmtId="0" fontId="11" fillId="0" borderId="0" xfId="0" applyFont="1" applyAlignment="1">
      <alignment horizontal="left" vertical="center" readingOrder="1"/>
    </xf>
    <xf numFmtId="0" fontId="12" fillId="0" borderId="0" xfId="0" applyFont="1" applyAlignment="1">
      <alignment horizontal="left"/>
    </xf>
    <xf numFmtId="0" fontId="10" fillId="0" borderId="0" xfId="0" applyFont="1" applyAlignment="1">
      <alignment horizontal="left" vertical="center" readingOrder="1"/>
    </xf>
    <xf numFmtId="0" fontId="13" fillId="0" borderId="0" xfId="0" applyFont="1" applyAlignment="1">
      <alignment horizontal="left" vertical="center" readingOrder="1"/>
    </xf>
    <xf numFmtId="0" fontId="15" fillId="2" borderId="6" xfId="0" applyFont="1" applyFill="1" applyBorder="1" applyAlignment="1">
      <alignment horizontal="right" vertical="center" wrapText="1"/>
    </xf>
    <xf numFmtId="0" fontId="16" fillId="3" borderId="6" xfId="4" applyFont="1" applyFill="1" applyBorder="1" applyAlignment="1">
      <alignment horizontal="center" vertical="center" wrapText="1"/>
    </xf>
    <xf numFmtId="0" fontId="15" fillId="0" borderId="6" xfId="0" applyFont="1" applyBorder="1" applyAlignment="1">
      <alignment horizontal="right" vertical="center" wrapText="1"/>
    </xf>
    <xf numFmtId="0" fontId="17" fillId="2" borderId="6" xfId="0" applyFont="1" applyFill="1" applyBorder="1" applyAlignment="1">
      <alignment horizontal="right" vertical="center" wrapText="1"/>
    </xf>
    <xf numFmtId="0" fontId="18" fillId="0" borderId="6" xfId="0" applyFont="1" applyBorder="1" applyAlignment="1">
      <alignment horizontal="right" vertical="center" wrapText="1"/>
    </xf>
    <xf numFmtId="0" fontId="17" fillId="0" borderId="6" xfId="0" applyFont="1" applyBorder="1" applyAlignment="1">
      <alignment horizontal="right" vertical="center" wrapText="1"/>
    </xf>
    <xf numFmtId="0" fontId="18" fillId="2" borderId="6" xfId="0" applyFont="1" applyFill="1" applyBorder="1" applyAlignment="1">
      <alignment horizontal="right" vertical="center" wrapText="1"/>
    </xf>
    <xf numFmtId="0" fontId="15" fillId="0" borderId="8" xfId="0" applyFont="1" applyBorder="1" applyAlignment="1">
      <alignment horizontal="right" vertical="center" wrapText="1"/>
    </xf>
    <xf numFmtId="0" fontId="15" fillId="2" borderId="8" xfId="0" applyFont="1" applyFill="1" applyBorder="1" applyAlignment="1">
      <alignment horizontal="right" vertical="center" wrapText="1"/>
    </xf>
    <xf numFmtId="0" fontId="15" fillId="0" borderId="10" xfId="0" applyFont="1" applyBorder="1" applyAlignment="1">
      <alignment horizontal="right" vertical="center" wrapText="1"/>
    </xf>
    <xf numFmtId="0" fontId="17" fillId="0" borderId="10" xfId="0" applyFont="1" applyBorder="1" applyAlignment="1">
      <alignment horizontal="right" vertical="center" wrapText="1"/>
    </xf>
    <xf numFmtId="0" fontId="16" fillId="3" borderId="10" xfId="4" applyFont="1" applyFill="1" applyBorder="1" applyAlignment="1">
      <alignment horizontal="center" vertical="center" wrapText="1"/>
    </xf>
    <xf numFmtId="0" fontId="15" fillId="2" borderId="10" xfId="0" applyFont="1" applyFill="1" applyBorder="1" applyAlignment="1">
      <alignment horizontal="right" vertical="center" wrapText="1"/>
    </xf>
    <xf numFmtId="0" fontId="15" fillId="4" borderId="6" xfId="0" applyFont="1" applyFill="1" applyBorder="1" applyAlignment="1">
      <alignment horizontal="right" vertical="center" wrapText="1"/>
    </xf>
    <xf numFmtId="0" fontId="18" fillId="4" borderId="6" xfId="0" applyFont="1" applyFill="1" applyBorder="1" applyAlignment="1">
      <alignment horizontal="right" vertical="center" wrapText="1"/>
    </xf>
    <xf numFmtId="0" fontId="17" fillId="4" borderId="6" xfId="0" applyFont="1" applyFill="1" applyBorder="1" applyAlignment="1">
      <alignment horizontal="right" vertical="center" wrapText="1"/>
    </xf>
    <xf numFmtId="0" fontId="20" fillId="4" borderId="0" xfId="0" applyFont="1" applyFill="1"/>
    <xf numFmtId="16" fontId="15" fillId="4" borderId="7" xfId="0" applyNumberFormat="1" applyFont="1" applyFill="1" applyBorder="1" applyAlignment="1">
      <alignment horizontal="left" vertical="center" wrapText="1"/>
    </xf>
    <xf numFmtId="16" fontId="15" fillId="4" borderId="9" xfId="0" applyNumberFormat="1" applyFont="1" applyFill="1" applyBorder="1" applyAlignment="1">
      <alignment horizontal="left" vertical="center" wrapText="1"/>
    </xf>
    <xf numFmtId="0" fontId="15" fillId="4" borderId="10" xfId="0" applyFont="1" applyFill="1" applyBorder="1" applyAlignment="1">
      <alignment horizontal="right" vertical="center" wrapText="1"/>
    </xf>
    <xf numFmtId="0" fontId="17" fillId="4" borderId="10" xfId="0" applyFont="1" applyFill="1" applyBorder="1" applyAlignment="1">
      <alignment horizontal="right" vertical="center" wrapText="1"/>
    </xf>
    <xf numFmtId="0" fontId="15" fillId="2" borderId="11" xfId="0" applyFont="1" applyFill="1" applyBorder="1" applyAlignment="1">
      <alignment horizontal="right" vertical="center" wrapText="1"/>
    </xf>
    <xf numFmtId="0" fontId="16" fillId="3" borderId="11" xfId="4" applyFont="1" applyFill="1" applyBorder="1" applyAlignment="1">
      <alignment horizontal="center" vertical="center" wrapText="1"/>
    </xf>
    <xf numFmtId="0" fontId="15" fillId="0" borderId="11" xfId="0" applyFont="1" applyBorder="1" applyAlignment="1">
      <alignment horizontal="right" vertical="center" wrapText="1"/>
    </xf>
    <xf numFmtId="0" fontId="15" fillId="0" borderId="13" xfId="0" applyFont="1" applyBorder="1" applyAlignment="1">
      <alignment horizontal="right" vertical="center" wrapText="1"/>
    </xf>
    <xf numFmtId="0" fontId="4" fillId="0" borderId="5" xfId="0" applyFont="1" applyBorder="1"/>
    <xf numFmtId="0" fontId="0" fillId="0" borderId="14" xfId="0" applyBorder="1"/>
    <xf numFmtId="0" fontId="18" fillId="2" borderId="10" xfId="0" applyFont="1" applyFill="1" applyBorder="1" applyAlignment="1">
      <alignment horizontal="right" vertical="center" wrapText="1"/>
    </xf>
    <xf numFmtId="0" fontId="19" fillId="4" borderId="15" xfId="0" applyFont="1" applyFill="1" applyBorder="1" applyAlignment="1">
      <alignment horizontal="left" vertical="center" wrapText="1"/>
    </xf>
    <xf numFmtId="0" fontId="19" fillId="4" borderId="16" xfId="0" applyFont="1" applyFill="1" applyBorder="1" applyAlignment="1">
      <alignment horizontal="left" vertical="center" wrapText="1"/>
    </xf>
    <xf numFmtId="15" fontId="15" fillId="4" borderId="3" xfId="0" applyNumberFormat="1" applyFont="1" applyFill="1" applyBorder="1" applyAlignment="1">
      <alignment horizontal="left" vertical="center" wrapText="1"/>
    </xf>
    <xf numFmtId="0" fontId="2" fillId="0" borderId="0" xfId="0" applyFont="1"/>
    <xf numFmtId="164" fontId="23" fillId="0" borderId="0" xfId="0" applyNumberFormat="1" applyFont="1"/>
    <xf numFmtId="0" fontId="19" fillId="3" borderId="31" xfId="0" applyFont="1" applyFill="1" applyBorder="1" applyAlignment="1">
      <alignment horizontal="center" vertical="center" wrapText="1"/>
    </xf>
    <xf numFmtId="0" fontId="4" fillId="0" borderId="4" xfId="0" applyFont="1" applyBorder="1"/>
    <xf numFmtId="0" fontId="23" fillId="0" borderId="39" xfId="0" applyFont="1" applyBorder="1"/>
    <xf numFmtId="0" fontId="23" fillId="0" borderId="40" xfId="0" applyFont="1" applyBorder="1"/>
    <xf numFmtId="0" fontId="26" fillId="0" borderId="0" xfId="0" applyFont="1"/>
    <xf numFmtId="0" fontId="26" fillId="0" borderId="26" xfId="0" applyFont="1" applyBorder="1"/>
    <xf numFmtId="14" fontId="25" fillId="0" borderId="43" xfId="0" applyNumberFormat="1" applyFont="1" applyBorder="1"/>
    <xf numFmtId="14" fontId="25" fillId="0" borderId="36" xfId="0" applyNumberFormat="1" applyFont="1" applyBorder="1"/>
    <xf numFmtId="164" fontId="23" fillId="0" borderId="43" xfId="0" applyNumberFormat="1" applyFont="1" applyBorder="1"/>
    <xf numFmtId="164" fontId="23" fillId="0" borderId="36" xfId="0" applyNumberFormat="1" applyFont="1" applyBorder="1"/>
    <xf numFmtId="0" fontId="27" fillId="0" borderId="44" xfId="0" applyFont="1" applyBorder="1" applyAlignment="1">
      <alignment horizontal="center"/>
    </xf>
    <xf numFmtId="0" fontId="29" fillId="0" borderId="45" xfId="0" applyFont="1" applyBorder="1" applyAlignment="1">
      <alignment horizontal="center"/>
    </xf>
    <xf numFmtId="0" fontId="29" fillId="0" borderId="46" xfId="0" applyFont="1" applyBorder="1" applyAlignment="1">
      <alignment horizontal="center"/>
    </xf>
    <xf numFmtId="0" fontId="23" fillId="0" borderId="37" xfId="0" applyFont="1" applyBorder="1"/>
    <xf numFmtId="0" fontId="23" fillId="0" borderId="42" xfId="0" applyFont="1" applyBorder="1"/>
    <xf numFmtId="0" fontId="23" fillId="8" borderId="0" xfId="0" applyFont="1" applyFill="1"/>
    <xf numFmtId="0" fontId="4" fillId="8" borderId="0" xfId="0" applyFont="1" applyFill="1"/>
    <xf numFmtId="0" fontId="0" fillId="8" borderId="0" xfId="0" applyFill="1"/>
    <xf numFmtId="0" fontId="6" fillId="8" borderId="0" xfId="0" applyFont="1" applyFill="1" applyAlignment="1">
      <alignment vertical="center"/>
    </xf>
    <xf numFmtId="0" fontId="4" fillId="8" borderId="3" xfId="0" applyFont="1" applyFill="1" applyBorder="1"/>
    <xf numFmtId="0" fontId="15" fillId="4" borderId="47" xfId="0" applyFont="1" applyFill="1" applyBorder="1" applyAlignment="1">
      <alignment horizontal="right" vertical="center" wrapText="1"/>
    </xf>
    <xf numFmtId="0" fontId="17" fillId="4" borderId="47" xfId="0" applyFont="1" applyFill="1" applyBorder="1" applyAlignment="1">
      <alignment horizontal="right" vertical="center" wrapText="1"/>
    </xf>
    <xf numFmtId="0" fontId="16" fillId="3" borderId="47" xfId="4" applyFont="1" applyFill="1" applyBorder="1" applyAlignment="1">
      <alignment horizontal="center" vertical="center" wrapText="1"/>
    </xf>
    <xf numFmtId="0" fontId="15" fillId="2" borderId="47" xfId="0" applyFont="1" applyFill="1" applyBorder="1" applyAlignment="1">
      <alignment horizontal="right" vertical="center" wrapText="1"/>
    </xf>
    <xf numFmtId="0" fontId="17" fillId="2" borderId="47" xfId="0" applyFont="1" applyFill="1" applyBorder="1" applyAlignment="1">
      <alignment horizontal="right" vertical="center" wrapText="1"/>
    </xf>
    <xf numFmtId="0" fontId="14" fillId="8" borderId="0" xfId="4" applyFill="1" applyAlignment="1">
      <alignment vertical="center"/>
    </xf>
    <xf numFmtId="0" fontId="0" fillId="8" borderId="0" xfId="0" applyFill="1" applyAlignment="1">
      <alignment vertical="center"/>
    </xf>
    <xf numFmtId="16" fontId="19" fillId="0" borderId="12" xfId="0" applyNumberFormat="1" applyFont="1" applyBorder="1" applyAlignment="1">
      <alignment horizontal="left" vertical="center" wrapText="1"/>
    </xf>
    <xf numFmtId="16" fontId="19" fillId="0" borderId="7" xfId="0" applyNumberFormat="1" applyFont="1" applyBorder="1" applyAlignment="1">
      <alignment horizontal="left" vertical="center" wrapText="1"/>
    </xf>
    <xf numFmtId="16" fontId="19" fillId="0" borderId="9" xfId="0" applyNumberFormat="1" applyFont="1" applyBorder="1" applyAlignment="1">
      <alignment horizontal="left" vertical="center" wrapText="1"/>
    </xf>
    <xf numFmtId="0" fontId="27" fillId="8" borderId="0" xfId="0" applyFont="1" applyFill="1" applyAlignment="1">
      <alignment horizont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19" fillId="4" borderId="29"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25" fillId="0" borderId="38" xfId="0" applyFont="1" applyBorder="1" applyAlignment="1">
      <alignment horizontal="center" vertical="center"/>
    </xf>
    <xf numFmtId="0" fontId="25" fillId="0" borderId="41" xfId="0" applyFont="1" applyBorder="1" applyAlignment="1">
      <alignment horizontal="center" vertical="center"/>
    </xf>
    <xf numFmtId="0" fontId="23" fillId="0" borderId="41" xfId="0" applyFont="1" applyBorder="1" applyAlignment="1">
      <alignment horizontal="center" vertical="center"/>
    </xf>
    <xf numFmtId="0" fontId="23" fillId="0" borderId="39" xfId="0" applyFont="1" applyBorder="1" applyAlignment="1">
      <alignment horizontal="center" vertical="center"/>
    </xf>
    <xf numFmtId="164" fontId="23" fillId="0" borderId="38" xfId="0" applyNumberFormat="1" applyFont="1" applyBorder="1" applyAlignment="1">
      <alignment horizontal="center" vertical="center"/>
    </xf>
    <xf numFmtId="0" fontId="23" fillId="6" borderId="27" xfId="0" applyFont="1" applyFill="1" applyBorder="1" applyAlignment="1">
      <alignment horizontal="center" vertical="center"/>
    </xf>
    <xf numFmtId="15" fontId="19" fillId="4" borderId="18" xfId="0" applyNumberFormat="1" applyFont="1" applyFill="1" applyBorder="1" applyAlignment="1">
      <alignment horizontal="left" vertical="center" wrapText="1"/>
    </xf>
    <xf numFmtId="0" fontId="20" fillId="4" borderId="25" xfId="0" applyFont="1" applyFill="1" applyBorder="1"/>
    <xf numFmtId="16" fontId="19" fillId="4" borderId="48" xfId="0" applyNumberFormat="1" applyFont="1" applyFill="1" applyBorder="1" applyAlignment="1">
      <alignment horizontal="left" vertical="center" wrapText="1"/>
    </xf>
    <xf numFmtId="16" fontId="19" fillId="4" borderId="49" xfId="0" applyNumberFormat="1" applyFont="1" applyFill="1" applyBorder="1" applyAlignment="1">
      <alignment horizontal="left" vertical="center" wrapText="1"/>
    </xf>
    <xf numFmtId="16" fontId="19" fillId="9" borderId="22" xfId="0" applyNumberFormat="1" applyFont="1" applyFill="1" applyBorder="1" applyAlignment="1">
      <alignment horizontal="left" vertical="center" wrapText="1"/>
    </xf>
    <xf numFmtId="0" fontId="15" fillId="9" borderId="26" xfId="0" applyFont="1" applyFill="1" applyBorder="1" applyAlignment="1">
      <alignment horizontal="right" vertical="center" wrapText="1"/>
    </xf>
    <xf numFmtId="0" fontId="17" fillId="9" borderId="26" xfId="0" applyFont="1" applyFill="1" applyBorder="1" applyAlignment="1">
      <alignment horizontal="right" vertical="center" wrapText="1"/>
    </xf>
    <xf numFmtId="0" fontId="16" fillId="9" borderId="26" xfId="4" applyFont="1" applyFill="1" applyBorder="1" applyAlignment="1">
      <alignment horizontal="center" vertical="center" wrapText="1"/>
    </xf>
    <xf numFmtId="0" fontId="18" fillId="9" borderId="26" xfId="0" applyFont="1" applyFill="1" applyBorder="1" applyAlignment="1">
      <alignment horizontal="right" vertical="center" wrapText="1"/>
    </xf>
    <xf numFmtId="0" fontId="19" fillId="4" borderId="50" xfId="0" applyFont="1" applyFill="1" applyBorder="1" applyAlignment="1">
      <alignment horizontal="center" vertical="center" wrapText="1"/>
    </xf>
    <xf numFmtId="0" fontId="19" fillId="4" borderId="51"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19" fillId="4" borderId="53" xfId="0" applyFont="1" applyFill="1" applyBorder="1" applyAlignment="1">
      <alignment horizontal="center" vertical="center" wrapText="1"/>
    </xf>
    <xf numFmtId="0" fontId="19" fillId="4" borderId="54" xfId="0" applyFont="1" applyFill="1" applyBorder="1" applyAlignment="1">
      <alignment horizontal="center" vertical="center" wrapText="1"/>
    </xf>
    <xf numFmtId="16" fontId="19" fillId="10" borderId="7" xfId="0" applyNumberFormat="1" applyFont="1" applyFill="1" applyBorder="1" applyAlignment="1">
      <alignment horizontal="left" vertical="center" wrapText="1"/>
    </xf>
    <xf numFmtId="0" fontId="15" fillId="10" borderId="6" xfId="0" applyFont="1" applyFill="1" applyBorder="1" applyAlignment="1">
      <alignment horizontal="right" vertical="center" wrapText="1"/>
    </xf>
    <xf numFmtId="0" fontId="17" fillId="10" borderId="6" xfId="0" applyFont="1" applyFill="1" applyBorder="1" applyAlignment="1">
      <alignment horizontal="right" vertical="center" wrapText="1"/>
    </xf>
    <xf numFmtId="0" fontId="16" fillId="10" borderId="6" xfId="4" applyFont="1" applyFill="1" applyBorder="1" applyAlignment="1">
      <alignment horizontal="center" vertical="center" wrapText="1"/>
    </xf>
    <xf numFmtId="0" fontId="18" fillId="10" borderId="6" xfId="0" applyFont="1" applyFill="1" applyBorder="1" applyAlignment="1">
      <alignment horizontal="right" vertical="center" wrapText="1"/>
    </xf>
    <xf numFmtId="0" fontId="15" fillId="10" borderId="8" xfId="0" applyFont="1" applyFill="1" applyBorder="1" applyAlignment="1">
      <alignment horizontal="right" vertical="center" wrapText="1"/>
    </xf>
    <xf numFmtId="16" fontId="19" fillId="10" borderId="48" xfId="0" applyNumberFormat="1" applyFont="1" applyFill="1" applyBorder="1" applyAlignment="1">
      <alignment horizontal="left" vertical="center" wrapText="1"/>
    </xf>
    <xf numFmtId="16" fontId="15" fillId="10" borderId="7" xfId="0" applyNumberFormat="1" applyFont="1" applyFill="1" applyBorder="1" applyAlignment="1">
      <alignment horizontal="left" vertical="center" wrapText="1"/>
    </xf>
    <xf numFmtId="44" fontId="4" fillId="8" borderId="0" xfId="0" applyNumberFormat="1" applyFont="1" applyFill="1"/>
    <xf numFmtId="0" fontId="4" fillId="5" borderId="18" xfId="0" applyFont="1" applyFill="1" applyBorder="1"/>
    <xf numFmtId="0" fontId="4" fillId="5" borderId="20" xfId="0" applyFont="1" applyFill="1" applyBorder="1"/>
    <xf numFmtId="0" fontId="4" fillId="5" borderId="22" xfId="0" applyFont="1" applyFill="1" applyBorder="1"/>
    <xf numFmtId="0" fontId="4" fillId="5" borderId="25" xfId="0" applyFont="1" applyFill="1" applyBorder="1"/>
    <xf numFmtId="0" fontId="4" fillId="5" borderId="19" xfId="0" applyFont="1" applyFill="1" applyBorder="1"/>
    <xf numFmtId="44" fontId="4" fillId="9" borderId="55" xfId="0" applyNumberFormat="1" applyFont="1" applyFill="1" applyBorder="1"/>
    <xf numFmtId="44" fontId="4" fillId="5" borderId="17" xfId="2" applyFont="1" applyFill="1" applyBorder="1"/>
    <xf numFmtId="44" fontId="4" fillId="11" borderId="17" xfId="0" applyNumberFormat="1" applyFont="1" applyFill="1" applyBorder="1"/>
    <xf numFmtId="0" fontId="0" fillId="0" borderId="24" xfId="0" applyBorder="1"/>
    <xf numFmtId="0" fontId="0" fillId="8" borderId="56" xfId="0" applyFill="1" applyBorder="1"/>
    <xf numFmtId="0" fontId="24" fillId="5" borderId="18" xfId="0" applyFont="1" applyFill="1" applyBorder="1" applyAlignment="1">
      <alignment horizontal="center"/>
    </xf>
    <xf numFmtId="0" fontId="24" fillId="5" borderId="25" xfId="0" applyFont="1" applyFill="1" applyBorder="1" applyAlignment="1">
      <alignment horizontal="center"/>
    </xf>
    <xf numFmtId="0" fontId="24" fillId="5" borderId="19" xfId="0" applyFont="1" applyFill="1" applyBorder="1" applyAlignment="1">
      <alignment horizontal="center"/>
    </xf>
    <xf numFmtId="0" fontId="22" fillId="0" borderId="18" xfId="0" applyFont="1" applyBorder="1" applyAlignment="1">
      <alignment horizontal="center"/>
    </xf>
    <xf numFmtId="0" fontId="23" fillId="5" borderId="18" xfId="0" applyFont="1" applyFill="1" applyBorder="1" applyAlignment="1">
      <alignment horizontal="center"/>
    </xf>
    <xf numFmtId="0" fontId="23" fillId="5" borderId="25" xfId="0" applyFont="1" applyFill="1" applyBorder="1" applyAlignment="1">
      <alignment horizontal="center"/>
    </xf>
    <xf numFmtId="0" fontId="23" fillId="5" borderId="19" xfId="0" applyFont="1" applyFill="1" applyBorder="1" applyAlignment="1">
      <alignment horizontal="center"/>
    </xf>
    <xf numFmtId="0" fontId="23" fillId="0" borderId="38" xfId="0" applyFont="1" applyBorder="1" applyAlignment="1">
      <alignment horizontal="center"/>
    </xf>
    <xf numFmtId="0" fontId="23" fillId="0" borderId="39" xfId="0" applyFont="1" applyBorder="1" applyAlignment="1">
      <alignment horizontal="center"/>
    </xf>
    <xf numFmtId="0" fontId="30" fillId="0" borderId="57" xfId="0" applyFont="1" applyBorder="1" applyAlignment="1">
      <alignment horizontal="center" vertical="top" wrapText="1"/>
    </xf>
    <xf numFmtId="0" fontId="30" fillId="0" borderId="56" xfId="0" applyFont="1" applyBorder="1" applyAlignment="1">
      <alignment horizontal="center" vertical="top" wrapText="1"/>
    </xf>
    <xf numFmtId="0" fontId="30" fillId="0" borderId="58" xfId="0" applyFont="1" applyBorder="1" applyAlignment="1">
      <alignment horizontal="center" vertical="top" wrapText="1"/>
    </xf>
    <xf numFmtId="0" fontId="30" fillId="0" borderId="53" xfId="0" applyFont="1" applyBorder="1" applyAlignment="1">
      <alignment horizontal="center" vertical="top" wrapText="1"/>
    </xf>
    <xf numFmtId="0" fontId="30" fillId="0" borderId="0" xfId="0" applyFont="1" applyAlignment="1">
      <alignment horizontal="center" vertical="top" wrapText="1"/>
    </xf>
    <xf numFmtId="0" fontId="30" fillId="0" borderId="59" xfId="0" applyFont="1" applyBorder="1" applyAlignment="1">
      <alignment horizontal="center" vertical="top" wrapText="1"/>
    </xf>
    <xf numFmtId="0" fontId="30" fillId="0" borderId="60" xfId="0" applyFont="1" applyBorder="1" applyAlignment="1">
      <alignment horizontal="center" vertical="top" wrapText="1"/>
    </xf>
    <xf numFmtId="0" fontId="30" fillId="0" borderId="61" xfId="0" applyFont="1" applyBorder="1" applyAlignment="1">
      <alignment horizontal="center" vertical="top" wrapText="1"/>
    </xf>
    <xf numFmtId="0" fontId="30" fillId="0" borderId="62" xfId="0" applyFont="1" applyBorder="1" applyAlignment="1">
      <alignment horizontal="center" vertical="top" wrapText="1"/>
    </xf>
    <xf numFmtId="0" fontId="28" fillId="7" borderId="3" xfId="5" applyBorder="1" applyAlignment="1">
      <alignment horizontal="left"/>
    </xf>
    <xf numFmtId="0" fontId="28" fillId="7" borderId="0" xfId="5" applyBorder="1" applyAlignment="1">
      <alignment horizontal="left"/>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0" borderId="24" xfId="0" applyFont="1" applyBorder="1" applyAlignment="1">
      <alignment horizontal="center"/>
    </xf>
    <xf numFmtId="0" fontId="4" fillId="0" borderId="27" xfId="0" applyFont="1" applyBorder="1" applyAlignment="1">
      <alignment horizontal="center"/>
    </xf>
    <xf numFmtId="0" fontId="28" fillId="7" borderId="3" xfId="5" applyBorder="1" applyAlignment="1"/>
    <xf numFmtId="0" fontId="28" fillId="7" borderId="0" xfId="5" applyBorder="1" applyAlignment="1"/>
    <xf numFmtId="0" fontId="4" fillId="5" borderId="5" xfId="0" applyFont="1" applyFill="1" applyBorder="1" applyAlignment="1">
      <alignment horizontal="center"/>
    </xf>
    <xf numFmtId="0" fontId="4" fillId="5" borderId="1" xfId="0" applyFont="1" applyFill="1" applyBorder="1" applyAlignment="1">
      <alignment horizontal="center"/>
    </xf>
    <xf numFmtId="0" fontId="4" fillId="5" borderId="14" xfId="0" applyFont="1" applyFill="1" applyBorder="1" applyAlignment="1">
      <alignment horizontal="center"/>
    </xf>
    <xf numFmtId="0" fontId="4" fillId="5" borderId="2" xfId="0" applyFont="1" applyFill="1" applyBorder="1" applyAlignment="1">
      <alignment horizontal="center"/>
    </xf>
    <xf numFmtId="0" fontId="4" fillId="0" borderId="28" xfId="0" applyFont="1" applyBorder="1" applyAlignment="1">
      <alignment horizontal="center"/>
    </xf>
    <xf numFmtId="0" fontId="4" fillId="5" borderId="24" xfId="0" applyFont="1" applyFill="1" applyBorder="1" applyAlignment="1">
      <alignment horizontal="center"/>
    </xf>
    <xf numFmtId="0" fontId="4" fillId="5" borderId="28" xfId="0" applyFont="1" applyFill="1" applyBorder="1" applyAlignment="1">
      <alignment horizontal="center"/>
    </xf>
    <xf numFmtId="0" fontId="19" fillId="4" borderId="22" xfId="0" applyFont="1" applyFill="1" applyBorder="1" applyAlignment="1">
      <alignment horizontal="center" vertical="center" wrapText="1"/>
    </xf>
    <xf numFmtId="0" fontId="19" fillId="4" borderId="26" xfId="0" applyFont="1" applyFill="1" applyBorder="1" applyAlignment="1">
      <alignment horizontal="center" vertical="center" wrapText="1"/>
    </xf>
    <xf numFmtId="0" fontId="19" fillId="4" borderId="23" xfId="0" applyFont="1" applyFill="1" applyBorder="1" applyAlignment="1">
      <alignment horizontal="center" vertical="center" wrapText="1"/>
    </xf>
    <xf numFmtId="0" fontId="21" fillId="5" borderId="24" xfId="0" applyFont="1" applyFill="1" applyBorder="1" applyAlignment="1">
      <alignment horizontal="center" vertical="center"/>
    </xf>
    <xf numFmtId="0" fontId="21" fillId="5" borderId="25" xfId="0" applyFont="1" applyFill="1" applyBorder="1" applyAlignment="1">
      <alignment horizontal="center" vertical="center"/>
    </xf>
    <xf numFmtId="0" fontId="21" fillId="5" borderId="28" xfId="0" applyFont="1" applyFill="1" applyBorder="1" applyAlignment="1">
      <alignment horizontal="center" vertical="center"/>
    </xf>
    <xf numFmtId="0" fontId="19" fillId="4" borderId="24" xfId="0" applyFont="1" applyFill="1" applyBorder="1" applyAlignment="1">
      <alignment horizontal="center" vertical="center" wrapText="1"/>
    </xf>
    <xf numFmtId="0" fontId="19" fillId="4" borderId="28" xfId="0" applyFont="1" applyFill="1" applyBorder="1" applyAlignment="1">
      <alignment horizontal="center" vertical="center" wrapText="1"/>
    </xf>
    <xf numFmtId="0" fontId="19" fillId="4" borderId="27" xfId="0" applyFont="1" applyFill="1" applyBorder="1" applyAlignment="1">
      <alignment horizontal="center" vertical="center" wrapText="1"/>
    </xf>
    <xf numFmtId="0" fontId="1" fillId="8" borderId="0" xfId="0" applyFont="1" applyFill="1"/>
    <xf numFmtId="0" fontId="1" fillId="0" borderId="19" xfId="0" applyFont="1" applyBorder="1" applyAlignment="1">
      <alignment horizontal="center"/>
    </xf>
    <xf numFmtId="0" fontId="1" fillId="0" borderId="0" xfId="0" applyFont="1"/>
    <xf numFmtId="10" fontId="1" fillId="0" borderId="0" xfId="0" applyNumberFormat="1" applyFont="1"/>
    <xf numFmtId="165" fontId="1" fillId="0" borderId="26" xfId="1" applyNumberFormat="1" applyFont="1" applyBorder="1"/>
    <xf numFmtId="10" fontId="1" fillId="0" borderId="26" xfId="3" applyNumberFormat="1" applyFont="1" applyBorder="1"/>
    <xf numFmtId="10" fontId="1" fillId="0" borderId="26" xfId="0" applyNumberFormat="1" applyFont="1" applyBorder="1"/>
    <xf numFmtId="10" fontId="1" fillId="0" borderId="23" xfId="3" applyNumberFormat="1" applyFont="1" applyBorder="1"/>
    <xf numFmtId="4" fontId="1" fillId="0" borderId="0" xfId="0" applyNumberFormat="1" applyFont="1"/>
    <xf numFmtId="3" fontId="1" fillId="0" borderId="0" xfId="0" applyNumberFormat="1" applyFont="1"/>
    <xf numFmtId="10" fontId="1" fillId="0" borderId="0" xfId="3" applyNumberFormat="1" applyFont="1" applyBorder="1"/>
    <xf numFmtId="166" fontId="1" fillId="0" borderId="23" xfId="3" applyNumberFormat="1" applyFont="1" applyBorder="1"/>
    <xf numFmtId="166" fontId="1" fillId="8" borderId="0" xfId="3" applyNumberFormat="1" applyFont="1" applyFill="1"/>
    <xf numFmtId="0" fontId="1" fillId="0" borderId="22" xfId="0" applyFont="1" applyBorder="1" applyAlignment="1">
      <alignment horizontal="center"/>
    </xf>
    <xf numFmtId="0" fontId="1" fillId="0" borderId="23" xfId="0" applyFont="1" applyBorder="1" applyAlignment="1">
      <alignment horizontal="center"/>
    </xf>
    <xf numFmtId="10" fontId="1" fillId="0" borderId="21" xfId="0" applyNumberFormat="1" applyFont="1" applyBorder="1"/>
    <xf numFmtId="10" fontId="1" fillId="0" borderId="21" xfId="3" applyNumberFormat="1" applyFont="1" applyBorder="1"/>
    <xf numFmtId="10" fontId="1" fillId="0" borderId="20" xfId="0" applyNumberFormat="1" applyFont="1" applyBorder="1"/>
    <xf numFmtId="0" fontId="1" fillId="0" borderId="21" xfId="0" applyFont="1" applyBorder="1"/>
    <xf numFmtId="0" fontId="1" fillId="0" borderId="26" xfId="0" applyFont="1" applyBorder="1"/>
    <xf numFmtId="0" fontId="1" fillId="0" borderId="23" xfId="0" applyFont="1" applyBorder="1"/>
    <xf numFmtId="10" fontId="1" fillId="0" borderId="22" xfId="0" applyNumberFormat="1" applyFont="1" applyBorder="1"/>
    <xf numFmtId="10" fontId="1" fillId="0" borderId="23" xfId="0" applyNumberFormat="1" applyFont="1" applyBorder="1"/>
    <xf numFmtId="4" fontId="1" fillId="0" borderId="26" xfId="0" applyNumberFormat="1" applyFont="1" applyBorder="1"/>
    <xf numFmtId="3" fontId="1" fillId="0" borderId="26" xfId="0" applyNumberFormat="1" applyFont="1" applyBorder="1"/>
  </cellXfs>
  <cellStyles count="6">
    <cellStyle name="Calculation" xfId="5" builtinId="22"/>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nasdaq.com/market-activity/stocks/tsla/option-chain/call-put-options/tsla--240621c00233330" TargetMode="External"/><Relationship Id="rId13" Type="http://schemas.openxmlformats.org/officeDocument/2006/relationships/hyperlink" Target="https://www.nasdaq.com/market-activity/stocks/tsla/option-chain/call-put-options/tsla--240621c00250000" TargetMode="External"/><Relationship Id="rId18" Type="http://schemas.openxmlformats.org/officeDocument/2006/relationships/hyperlink" Target="https://www.nasdaq.com/market-activity/stocks/tsla/option-chain/call-put-options/tsla--240920c00220000" TargetMode="External"/><Relationship Id="rId26" Type="http://schemas.openxmlformats.org/officeDocument/2006/relationships/hyperlink" Target="https://www.nasdaq.com/market-activity/stocks/tsla/option-chain/call-put-options/tsla--250117c00220000" TargetMode="External"/><Relationship Id="rId3" Type="http://schemas.openxmlformats.org/officeDocument/2006/relationships/hyperlink" Target="https://www.nasdaq.com/market-activity/stocks/tsla/option-chain/call-put-options/tsla--240621c00216670" TargetMode="External"/><Relationship Id="rId21" Type="http://schemas.openxmlformats.org/officeDocument/2006/relationships/hyperlink" Target="https://www.nasdaq.com/market-activity/stocks/tsla/option-chain/call-put-options/tsla--240920c00235000" TargetMode="External"/><Relationship Id="rId7" Type="http://schemas.openxmlformats.org/officeDocument/2006/relationships/hyperlink" Target="https://www.nasdaq.com/market-activity/stocks/tsla/option-chain/call-put-options/tsla--240621c00230000" TargetMode="External"/><Relationship Id="rId12" Type="http://schemas.openxmlformats.org/officeDocument/2006/relationships/hyperlink" Target="https://www.nasdaq.com/market-activity/stocks/tsla/option-chain/call-put-options/tsla--240621c00246670" TargetMode="External"/><Relationship Id="rId17" Type="http://schemas.openxmlformats.org/officeDocument/2006/relationships/hyperlink" Target="https://www.nasdaq.com/market-activity/stocks/tsla/option-chain/call-put-options/tsla--240920c00215000" TargetMode="External"/><Relationship Id="rId25" Type="http://schemas.openxmlformats.org/officeDocument/2006/relationships/hyperlink" Target="https://www.nasdaq.com/market-activity/stocks/tsla/option-chain/call-put-options/tsla--240920c00255000" TargetMode="External"/><Relationship Id="rId2" Type="http://schemas.openxmlformats.org/officeDocument/2006/relationships/hyperlink" Target="https://www.nasdaq.com/market-activity/stocks/tsla/option-chain/call-put-options/tsla--240621c00215000" TargetMode="External"/><Relationship Id="rId16" Type="http://schemas.openxmlformats.org/officeDocument/2006/relationships/hyperlink" Target="https://www.nasdaq.com/market-activity/stocks/tsla/option-chain/call-put-options/tsla--240621c00260000" TargetMode="External"/><Relationship Id="rId20" Type="http://schemas.openxmlformats.org/officeDocument/2006/relationships/hyperlink" Target="https://www.nasdaq.com/market-activity/stocks/tsla/option-chain/call-put-options/tsla--240920c00230000" TargetMode="External"/><Relationship Id="rId29" Type="http://schemas.openxmlformats.org/officeDocument/2006/relationships/hyperlink" Target="https://www.nasdaq.com/market-activity/stocks/tsla/option-chain/call-put-options/tsla--250117c00250000" TargetMode="External"/><Relationship Id="rId1" Type="http://schemas.openxmlformats.org/officeDocument/2006/relationships/hyperlink" Target="https://www.nasdaq.com/market-activity/stocks/tsla/option-chain/call-put-options/tsla--240621c00213330" TargetMode="External"/><Relationship Id="rId6" Type="http://schemas.openxmlformats.org/officeDocument/2006/relationships/hyperlink" Target="https://www.nasdaq.com/market-activity/stocks/tsla/option-chain/call-put-options/tsla--240621c00226670" TargetMode="External"/><Relationship Id="rId11" Type="http://schemas.openxmlformats.org/officeDocument/2006/relationships/hyperlink" Target="https://www.nasdaq.com/market-activity/stocks/tsla/option-chain/call-put-options/tsla--240621c00245000" TargetMode="External"/><Relationship Id="rId24" Type="http://schemas.openxmlformats.org/officeDocument/2006/relationships/hyperlink" Target="https://www.nasdaq.com/market-activity/stocks/tsla/option-chain/call-put-options/tsla--240920c00250000" TargetMode="External"/><Relationship Id="rId5" Type="http://schemas.openxmlformats.org/officeDocument/2006/relationships/hyperlink" Target="https://www.nasdaq.com/market-activity/stocks/tsla/option-chain/call-put-options/tsla--240621c00225000" TargetMode="External"/><Relationship Id="rId15" Type="http://schemas.openxmlformats.org/officeDocument/2006/relationships/hyperlink" Target="https://www.nasdaq.com/market-activity/stocks/tsla/option-chain/call-put-options/tsla--240621c00255000" TargetMode="External"/><Relationship Id="rId23" Type="http://schemas.openxmlformats.org/officeDocument/2006/relationships/hyperlink" Target="https://www.nasdaq.com/market-activity/stocks/tsla/option-chain/call-put-options/tsla--240920c00245000" TargetMode="External"/><Relationship Id="rId28" Type="http://schemas.openxmlformats.org/officeDocument/2006/relationships/hyperlink" Target="https://www.nasdaq.com/market-activity/stocks/tsla/option-chain/call-put-options/tsla--250117c00240000" TargetMode="External"/><Relationship Id="rId10" Type="http://schemas.openxmlformats.org/officeDocument/2006/relationships/hyperlink" Target="https://www.nasdaq.com/market-activity/stocks/tsla/option-chain/call-put-options/tsla--240621c00240000" TargetMode="External"/><Relationship Id="rId19" Type="http://schemas.openxmlformats.org/officeDocument/2006/relationships/hyperlink" Target="https://www.nasdaq.com/market-activity/stocks/tsla/option-chain/call-put-options/tsla--240920c00225000" TargetMode="External"/><Relationship Id="rId4" Type="http://schemas.openxmlformats.org/officeDocument/2006/relationships/hyperlink" Target="https://www.nasdaq.com/market-activity/stocks/tsla/option-chain/call-put-options/tsla--240621c00220000" TargetMode="External"/><Relationship Id="rId9" Type="http://schemas.openxmlformats.org/officeDocument/2006/relationships/hyperlink" Target="https://www.nasdaq.com/market-activity/stocks/tsla/option-chain/call-put-options/tsla--240621c00235000" TargetMode="External"/><Relationship Id="rId14" Type="http://schemas.openxmlformats.org/officeDocument/2006/relationships/hyperlink" Target="https://www.nasdaq.com/market-activity/stocks/tsla/option-chain/call-put-options/tsla--240621c00253330" TargetMode="External"/><Relationship Id="rId22" Type="http://schemas.openxmlformats.org/officeDocument/2006/relationships/hyperlink" Target="https://www.nasdaq.com/market-activity/stocks/tsla/option-chain/call-put-options/tsla--240920c00240000" TargetMode="External"/><Relationship Id="rId27" Type="http://schemas.openxmlformats.org/officeDocument/2006/relationships/hyperlink" Target="https://www.nasdaq.com/market-activity/stocks/tsla/option-chain/call-put-options/tsla--250117c00230000" TargetMode="External"/><Relationship Id="rId30" Type="http://schemas.openxmlformats.org/officeDocument/2006/relationships/hyperlink" Target="https://www.nasdaq.com/market-activity/stocks/tsla/option-chain/call-put-options/tsla--250117c00260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44CF-3C12-42A1-AC12-C59B0FA6B443}">
  <dimension ref="A1:AO254"/>
  <sheetViews>
    <sheetView workbookViewId="0">
      <selection activeCell="AI2" sqref="AI2"/>
    </sheetView>
  </sheetViews>
  <sheetFormatPr defaultColWidth="8.85546875" defaultRowHeight="15" customHeight="1"/>
  <cols>
    <col min="1" max="1" width="10.28515625" style="45" bestFit="1" customWidth="1"/>
    <col min="2" max="5" width="8.85546875" style="45"/>
    <col min="6" max="6" width="10.28515625" style="45" customWidth="1"/>
    <col min="7" max="7" width="10.140625" style="45" bestFit="1" customWidth="1"/>
    <col min="8" max="9" width="8.85546875" style="45"/>
    <col min="10" max="10" width="12.5703125" style="45" bestFit="1" customWidth="1"/>
    <col min="11" max="11" width="14.28515625" style="45" bestFit="1" customWidth="1"/>
    <col min="12" max="12" width="14.28515625" style="45" customWidth="1"/>
    <col min="13" max="13" width="10" style="45" customWidth="1"/>
    <col min="14" max="15" width="8.85546875" style="45"/>
    <col min="16" max="16" width="10.85546875" style="46" bestFit="1" customWidth="1"/>
    <col min="17" max="20" width="8.85546875" style="45" bestFit="1" customWidth="1"/>
    <col min="21" max="21" width="11" style="45" customWidth="1"/>
    <col min="22" max="22" width="14.140625" style="45" bestFit="1" customWidth="1"/>
    <col min="23" max="24" width="8.85546875" style="45"/>
    <col min="25" max="25" width="13" style="45" bestFit="1" customWidth="1"/>
    <col min="26" max="26" width="14.28515625" style="45" bestFit="1" customWidth="1"/>
    <col min="27" max="27" width="13.42578125" style="45" bestFit="1" customWidth="1"/>
    <col min="28" max="28" width="9.7109375" style="45" customWidth="1"/>
    <col min="29" max="29" width="13" style="45" customWidth="1"/>
    <col min="30" max="30" width="4.140625" style="45" customWidth="1"/>
    <col min="31" max="31" width="4.42578125" style="45" customWidth="1"/>
    <col min="32" max="32" width="9.85546875" style="45" bestFit="1" customWidth="1"/>
    <col min="33" max="33" width="9.85546875" style="45" customWidth="1"/>
    <col min="34" max="35" width="8.85546875" style="45"/>
    <col min="36" max="36" width="3.85546875" style="45" customWidth="1"/>
    <col min="37" max="37" width="8.85546875" style="45"/>
    <col min="38" max="38" width="16" style="45" customWidth="1"/>
    <col min="39" max="39" width="19" style="45" customWidth="1"/>
    <col min="40" max="16384" width="8.85546875" style="45"/>
  </cols>
  <sheetData>
    <row r="1" spans="1:41" ht="19.149999999999999" customHeight="1">
      <c r="A1" s="122" t="s">
        <v>0</v>
      </c>
      <c r="B1" s="123"/>
      <c r="C1" s="123"/>
      <c r="D1" s="123"/>
      <c r="E1" s="123"/>
      <c r="F1" s="123"/>
      <c r="G1" s="123"/>
      <c r="H1" s="124"/>
      <c r="I1" s="164"/>
      <c r="J1" s="164"/>
      <c r="K1" s="164"/>
      <c r="L1" s="164"/>
      <c r="M1" s="164"/>
      <c r="N1" s="164"/>
      <c r="O1" s="164"/>
      <c r="P1" s="122" t="s">
        <v>1</v>
      </c>
      <c r="Q1" s="123"/>
      <c r="R1" s="123"/>
      <c r="S1" s="123"/>
      <c r="T1" s="123"/>
      <c r="U1" s="123"/>
      <c r="V1" s="123"/>
      <c r="W1" s="124"/>
      <c r="X1" s="164"/>
      <c r="Y1" s="164"/>
      <c r="Z1" s="164"/>
      <c r="AA1" s="164"/>
      <c r="AB1" s="164"/>
      <c r="AC1" s="164"/>
      <c r="AD1" s="164"/>
      <c r="AE1" s="164"/>
      <c r="AF1" s="164"/>
      <c r="AG1" s="164"/>
      <c r="AH1" s="125" t="s">
        <v>2</v>
      </c>
      <c r="AI1" s="165"/>
      <c r="AJ1" s="164"/>
      <c r="AK1" s="164"/>
      <c r="AL1" s="164"/>
      <c r="AM1" s="164"/>
      <c r="AN1" s="164"/>
      <c r="AO1" s="166"/>
    </row>
    <row r="2" spans="1:41">
      <c r="A2" s="83" t="s">
        <v>3</v>
      </c>
      <c r="B2" s="84" t="s">
        <v>4</v>
      </c>
      <c r="C2" s="84" t="s">
        <v>5</v>
      </c>
      <c r="D2" s="84" t="s">
        <v>6</v>
      </c>
      <c r="E2" s="84" t="s">
        <v>7</v>
      </c>
      <c r="F2" s="84" t="s">
        <v>8</v>
      </c>
      <c r="G2" s="84" t="s">
        <v>9</v>
      </c>
      <c r="H2" s="84" t="s">
        <v>2</v>
      </c>
      <c r="I2" s="85" t="s">
        <v>10</v>
      </c>
      <c r="J2" s="85" t="s">
        <v>11</v>
      </c>
      <c r="K2" s="85" t="s">
        <v>12</v>
      </c>
      <c r="L2" s="85" t="s">
        <v>13</v>
      </c>
      <c r="M2" s="86" t="s">
        <v>14</v>
      </c>
      <c r="N2" s="164"/>
      <c r="O2" s="164"/>
      <c r="P2" s="87" t="s">
        <v>3</v>
      </c>
      <c r="Q2" s="85" t="s">
        <v>4</v>
      </c>
      <c r="R2" s="85" t="s">
        <v>5</v>
      </c>
      <c r="S2" s="85" t="s">
        <v>6</v>
      </c>
      <c r="T2" s="85" t="s">
        <v>15</v>
      </c>
      <c r="U2" s="85" t="s">
        <v>16</v>
      </c>
      <c r="V2" s="85" t="s">
        <v>9</v>
      </c>
      <c r="W2" s="85" t="s">
        <v>2</v>
      </c>
      <c r="X2" s="85" t="s">
        <v>10</v>
      </c>
      <c r="Y2" s="85" t="s">
        <v>17</v>
      </c>
      <c r="Z2" s="85" t="s">
        <v>12</v>
      </c>
      <c r="AA2" s="85" t="s">
        <v>18</v>
      </c>
      <c r="AB2" s="86" t="s">
        <v>14</v>
      </c>
      <c r="AC2" s="88" t="s">
        <v>19</v>
      </c>
      <c r="AD2" s="62"/>
      <c r="AE2" s="164"/>
      <c r="AF2" s="129" t="s">
        <v>20</v>
      </c>
      <c r="AG2" s="130"/>
      <c r="AH2" s="50" t="s">
        <v>21</v>
      </c>
      <c r="AI2" s="49" t="s">
        <v>1</v>
      </c>
      <c r="AJ2" s="164"/>
      <c r="AK2" s="126" t="s">
        <v>22</v>
      </c>
      <c r="AL2" s="127"/>
      <c r="AM2" s="128"/>
      <c r="AN2" s="164"/>
      <c r="AO2" s="166"/>
    </row>
    <row r="3" spans="1:41">
      <c r="A3" s="53">
        <v>44900</v>
      </c>
      <c r="B3" s="51">
        <v>189.44000199999999</v>
      </c>
      <c r="C3" s="51">
        <v>191.270004</v>
      </c>
      <c r="D3" s="51">
        <v>180.550003</v>
      </c>
      <c r="E3" s="51">
        <v>182.449997</v>
      </c>
      <c r="F3" s="51">
        <v>182.449997</v>
      </c>
      <c r="G3" s="51">
        <v>93122700</v>
      </c>
      <c r="H3" s="167">
        <f>F4/F3-1</f>
        <v>-1.4414853621510293E-2</v>
      </c>
      <c r="I3" s="168">
        <f>_xlfn.STDEV.S(H3:H252)</f>
        <v>3.6345000193719029E-2</v>
      </c>
      <c r="J3" s="169">
        <f>I3^2</f>
        <v>1.3209590390814362E-3</v>
      </c>
      <c r="K3" s="169">
        <f>J3*365</f>
        <v>0.48215004926472421</v>
      </c>
      <c r="L3" s="170">
        <f>AVERAGE(H3:H252)</f>
        <v>1.6729009969696075E-3</v>
      </c>
      <c r="M3" s="171">
        <f>I3*12</f>
        <v>0.43614000232462835</v>
      </c>
      <c r="N3" s="164"/>
      <c r="O3" s="164"/>
      <c r="P3" s="55">
        <v>45264</v>
      </c>
      <c r="Q3" s="172">
        <v>4564.37</v>
      </c>
      <c r="R3" s="172">
        <v>4571.84</v>
      </c>
      <c r="S3" s="172">
        <v>4546.72</v>
      </c>
      <c r="T3" s="172">
        <v>4548.1099999999997</v>
      </c>
      <c r="U3" s="172">
        <v>4548.1099999999997</v>
      </c>
      <c r="V3" s="173">
        <v>691528840</v>
      </c>
      <c r="W3" s="174">
        <f>U4/U3-1</f>
        <v>1.0228424554375337E-2</v>
      </c>
      <c r="X3" s="168">
        <f>_xlfn.STDEV.S(W3:W252)</f>
        <v>8.6793585859757123E-3</v>
      </c>
      <c r="Y3" s="169">
        <f>X3^2</f>
        <v>7.5331265463950316E-5</v>
      </c>
      <c r="Z3" s="169">
        <f>Y3*365</f>
        <v>2.7495911894341866E-2</v>
      </c>
      <c r="AA3" s="170">
        <f>AVERAGE(W3:W252)</f>
        <v>-4.77174016738354E-4</v>
      </c>
      <c r="AB3" s="169">
        <f>X3*12</f>
        <v>0.10415230303170855</v>
      </c>
      <c r="AC3" s="175">
        <f>0.04217</f>
        <v>4.2169999999999999E-2</v>
      </c>
      <c r="AD3" s="176"/>
      <c r="AE3" s="164"/>
      <c r="AF3" s="177">
        <f>CORREL(H3:H252,W3:W252)</f>
        <v>-5.7847547184422615E-2</v>
      </c>
      <c r="AG3" s="178"/>
      <c r="AH3" s="167">
        <f>H3</f>
        <v>-1.4414853621510293E-2</v>
      </c>
      <c r="AI3" s="179">
        <f>W3</f>
        <v>1.0228424554375337E-2</v>
      </c>
      <c r="AJ3" s="164"/>
      <c r="AK3" s="57"/>
      <c r="AL3" s="58" t="s">
        <v>21</v>
      </c>
      <c r="AM3" s="59" t="s">
        <v>1</v>
      </c>
      <c r="AN3" s="164"/>
      <c r="AO3" s="166"/>
    </row>
    <row r="4" spans="1:41">
      <c r="A4" s="53">
        <v>44901</v>
      </c>
      <c r="B4" s="51">
        <v>181.220001</v>
      </c>
      <c r="C4" s="51">
        <v>183.64999399999999</v>
      </c>
      <c r="D4" s="51">
        <v>175.33000200000001</v>
      </c>
      <c r="E4" s="51">
        <v>179.820007</v>
      </c>
      <c r="F4" s="51">
        <v>179.820007</v>
      </c>
      <c r="G4" s="51">
        <v>92150800</v>
      </c>
      <c r="H4" s="179">
        <f t="shared" ref="H4:H67" si="0">F5/F4-1</f>
        <v>-3.2143330969840234E-2</v>
      </c>
      <c r="I4" s="164"/>
      <c r="J4" s="164"/>
      <c r="K4" s="164"/>
      <c r="L4" s="164"/>
      <c r="M4" s="164"/>
      <c r="N4" s="164"/>
      <c r="O4" s="164"/>
      <c r="P4" s="55">
        <v>45261</v>
      </c>
      <c r="Q4" s="172">
        <v>4559.43</v>
      </c>
      <c r="R4" s="172">
        <v>4599.3900000000003</v>
      </c>
      <c r="S4" s="172">
        <v>4554.71</v>
      </c>
      <c r="T4" s="172">
        <v>4594.63</v>
      </c>
      <c r="U4" s="172">
        <v>4594.63</v>
      </c>
      <c r="V4" s="173">
        <v>4397120000</v>
      </c>
      <c r="W4" s="180">
        <f t="shared" ref="W4:W67" si="1">U5/U4-1</f>
        <v>-5.8394255903087E-3</v>
      </c>
      <c r="X4" s="164"/>
      <c r="Y4" s="164"/>
      <c r="Z4" s="164"/>
      <c r="AA4" s="164"/>
      <c r="AB4" s="164"/>
      <c r="AC4" s="164"/>
      <c r="AD4" s="164"/>
      <c r="AE4" s="164"/>
      <c r="AF4" s="164"/>
      <c r="AG4" s="164"/>
      <c r="AH4" s="181">
        <f t="shared" ref="AH4:AH67" si="2">H4</f>
        <v>-3.2143330969840234E-2</v>
      </c>
      <c r="AI4" s="179">
        <f t="shared" ref="AI4:AI67" si="3">W4</f>
        <v>-5.8394255903087E-3</v>
      </c>
      <c r="AJ4" s="164"/>
      <c r="AK4" s="60" t="s">
        <v>21</v>
      </c>
      <c r="AL4" s="166">
        <f>VARP(Data!$AH$3:$AH$252)</f>
        <v>1.3156752029251106E-3</v>
      </c>
      <c r="AM4" s="182">
        <v>-1.8175091019668979E-5</v>
      </c>
      <c r="AN4" s="164"/>
      <c r="AO4" s="166"/>
    </row>
    <row r="5" spans="1:41">
      <c r="A5" s="53">
        <v>44902</v>
      </c>
      <c r="B5" s="51">
        <v>175.029999</v>
      </c>
      <c r="C5" s="51">
        <v>179.38000500000001</v>
      </c>
      <c r="D5" s="51">
        <v>172.220001</v>
      </c>
      <c r="E5" s="51">
        <v>174.03999300000001</v>
      </c>
      <c r="F5" s="51">
        <v>174.03999300000001</v>
      </c>
      <c r="G5" s="51">
        <v>84213300</v>
      </c>
      <c r="H5" s="179">
        <f t="shared" si="0"/>
        <v>-3.4474317635718732E-3</v>
      </c>
      <c r="I5" s="164"/>
      <c r="J5" s="164"/>
      <c r="K5" s="164"/>
      <c r="L5" s="164"/>
      <c r="M5" s="164"/>
      <c r="N5" s="164"/>
      <c r="O5" s="164"/>
      <c r="P5" s="55">
        <v>45260</v>
      </c>
      <c r="Q5" s="172">
        <v>4554.87</v>
      </c>
      <c r="R5" s="172">
        <v>4569.8900000000003</v>
      </c>
      <c r="S5" s="172">
        <v>4537.24</v>
      </c>
      <c r="T5" s="172">
        <v>4567.8</v>
      </c>
      <c r="U5" s="172">
        <v>4567.8</v>
      </c>
      <c r="V5" s="173">
        <v>5399300000</v>
      </c>
      <c r="W5" s="180">
        <f t="shared" si="1"/>
        <v>-3.7698673321949761E-3</v>
      </c>
      <c r="X5" s="164"/>
      <c r="Y5" s="164"/>
      <c r="Z5" s="164"/>
      <c r="AA5" s="164"/>
      <c r="AB5" s="164"/>
      <c r="AC5" s="164"/>
      <c r="AD5" s="164"/>
      <c r="AE5" s="164"/>
      <c r="AF5" s="164"/>
      <c r="AG5" s="164"/>
      <c r="AH5" s="181">
        <f t="shared" si="2"/>
        <v>-3.4474317635718732E-3</v>
      </c>
      <c r="AI5" s="179">
        <f t="shared" si="3"/>
        <v>-3.7698673321949761E-3</v>
      </c>
      <c r="AJ5" s="164"/>
      <c r="AK5" s="61" t="s">
        <v>1</v>
      </c>
      <c r="AL5" s="183">
        <v>-1.8175091019669E-5</v>
      </c>
      <c r="AM5" s="184">
        <f>VARP(Data!$AI$3:$AI$252)</f>
        <v>7.502994040209451E-5</v>
      </c>
      <c r="AN5" s="164"/>
      <c r="AO5" s="166"/>
    </row>
    <row r="6" spans="1:41">
      <c r="A6" s="53">
        <v>44903</v>
      </c>
      <c r="B6" s="51">
        <v>172.199997</v>
      </c>
      <c r="C6" s="51">
        <v>175.199997</v>
      </c>
      <c r="D6" s="51">
        <v>169.05999800000001</v>
      </c>
      <c r="E6" s="51">
        <v>173.44000199999999</v>
      </c>
      <c r="F6" s="51">
        <v>173.44000199999999</v>
      </c>
      <c r="G6" s="51">
        <v>97624500</v>
      </c>
      <c r="H6" s="179">
        <f t="shared" si="0"/>
        <v>3.2345485097492244E-2</v>
      </c>
      <c r="I6" s="164"/>
      <c r="J6" s="164"/>
      <c r="K6" s="164"/>
      <c r="L6" s="164"/>
      <c r="M6" s="164"/>
      <c r="N6" s="164"/>
      <c r="O6" s="164"/>
      <c r="P6" s="55">
        <v>45259</v>
      </c>
      <c r="Q6" s="172">
        <v>4571.84</v>
      </c>
      <c r="R6" s="172">
        <v>4587.6400000000003</v>
      </c>
      <c r="S6" s="172">
        <v>4547.1499999999996</v>
      </c>
      <c r="T6" s="172">
        <v>4550.58</v>
      </c>
      <c r="U6" s="172">
        <v>4550.58</v>
      </c>
      <c r="V6" s="173">
        <v>4418760000</v>
      </c>
      <c r="W6" s="180">
        <f t="shared" si="1"/>
        <v>9.4713201394114321E-4</v>
      </c>
      <c r="X6" s="164"/>
      <c r="Y6" s="164"/>
      <c r="Z6" s="164"/>
      <c r="AA6" s="164"/>
      <c r="AB6" s="164"/>
      <c r="AC6" s="164"/>
      <c r="AD6" s="164"/>
      <c r="AE6" s="164"/>
      <c r="AF6" s="164"/>
      <c r="AG6" s="164"/>
      <c r="AH6" s="181">
        <f t="shared" si="2"/>
        <v>3.2345485097492244E-2</v>
      </c>
      <c r="AI6" s="179">
        <f t="shared" si="3"/>
        <v>9.4713201394114321E-4</v>
      </c>
      <c r="AJ6" s="164"/>
      <c r="AK6" s="164"/>
      <c r="AL6" s="164"/>
      <c r="AM6" s="164"/>
      <c r="AN6" s="164"/>
      <c r="AO6" s="166"/>
    </row>
    <row r="7" spans="1:41">
      <c r="A7" s="53">
        <v>44904</v>
      </c>
      <c r="B7" s="51">
        <v>173.83999600000001</v>
      </c>
      <c r="C7" s="51">
        <v>182.5</v>
      </c>
      <c r="D7" s="51">
        <v>173.36000100000001</v>
      </c>
      <c r="E7" s="51">
        <v>179.050003</v>
      </c>
      <c r="F7" s="51">
        <v>179.050003</v>
      </c>
      <c r="G7" s="51">
        <v>104872300</v>
      </c>
      <c r="H7" s="179">
        <f t="shared" si="0"/>
        <v>-6.2719887248479989E-2</v>
      </c>
      <c r="I7" s="164"/>
      <c r="J7" s="164"/>
      <c r="K7" s="164"/>
      <c r="L7" s="164"/>
      <c r="M7" s="164"/>
      <c r="N7" s="164"/>
      <c r="O7" s="164"/>
      <c r="P7" s="55">
        <v>45258</v>
      </c>
      <c r="Q7" s="172">
        <v>4545.55</v>
      </c>
      <c r="R7" s="172">
        <v>4568.1400000000003</v>
      </c>
      <c r="S7" s="172">
        <v>4540.51</v>
      </c>
      <c r="T7" s="172">
        <v>4554.8900000000003</v>
      </c>
      <c r="U7" s="172">
        <v>4554.8900000000003</v>
      </c>
      <c r="V7" s="173">
        <v>3586240000</v>
      </c>
      <c r="W7" s="180">
        <f t="shared" si="1"/>
        <v>-9.79167444219331E-4</v>
      </c>
      <c r="X7" s="164"/>
      <c r="Y7" s="164"/>
      <c r="Z7" s="164"/>
      <c r="AA7" s="164"/>
      <c r="AB7" s="164"/>
      <c r="AC7" s="164"/>
      <c r="AD7" s="164"/>
      <c r="AE7" s="164"/>
      <c r="AF7" s="164"/>
      <c r="AG7" s="164"/>
      <c r="AH7" s="181">
        <f t="shared" si="2"/>
        <v>-6.2719887248479989E-2</v>
      </c>
      <c r="AI7" s="179">
        <f t="shared" si="3"/>
        <v>-9.79167444219331E-4</v>
      </c>
      <c r="AJ7" s="164"/>
      <c r="AK7" s="164"/>
      <c r="AL7" s="164"/>
      <c r="AM7" s="164"/>
      <c r="AN7" s="164"/>
      <c r="AO7" s="166"/>
    </row>
    <row r="8" spans="1:41">
      <c r="A8" s="53">
        <v>44907</v>
      </c>
      <c r="B8" s="51">
        <v>176.10000600000001</v>
      </c>
      <c r="C8" s="51">
        <v>177.36999499999999</v>
      </c>
      <c r="D8" s="51">
        <v>167.520004</v>
      </c>
      <c r="E8" s="51">
        <v>167.820007</v>
      </c>
      <c r="F8" s="51">
        <v>167.820007</v>
      </c>
      <c r="G8" s="51">
        <v>109794500</v>
      </c>
      <c r="H8" s="179">
        <f t="shared" si="0"/>
        <v>-4.0936775792173585E-2</v>
      </c>
      <c r="I8" s="164"/>
      <c r="J8" s="164"/>
      <c r="K8" s="164"/>
      <c r="L8" s="164"/>
      <c r="M8" s="164"/>
      <c r="N8" s="164"/>
      <c r="O8" s="164"/>
      <c r="P8" s="55">
        <v>45257</v>
      </c>
      <c r="Q8" s="172">
        <v>4554.8599999999997</v>
      </c>
      <c r="R8" s="172">
        <v>4560.5200000000004</v>
      </c>
      <c r="S8" s="172">
        <v>4546.32</v>
      </c>
      <c r="T8" s="172">
        <v>4550.43</v>
      </c>
      <c r="U8" s="172">
        <v>4550.43</v>
      </c>
      <c r="V8" s="173">
        <v>3403990000</v>
      </c>
      <c r="W8" s="180">
        <f t="shared" si="1"/>
        <v>1.9580567111239233E-3</v>
      </c>
      <c r="X8" s="164"/>
      <c r="Y8" s="164"/>
      <c r="Z8" s="164"/>
      <c r="AA8" s="164"/>
      <c r="AB8" s="164"/>
      <c r="AC8" s="164"/>
      <c r="AD8" s="164"/>
      <c r="AE8" s="164"/>
      <c r="AF8" s="164"/>
      <c r="AG8" s="164"/>
      <c r="AH8" s="181">
        <f t="shared" si="2"/>
        <v>-4.0936775792173585E-2</v>
      </c>
      <c r="AI8" s="179">
        <f t="shared" si="3"/>
        <v>1.9580567111239233E-3</v>
      </c>
      <c r="AJ8" s="164"/>
      <c r="AK8" s="164"/>
      <c r="AL8" s="164"/>
      <c r="AM8" s="164"/>
      <c r="AN8" s="164"/>
      <c r="AO8" s="166"/>
    </row>
    <row r="9" spans="1:41">
      <c r="A9" s="53">
        <v>44908</v>
      </c>
      <c r="B9" s="51">
        <v>174.86999499999999</v>
      </c>
      <c r="C9" s="51">
        <v>175.050003</v>
      </c>
      <c r="D9" s="51">
        <v>156.91000399999999</v>
      </c>
      <c r="E9" s="51">
        <v>160.949997</v>
      </c>
      <c r="F9" s="51">
        <v>160.949997</v>
      </c>
      <c r="G9" s="51">
        <v>175862700</v>
      </c>
      <c r="H9" s="179">
        <f t="shared" si="0"/>
        <v>-2.5784368296695281E-2</v>
      </c>
      <c r="I9" s="164"/>
      <c r="J9" s="164"/>
      <c r="K9" s="164"/>
      <c r="L9" s="164"/>
      <c r="M9" s="164"/>
      <c r="N9" s="164"/>
      <c r="O9" s="164"/>
      <c r="P9" s="55">
        <v>45254</v>
      </c>
      <c r="Q9" s="172">
        <v>4555.84</v>
      </c>
      <c r="R9" s="172">
        <v>4560.3100000000004</v>
      </c>
      <c r="S9" s="172">
        <v>4552.8</v>
      </c>
      <c r="T9" s="172">
        <v>4559.34</v>
      </c>
      <c r="U9" s="172">
        <v>4559.34</v>
      </c>
      <c r="V9" s="173">
        <v>1639500000</v>
      </c>
      <c r="W9" s="180">
        <f t="shared" si="1"/>
        <v>-5.9657757482445284E-4</v>
      </c>
      <c r="X9" s="164"/>
      <c r="Y9" s="164"/>
      <c r="Z9" s="164"/>
      <c r="AA9" s="164"/>
      <c r="AB9" s="164"/>
      <c r="AC9" s="164"/>
      <c r="AD9" s="164"/>
      <c r="AE9" s="164"/>
      <c r="AF9" s="164"/>
      <c r="AG9" s="164"/>
      <c r="AH9" s="181">
        <f t="shared" si="2"/>
        <v>-2.5784368296695281E-2</v>
      </c>
      <c r="AI9" s="179">
        <f t="shared" si="3"/>
        <v>-5.9657757482445284E-4</v>
      </c>
      <c r="AJ9" s="164"/>
      <c r="AK9" s="164"/>
      <c r="AL9" s="164"/>
      <c r="AM9" s="164"/>
      <c r="AN9" s="164"/>
      <c r="AO9" s="166"/>
    </row>
    <row r="10" spans="1:41">
      <c r="A10" s="53">
        <v>44909</v>
      </c>
      <c r="B10" s="51">
        <v>159.25</v>
      </c>
      <c r="C10" s="51">
        <v>161.61999499999999</v>
      </c>
      <c r="D10" s="51">
        <v>155.30999800000001</v>
      </c>
      <c r="E10" s="51">
        <v>156.800003</v>
      </c>
      <c r="F10" s="51">
        <v>156.800003</v>
      </c>
      <c r="G10" s="51">
        <v>140682300</v>
      </c>
      <c r="H10" s="179">
        <f t="shared" si="0"/>
        <v>5.5484373938436971E-3</v>
      </c>
      <c r="I10" s="164"/>
      <c r="J10" s="164"/>
      <c r="K10" s="164"/>
      <c r="L10" s="164"/>
      <c r="M10" s="164"/>
      <c r="N10" s="164"/>
      <c r="O10" s="164"/>
      <c r="P10" s="55">
        <v>45252</v>
      </c>
      <c r="Q10" s="172">
        <v>4553.04</v>
      </c>
      <c r="R10" s="172">
        <v>4568.43</v>
      </c>
      <c r="S10" s="172">
        <v>4545.05</v>
      </c>
      <c r="T10" s="172">
        <v>4556.62</v>
      </c>
      <c r="U10" s="172">
        <v>4556.62</v>
      </c>
      <c r="V10" s="173">
        <v>3042810000</v>
      </c>
      <c r="W10" s="180">
        <f t="shared" si="1"/>
        <v>-4.0446646856662216E-3</v>
      </c>
      <c r="X10" s="164"/>
      <c r="Y10" s="164"/>
      <c r="Z10" s="164"/>
      <c r="AA10" s="164"/>
      <c r="AB10" s="164"/>
      <c r="AC10" s="164"/>
      <c r="AD10" s="164"/>
      <c r="AE10" s="164"/>
      <c r="AF10" s="164"/>
      <c r="AG10" s="164"/>
      <c r="AH10" s="181">
        <f t="shared" si="2"/>
        <v>5.5484373938436971E-3</v>
      </c>
      <c r="AI10" s="179">
        <f t="shared" si="3"/>
        <v>-4.0446646856662216E-3</v>
      </c>
      <c r="AJ10" s="164"/>
      <c r="AK10" s="164"/>
      <c r="AL10" s="164"/>
      <c r="AM10" s="164"/>
      <c r="AN10" s="164"/>
      <c r="AO10" s="166"/>
    </row>
    <row r="11" spans="1:41">
      <c r="A11" s="53">
        <v>44910</v>
      </c>
      <c r="B11" s="51">
        <v>153.44000199999999</v>
      </c>
      <c r="C11" s="51">
        <v>160.929993</v>
      </c>
      <c r="D11" s="51">
        <v>153.279999</v>
      </c>
      <c r="E11" s="51">
        <v>157.66999799999999</v>
      </c>
      <c r="F11" s="51">
        <v>157.66999799999999</v>
      </c>
      <c r="G11" s="51">
        <v>122334500</v>
      </c>
      <c r="H11" s="179">
        <f t="shared" si="0"/>
        <v>-4.7187176345369064E-2</v>
      </c>
      <c r="I11" s="164"/>
      <c r="J11" s="164"/>
      <c r="K11" s="164"/>
      <c r="L11" s="164"/>
      <c r="M11" s="164"/>
      <c r="N11" s="164"/>
      <c r="O11" s="164"/>
      <c r="P11" s="55">
        <v>45251</v>
      </c>
      <c r="Q11" s="172">
        <v>4538.7700000000004</v>
      </c>
      <c r="R11" s="172">
        <v>4542.1400000000003</v>
      </c>
      <c r="S11" s="172">
        <v>4525.51</v>
      </c>
      <c r="T11" s="172">
        <v>4538.1899999999996</v>
      </c>
      <c r="U11" s="172">
        <v>4538.1899999999996</v>
      </c>
      <c r="V11" s="173">
        <v>3511080000</v>
      </c>
      <c r="W11" s="180">
        <f t="shared" si="1"/>
        <v>2.0250364131957355E-3</v>
      </c>
      <c r="X11" s="164"/>
      <c r="Y11" s="164"/>
      <c r="Z11" s="164"/>
      <c r="AA11" s="164"/>
      <c r="AB11" s="164"/>
      <c r="AC11" s="164"/>
      <c r="AD11" s="164"/>
      <c r="AE11" s="164"/>
      <c r="AF11" s="164"/>
      <c r="AG11" s="164"/>
      <c r="AH11" s="181">
        <f t="shared" si="2"/>
        <v>-4.7187176345369064E-2</v>
      </c>
      <c r="AI11" s="179">
        <f t="shared" si="3"/>
        <v>2.0250364131957355E-3</v>
      </c>
      <c r="AJ11" s="164"/>
      <c r="AK11" s="164"/>
      <c r="AL11" s="164"/>
      <c r="AM11" s="164"/>
      <c r="AN11" s="164"/>
      <c r="AO11" s="166"/>
    </row>
    <row r="12" spans="1:41">
      <c r="A12" s="53">
        <v>44911</v>
      </c>
      <c r="B12" s="51">
        <v>159.63999899999999</v>
      </c>
      <c r="C12" s="51">
        <v>160.990005</v>
      </c>
      <c r="D12" s="51">
        <v>150.03999300000001</v>
      </c>
      <c r="E12" s="51">
        <v>150.229996</v>
      </c>
      <c r="F12" s="51">
        <v>150.229996</v>
      </c>
      <c r="G12" s="51">
        <v>139032200</v>
      </c>
      <c r="H12" s="179">
        <f t="shared" si="0"/>
        <v>-2.3963323542923742E-3</v>
      </c>
      <c r="I12" s="164"/>
      <c r="J12" s="164"/>
      <c r="K12" s="164"/>
      <c r="L12" s="164"/>
      <c r="M12" s="164"/>
      <c r="N12" s="164"/>
      <c r="O12" s="164"/>
      <c r="P12" s="55">
        <v>45250</v>
      </c>
      <c r="Q12" s="172">
        <v>4511.7</v>
      </c>
      <c r="R12" s="172">
        <v>4557.1099999999997</v>
      </c>
      <c r="S12" s="172">
        <v>4510.3599999999997</v>
      </c>
      <c r="T12" s="172">
        <v>4547.38</v>
      </c>
      <c r="U12" s="172">
        <v>4547.38</v>
      </c>
      <c r="V12" s="173">
        <v>3644790000</v>
      </c>
      <c r="W12" s="180">
        <f t="shared" si="1"/>
        <v>-7.3360924312459996E-3</v>
      </c>
      <c r="X12" s="164"/>
      <c r="Y12" s="164"/>
      <c r="Z12" s="164"/>
      <c r="AA12" s="164"/>
      <c r="AB12" s="164"/>
      <c r="AC12" s="164"/>
      <c r="AD12" s="164"/>
      <c r="AE12" s="164"/>
      <c r="AF12" s="164"/>
      <c r="AG12" s="164"/>
      <c r="AH12" s="181">
        <f t="shared" si="2"/>
        <v>-2.3963323542923742E-3</v>
      </c>
      <c r="AI12" s="179">
        <f t="shared" si="3"/>
        <v>-7.3360924312459996E-3</v>
      </c>
      <c r="AJ12" s="164"/>
      <c r="AK12" s="164"/>
      <c r="AL12" s="164"/>
      <c r="AM12" s="164"/>
      <c r="AN12" s="164"/>
      <c r="AO12" s="166"/>
    </row>
    <row r="13" spans="1:41">
      <c r="A13" s="53">
        <v>44914</v>
      </c>
      <c r="B13" s="51">
        <v>154</v>
      </c>
      <c r="C13" s="51">
        <v>155.25</v>
      </c>
      <c r="D13" s="51">
        <v>145.820007</v>
      </c>
      <c r="E13" s="51">
        <v>149.86999499999999</v>
      </c>
      <c r="F13" s="51">
        <v>149.86999499999999</v>
      </c>
      <c r="G13" s="51">
        <v>139390600</v>
      </c>
      <c r="H13" s="179">
        <f t="shared" si="0"/>
        <v>-8.0536414243558174E-2</v>
      </c>
      <c r="I13" s="164"/>
      <c r="J13" s="164"/>
      <c r="K13" s="164"/>
      <c r="L13" s="164"/>
      <c r="M13" s="164"/>
      <c r="N13" s="164"/>
      <c r="O13" s="164"/>
      <c r="P13" s="55">
        <v>45247</v>
      </c>
      <c r="Q13" s="172">
        <v>4509.55</v>
      </c>
      <c r="R13" s="172">
        <v>4520.12</v>
      </c>
      <c r="S13" s="172">
        <v>4499.66</v>
      </c>
      <c r="T13" s="172">
        <v>4514.0200000000004</v>
      </c>
      <c r="U13" s="172">
        <v>4514.0200000000004</v>
      </c>
      <c r="V13" s="173">
        <v>3777240000</v>
      </c>
      <c r="W13" s="180">
        <f t="shared" si="1"/>
        <v>-1.2804551153962063E-3</v>
      </c>
      <c r="X13" s="164"/>
      <c r="Y13" s="164"/>
      <c r="Z13" s="164"/>
      <c r="AA13" s="164"/>
      <c r="AB13" s="164"/>
      <c r="AC13" s="164"/>
      <c r="AD13" s="164"/>
      <c r="AE13" s="164"/>
      <c r="AF13" s="164"/>
      <c r="AG13" s="164"/>
      <c r="AH13" s="181">
        <f t="shared" si="2"/>
        <v>-8.0536414243558174E-2</v>
      </c>
      <c r="AI13" s="179">
        <f t="shared" si="3"/>
        <v>-1.2804551153962063E-3</v>
      </c>
      <c r="AJ13" s="164"/>
      <c r="AK13" s="164"/>
      <c r="AL13" s="164"/>
      <c r="AM13" s="164"/>
      <c r="AN13" s="164"/>
      <c r="AO13" s="166"/>
    </row>
    <row r="14" spans="1:41">
      <c r="A14" s="53">
        <v>44915</v>
      </c>
      <c r="B14" s="51">
        <v>146.050003</v>
      </c>
      <c r="C14" s="51">
        <v>148.470001</v>
      </c>
      <c r="D14" s="51">
        <v>137.66000399999999</v>
      </c>
      <c r="E14" s="51">
        <v>137.800003</v>
      </c>
      <c r="F14" s="51">
        <v>137.800003</v>
      </c>
      <c r="G14" s="51">
        <v>159563300</v>
      </c>
      <c r="H14" s="179">
        <f t="shared" si="0"/>
        <v>-1.6690565674370994E-3</v>
      </c>
      <c r="I14" s="164"/>
      <c r="J14" s="164"/>
      <c r="K14" s="164"/>
      <c r="L14" s="164"/>
      <c r="M14" s="164"/>
      <c r="N14" s="164"/>
      <c r="O14" s="164"/>
      <c r="P14" s="55">
        <v>45246</v>
      </c>
      <c r="Q14" s="172">
        <v>4497.08</v>
      </c>
      <c r="R14" s="172">
        <v>4511.99</v>
      </c>
      <c r="S14" s="172">
        <v>4487.83</v>
      </c>
      <c r="T14" s="172">
        <v>4508.24</v>
      </c>
      <c r="U14" s="172">
        <v>4508.24</v>
      </c>
      <c r="V14" s="173">
        <v>3964520000</v>
      </c>
      <c r="W14" s="180">
        <f t="shared" si="1"/>
        <v>-1.1889340407785776E-3</v>
      </c>
      <c r="X14" s="164"/>
      <c r="Y14" s="164"/>
      <c r="Z14" s="164"/>
      <c r="AA14" s="164"/>
      <c r="AB14" s="164"/>
      <c r="AC14" s="164"/>
      <c r="AD14" s="164"/>
      <c r="AE14" s="164"/>
      <c r="AF14" s="164"/>
      <c r="AG14" s="164"/>
      <c r="AH14" s="181">
        <f t="shared" si="2"/>
        <v>-1.6690565674370994E-3</v>
      </c>
      <c r="AI14" s="179">
        <f t="shared" si="3"/>
        <v>-1.1889340407785776E-3</v>
      </c>
      <c r="AJ14" s="164"/>
      <c r="AK14" s="164"/>
      <c r="AL14" s="164"/>
      <c r="AM14" s="164"/>
      <c r="AN14" s="164"/>
      <c r="AO14" s="166"/>
    </row>
    <row r="15" spans="1:41">
      <c r="A15" s="53">
        <v>44916</v>
      </c>
      <c r="B15" s="51">
        <v>139.33999600000001</v>
      </c>
      <c r="C15" s="51">
        <v>141.259995</v>
      </c>
      <c r="D15" s="51">
        <v>135.88999899999999</v>
      </c>
      <c r="E15" s="51">
        <v>137.570007</v>
      </c>
      <c r="F15" s="51">
        <v>137.570007</v>
      </c>
      <c r="G15" s="51">
        <v>145417400</v>
      </c>
      <c r="H15" s="179">
        <f t="shared" si="0"/>
        <v>-8.8827566898357468E-2</v>
      </c>
      <c r="I15" s="164"/>
      <c r="J15" s="164"/>
      <c r="K15" s="164"/>
      <c r="L15" s="164"/>
      <c r="M15" s="164"/>
      <c r="N15" s="164"/>
      <c r="O15" s="164"/>
      <c r="P15" s="55">
        <v>45245</v>
      </c>
      <c r="Q15" s="172">
        <v>4505.3</v>
      </c>
      <c r="R15" s="172">
        <v>4521.17</v>
      </c>
      <c r="S15" s="172">
        <v>4495.3100000000004</v>
      </c>
      <c r="T15" s="172">
        <v>4502.88</v>
      </c>
      <c r="U15" s="172">
        <v>4502.88</v>
      </c>
      <c r="V15" s="173">
        <v>4347170000</v>
      </c>
      <c r="W15" s="180">
        <f t="shared" si="1"/>
        <v>-1.5945350531215707E-3</v>
      </c>
      <c r="X15" s="164"/>
      <c r="Y15" s="164"/>
      <c r="Z15" s="164"/>
      <c r="AA15" s="164"/>
      <c r="AB15" s="164"/>
      <c r="AC15" s="164"/>
      <c r="AD15" s="164"/>
      <c r="AE15" s="164"/>
      <c r="AF15" s="164"/>
      <c r="AG15" s="164"/>
      <c r="AH15" s="181">
        <f t="shared" si="2"/>
        <v>-8.8827566898357468E-2</v>
      </c>
      <c r="AI15" s="179">
        <f t="shared" si="3"/>
        <v>-1.5945350531215707E-3</v>
      </c>
      <c r="AJ15" s="164"/>
      <c r="AK15" s="164"/>
      <c r="AL15" s="164"/>
      <c r="AM15" s="164"/>
      <c r="AN15" s="164"/>
      <c r="AO15" s="166"/>
    </row>
    <row r="16" spans="1:41">
      <c r="A16" s="53">
        <v>44917</v>
      </c>
      <c r="B16" s="51">
        <v>136</v>
      </c>
      <c r="C16" s="51">
        <v>136.63000500000001</v>
      </c>
      <c r="D16" s="51">
        <v>122.260002</v>
      </c>
      <c r="E16" s="51">
        <v>125.349998</v>
      </c>
      <c r="F16" s="51">
        <v>125.349998</v>
      </c>
      <c r="G16" s="51">
        <v>210090300</v>
      </c>
      <c r="H16" s="179">
        <f t="shared" si="0"/>
        <v>-1.7550825968102535E-2</v>
      </c>
      <c r="I16" s="164"/>
      <c r="J16" s="164"/>
      <c r="K16" s="164"/>
      <c r="L16" s="164"/>
      <c r="M16" s="164"/>
      <c r="N16" s="164"/>
      <c r="O16" s="164"/>
      <c r="P16" s="55">
        <v>45244</v>
      </c>
      <c r="Q16" s="172">
        <v>4458.97</v>
      </c>
      <c r="R16" s="172">
        <v>4508.67</v>
      </c>
      <c r="S16" s="172">
        <v>4458.97</v>
      </c>
      <c r="T16" s="172">
        <v>4495.7</v>
      </c>
      <c r="U16" s="172">
        <v>4495.7</v>
      </c>
      <c r="V16" s="173">
        <v>4700350000</v>
      </c>
      <c r="W16" s="180">
        <f t="shared" si="1"/>
        <v>-1.8717885979936288E-2</v>
      </c>
      <c r="X16" s="164"/>
      <c r="Y16" s="164"/>
      <c r="Z16" s="164"/>
      <c r="AA16" s="164"/>
      <c r="AB16" s="164"/>
      <c r="AC16" s="164"/>
      <c r="AD16" s="164"/>
      <c r="AE16" s="164"/>
      <c r="AF16" s="164"/>
      <c r="AG16" s="164"/>
      <c r="AH16" s="181">
        <f t="shared" si="2"/>
        <v>-1.7550825968102535E-2</v>
      </c>
      <c r="AI16" s="179">
        <f t="shared" si="3"/>
        <v>-1.8717885979936288E-2</v>
      </c>
      <c r="AJ16" s="164"/>
      <c r="AK16" s="164"/>
      <c r="AL16" s="164"/>
      <c r="AM16" s="164"/>
      <c r="AN16" s="164"/>
      <c r="AO16" s="166"/>
    </row>
    <row r="17" spans="1:41">
      <c r="A17" s="53">
        <v>44918</v>
      </c>
      <c r="B17" s="51">
        <v>126.370003</v>
      </c>
      <c r="C17" s="51">
        <v>128.61999499999999</v>
      </c>
      <c r="D17" s="51">
        <v>121.019997</v>
      </c>
      <c r="E17" s="51">
        <v>123.150002</v>
      </c>
      <c r="F17" s="51">
        <v>123.150002</v>
      </c>
      <c r="G17" s="51">
        <v>166989700</v>
      </c>
      <c r="H17" s="179">
        <f t="shared" si="0"/>
        <v>-0.11408854057509477</v>
      </c>
      <c r="I17" s="164"/>
      <c r="J17" s="164"/>
      <c r="K17" s="164"/>
      <c r="L17" s="164"/>
      <c r="M17" s="164"/>
      <c r="N17" s="164"/>
      <c r="O17" s="164"/>
      <c r="P17" s="55">
        <v>45243</v>
      </c>
      <c r="Q17" s="172">
        <v>4406.66</v>
      </c>
      <c r="R17" s="172">
        <v>4421.76</v>
      </c>
      <c r="S17" s="172">
        <v>4393.82</v>
      </c>
      <c r="T17" s="172">
        <v>4411.55</v>
      </c>
      <c r="U17" s="172">
        <v>4411.55</v>
      </c>
      <c r="V17" s="173">
        <v>3326240000</v>
      </c>
      <c r="W17" s="180">
        <f t="shared" si="1"/>
        <v>8.3644070678090543E-4</v>
      </c>
      <c r="X17" s="164"/>
      <c r="Y17" s="164"/>
      <c r="Z17" s="164"/>
      <c r="AA17" s="164"/>
      <c r="AB17" s="164"/>
      <c r="AC17" s="164"/>
      <c r="AD17" s="164"/>
      <c r="AE17" s="164"/>
      <c r="AF17" s="164"/>
      <c r="AG17" s="164"/>
      <c r="AH17" s="181">
        <f t="shared" si="2"/>
        <v>-0.11408854057509477</v>
      </c>
      <c r="AI17" s="179">
        <f t="shared" si="3"/>
        <v>8.3644070678090543E-4</v>
      </c>
      <c r="AJ17" s="164"/>
      <c r="AK17" s="164"/>
      <c r="AL17" s="164"/>
      <c r="AM17" s="164"/>
      <c r="AN17" s="164"/>
      <c r="AO17" s="166"/>
    </row>
    <row r="18" spans="1:41">
      <c r="A18" s="53">
        <v>44922</v>
      </c>
      <c r="B18" s="51">
        <v>117.5</v>
      </c>
      <c r="C18" s="51">
        <v>119.66999800000001</v>
      </c>
      <c r="D18" s="51">
        <v>108.760002</v>
      </c>
      <c r="E18" s="51">
        <v>109.099998</v>
      </c>
      <c r="F18" s="51">
        <v>109.099998</v>
      </c>
      <c r="G18" s="51">
        <v>208643400</v>
      </c>
      <c r="H18" s="179">
        <f t="shared" si="0"/>
        <v>3.3088919030044295E-2</v>
      </c>
      <c r="I18" s="164"/>
      <c r="J18" s="164"/>
      <c r="K18" s="164"/>
      <c r="L18" s="164"/>
      <c r="M18" s="164"/>
      <c r="N18" s="164"/>
      <c r="O18" s="164"/>
      <c r="P18" s="55">
        <v>45240</v>
      </c>
      <c r="Q18" s="172">
        <v>4364.1499999999996</v>
      </c>
      <c r="R18" s="172">
        <v>4418.03</v>
      </c>
      <c r="S18" s="172">
        <v>4353.34</v>
      </c>
      <c r="T18" s="172">
        <v>4415.24</v>
      </c>
      <c r="U18" s="172">
        <v>4415.24</v>
      </c>
      <c r="V18" s="173">
        <v>3665080000</v>
      </c>
      <c r="W18" s="180">
        <f t="shared" si="1"/>
        <v>-1.5376287585725623E-2</v>
      </c>
      <c r="X18" s="164"/>
      <c r="Y18" s="164"/>
      <c r="Z18" s="164"/>
      <c r="AA18" s="164"/>
      <c r="AB18" s="164"/>
      <c r="AC18" s="164"/>
      <c r="AD18" s="164"/>
      <c r="AE18" s="164"/>
      <c r="AF18" s="164"/>
      <c r="AG18" s="164"/>
      <c r="AH18" s="181">
        <f t="shared" si="2"/>
        <v>3.3088919030044295E-2</v>
      </c>
      <c r="AI18" s="179">
        <f t="shared" si="3"/>
        <v>-1.5376287585725623E-2</v>
      </c>
      <c r="AJ18" s="164"/>
      <c r="AK18" s="164"/>
      <c r="AL18" s="164"/>
      <c r="AM18" s="164"/>
      <c r="AN18" s="164"/>
      <c r="AO18" s="166"/>
    </row>
    <row r="19" spans="1:41">
      <c r="A19" s="53">
        <v>44923</v>
      </c>
      <c r="B19" s="51">
        <v>110.349998</v>
      </c>
      <c r="C19" s="51">
        <v>116.269997</v>
      </c>
      <c r="D19" s="51">
        <v>108.239998</v>
      </c>
      <c r="E19" s="51">
        <v>112.709999</v>
      </c>
      <c r="F19" s="51">
        <v>112.709999</v>
      </c>
      <c r="G19" s="51">
        <v>221070500</v>
      </c>
      <c r="H19" s="179">
        <f t="shared" si="0"/>
        <v>8.0826910485555015E-2</v>
      </c>
      <c r="I19" s="164"/>
      <c r="J19" s="164"/>
      <c r="K19" s="164"/>
      <c r="L19" s="164"/>
      <c r="M19" s="164"/>
      <c r="N19" s="164"/>
      <c r="O19" s="164"/>
      <c r="P19" s="55">
        <v>45239</v>
      </c>
      <c r="Q19" s="172">
        <v>4391.41</v>
      </c>
      <c r="R19" s="172">
        <v>4393.3999999999996</v>
      </c>
      <c r="S19" s="172">
        <v>4343.9399999999996</v>
      </c>
      <c r="T19" s="172">
        <v>4347.3500000000004</v>
      </c>
      <c r="U19" s="172">
        <v>4347.3500000000004</v>
      </c>
      <c r="V19" s="173">
        <v>3900780000</v>
      </c>
      <c r="W19" s="180">
        <f t="shared" si="1"/>
        <v>8.1497924022679857E-3</v>
      </c>
      <c r="X19" s="164"/>
      <c r="Y19" s="164"/>
      <c r="Z19" s="164"/>
      <c r="AA19" s="164"/>
      <c r="AB19" s="164"/>
      <c r="AC19" s="164"/>
      <c r="AD19" s="164"/>
      <c r="AE19" s="164"/>
      <c r="AF19" s="164"/>
      <c r="AG19" s="164"/>
      <c r="AH19" s="181">
        <f t="shared" si="2"/>
        <v>8.0826910485555015E-2</v>
      </c>
      <c r="AI19" s="179">
        <f t="shared" si="3"/>
        <v>8.1497924022679857E-3</v>
      </c>
      <c r="AJ19" s="164"/>
      <c r="AK19" s="164"/>
      <c r="AL19" s="164"/>
      <c r="AM19" s="164"/>
      <c r="AN19" s="164"/>
      <c r="AO19" s="166"/>
    </row>
    <row r="20" spans="1:41">
      <c r="A20" s="53">
        <v>44924</v>
      </c>
      <c r="B20" s="51">
        <v>120.389999</v>
      </c>
      <c r="C20" s="51">
        <v>123.57</v>
      </c>
      <c r="D20" s="51">
        <v>117.5</v>
      </c>
      <c r="E20" s="51">
        <v>121.82</v>
      </c>
      <c r="F20" s="51">
        <v>121.82</v>
      </c>
      <c r="G20" s="51">
        <v>221923300</v>
      </c>
      <c r="H20" s="179">
        <f t="shared" si="0"/>
        <v>1.1164012477425933E-2</v>
      </c>
      <c r="I20" s="164"/>
      <c r="J20" s="164"/>
      <c r="K20" s="164"/>
      <c r="L20" s="164"/>
      <c r="M20" s="164"/>
      <c r="N20" s="164"/>
      <c r="O20" s="164"/>
      <c r="P20" s="55">
        <v>45238</v>
      </c>
      <c r="Q20" s="172">
        <v>4384.37</v>
      </c>
      <c r="R20" s="172">
        <v>4391.2</v>
      </c>
      <c r="S20" s="172">
        <v>4359.76</v>
      </c>
      <c r="T20" s="172">
        <v>4382.78</v>
      </c>
      <c r="U20" s="172">
        <v>4382.78</v>
      </c>
      <c r="V20" s="173">
        <v>3729510000</v>
      </c>
      <c r="W20" s="180">
        <f t="shared" si="1"/>
        <v>-1.0039290130920975E-3</v>
      </c>
      <c r="X20" s="164"/>
      <c r="Y20" s="164"/>
      <c r="Z20" s="164"/>
      <c r="AA20" s="164"/>
      <c r="AB20" s="164"/>
      <c r="AC20" s="164"/>
      <c r="AD20" s="164"/>
      <c r="AE20" s="164"/>
      <c r="AF20" s="164"/>
      <c r="AG20" s="164"/>
      <c r="AH20" s="181">
        <f t="shared" si="2"/>
        <v>1.1164012477425933E-2</v>
      </c>
      <c r="AI20" s="179">
        <f t="shared" si="3"/>
        <v>-1.0039290130920975E-3</v>
      </c>
      <c r="AJ20" s="164"/>
      <c r="AK20" s="164"/>
      <c r="AL20" s="164"/>
      <c r="AM20" s="164"/>
      <c r="AN20" s="164"/>
      <c r="AO20" s="166"/>
    </row>
    <row r="21" spans="1:41">
      <c r="A21" s="53">
        <v>44925</v>
      </c>
      <c r="B21" s="51">
        <v>119.949997</v>
      </c>
      <c r="C21" s="51">
        <v>124.480003</v>
      </c>
      <c r="D21" s="51">
        <v>119.75</v>
      </c>
      <c r="E21" s="51">
        <v>123.18</v>
      </c>
      <c r="F21" s="51">
        <v>123.18</v>
      </c>
      <c r="G21" s="51">
        <v>157777300</v>
      </c>
      <c r="H21" s="179">
        <f t="shared" si="0"/>
        <v>-0.12242248741678852</v>
      </c>
      <c r="I21" s="164"/>
      <c r="J21" s="164"/>
      <c r="K21" s="164"/>
      <c r="L21" s="164"/>
      <c r="M21" s="164"/>
      <c r="N21" s="164"/>
      <c r="O21" s="164"/>
      <c r="P21" s="55">
        <v>45237</v>
      </c>
      <c r="Q21" s="172">
        <v>4366.21</v>
      </c>
      <c r="R21" s="172">
        <v>4386.26</v>
      </c>
      <c r="S21" s="172">
        <v>4355.41</v>
      </c>
      <c r="T21" s="172">
        <v>4378.38</v>
      </c>
      <c r="U21" s="172">
        <v>4378.38</v>
      </c>
      <c r="V21" s="173">
        <v>3791230000</v>
      </c>
      <c r="W21" s="180">
        <f t="shared" si="1"/>
        <v>-2.8320977165071648E-3</v>
      </c>
      <c r="X21" s="164"/>
      <c r="Y21" s="164"/>
      <c r="Z21" s="164"/>
      <c r="AA21" s="164"/>
      <c r="AB21" s="164"/>
      <c r="AC21" s="164"/>
      <c r="AD21" s="164"/>
      <c r="AE21" s="164"/>
      <c r="AF21" s="164"/>
      <c r="AG21" s="164"/>
      <c r="AH21" s="181">
        <f t="shared" si="2"/>
        <v>-0.12242248741678852</v>
      </c>
      <c r="AI21" s="179">
        <f t="shared" si="3"/>
        <v>-2.8320977165071648E-3</v>
      </c>
      <c r="AJ21" s="164"/>
      <c r="AK21" s="164"/>
      <c r="AL21" s="164"/>
      <c r="AM21" s="164"/>
      <c r="AN21" s="164"/>
      <c r="AO21" s="166"/>
    </row>
    <row r="22" spans="1:41">
      <c r="A22" s="53">
        <v>44929</v>
      </c>
      <c r="B22" s="51">
        <v>118.470001</v>
      </c>
      <c r="C22" s="51">
        <v>118.800003</v>
      </c>
      <c r="D22" s="51">
        <v>104.639999</v>
      </c>
      <c r="E22" s="51">
        <v>108.099998</v>
      </c>
      <c r="F22" s="51">
        <v>108.099998</v>
      </c>
      <c r="G22" s="51">
        <v>231402800</v>
      </c>
      <c r="H22" s="179">
        <f t="shared" si="0"/>
        <v>5.1248853862143395E-2</v>
      </c>
      <c r="I22" s="164"/>
      <c r="J22" s="164"/>
      <c r="K22" s="164"/>
      <c r="L22" s="164"/>
      <c r="M22" s="164"/>
      <c r="N22" s="164"/>
      <c r="O22" s="164"/>
      <c r="P22" s="55">
        <v>45236</v>
      </c>
      <c r="Q22" s="172">
        <v>4364.2700000000004</v>
      </c>
      <c r="R22" s="172">
        <v>4372.21</v>
      </c>
      <c r="S22" s="172">
        <v>4347.53</v>
      </c>
      <c r="T22" s="172">
        <v>4365.9799999999996</v>
      </c>
      <c r="U22" s="172">
        <v>4365.9799999999996</v>
      </c>
      <c r="V22" s="173">
        <v>3656340000</v>
      </c>
      <c r="W22" s="180">
        <f t="shared" si="1"/>
        <v>-1.749893494702115E-3</v>
      </c>
      <c r="X22" s="164"/>
      <c r="Y22" s="164"/>
      <c r="Z22" s="164"/>
      <c r="AA22" s="164"/>
      <c r="AB22" s="164"/>
      <c r="AC22" s="164"/>
      <c r="AD22" s="164"/>
      <c r="AE22" s="164"/>
      <c r="AF22" s="164"/>
      <c r="AG22" s="164"/>
      <c r="AH22" s="181">
        <f t="shared" si="2"/>
        <v>5.1248853862143395E-2</v>
      </c>
      <c r="AI22" s="179">
        <f t="shared" si="3"/>
        <v>-1.749893494702115E-3</v>
      </c>
      <c r="AJ22" s="164"/>
      <c r="AK22" s="164"/>
      <c r="AL22" s="164"/>
      <c r="AM22" s="164"/>
      <c r="AN22" s="164"/>
      <c r="AO22" s="166"/>
    </row>
    <row r="23" spans="1:41">
      <c r="A23" s="53">
        <v>44930</v>
      </c>
      <c r="B23" s="51">
        <v>109.110001</v>
      </c>
      <c r="C23" s="51">
        <v>114.589996</v>
      </c>
      <c r="D23" s="51">
        <v>107.519997</v>
      </c>
      <c r="E23" s="51">
        <v>113.639999</v>
      </c>
      <c r="F23" s="51">
        <v>113.639999</v>
      </c>
      <c r="G23" s="51">
        <v>180389000</v>
      </c>
      <c r="H23" s="179">
        <f t="shared" si="0"/>
        <v>-2.9039097404427117E-2</v>
      </c>
      <c r="I23" s="164"/>
      <c r="J23" s="164"/>
      <c r="K23" s="164"/>
      <c r="L23" s="164"/>
      <c r="M23" s="164"/>
      <c r="N23" s="164"/>
      <c r="O23" s="164"/>
      <c r="P23" s="55">
        <v>45233</v>
      </c>
      <c r="Q23" s="172">
        <v>4334.2299999999996</v>
      </c>
      <c r="R23" s="172">
        <v>4373.62</v>
      </c>
      <c r="S23" s="172">
        <v>4334.2299999999996</v>
      </c>
      <c r="T23" s="172">
        <v>4358.34</v>
      </c>
      <c r="U23" s="172">
        <v>4358.34</v>
      </c>
      <c r="V23" s="173">
        <v>4570960000</v>
      </c>
      <c r="W23" s="180">
        <f t="shared" si="1"/>
        <v>-9.3062955161828942E-3</v>
      </c>
      <c r="X23" s="164"/>
      <c r="Y23" s="164"/>
      <c r="Z23" s="164"/>
      <c r="AA23" s="164"/>
      <c r="AB23" s="164"/>
      <c r="AC23" s="164"/>
      <c r="AD23" s="164"/>
      <c r="AE23" s="164"/>
      <c r="AF23" s="164"/>
      <c r="AG23" s="164"/>
      <c r="AH23" s="181">
        <f t="shared" si="2"/>
        <v>-2.9039097404427117E-2</v>
      </c>
      <c r="AI23" s="179">
        <f t="shared" si="3"/>
        <v>-9.3062955161828942E-3</v>
      </c>
      <c r="AJ23" s="164"/>
      <c r="AK23" s="164"/>
      <c r="AL23" s="164"/>
      <c r="AM23" s="164"/>
      <c r="AN23" s="164"/>
      <c r="AO23" s="166"/>
    </row>
    <row r="24" spans="1:41">
      <c r="A24" s="53">
        <v>44931</v>
      </c>
      <c r="B24" s="51">
        <v>110.510002</v>
      </c>
      <c r="C24" s="51">
        <v>111.75</v>
      </c>
      <c r="D24" s="51">
        <v>107.160004</v>
      </c>
      <c r="E24" s="51">
        <v>110.339996</v>
      </c>
      <c r="F24" s="51">
        <v>110.339996</v>
      </c>
      <c r="G24" s="51">
        <v>157986300</v>
      </c>
      <c r="H24" s="179">
        <f t="shared" si="0"/>
        <v>2.4651097504118091E-2</v>
      </c>
      <c r="I24" s="164"/>
      <c r="J24" s="164"/>
      <c r="K24" s="164"/>
      <c r="L24" s="164"/>
      <c r="M24" s="164"/>
      <c r="N24" s="164"/>
      <c r="O24" s="164"/>
      <c r="P24" s="55">
        <v>45232</v>
      </c>
      <c r="Q24" s="172">
        <v>4268.26</v>
      </c>
      <c r="R24" s="172">
        <v>4319.72</v>
      </c>
      <c r="S24" s="172">
        <v>4268.26</v>
      </c>
      <c r="T24" s="172">
        <v>4317.78</v>
      </c>
      <c r="U24" s="172">
        <v>4317.78</v>
      </c>
      <c r="V24" s="173">
        <v>4669780000</v>
      </c>
      <c r="W24" s="180">
        <f t="shared" si="1"/>
        <v>-1.8509511832469516E-2</v>
      </c>
      <c r="X24" s="164"/>
      <c r="Y24" s="164"/>
      <c r="Z24" s="164"/>
      <c r="AA24" s="164"/>
      <c r="AB24" s="164"/>
      <c r="AC24" s="164"/>
      <c r="AD24" s="164"/>
      <c r="AE24" s="164"/>
      <c r="AF24" s="164"/>
      <c r="AG24" s="164"/>
      <c r="AH24" s="181">
        <f t="shared" si="2"/>
        <v>2.4651097504118091E-2</v>
      </c>
      <c r="AI24" s="179">
        <f t="shared" si="3"/>
        <v>-1.8509511832469516E-2</v>
      </c>
      <c r="AJ24" s="164"/>
      <c r="AK24" s="164"/>
      <c r="AL24" s="164"/>
      <c r="AM24" s="164"/>
      <c r="AN24" s="164"/>
      <c r="AO24" s="166"/>
    </row>
    <row r="25" spans="1:41">
      <c r="A25" s="53">
        <v>44932</v>
      </c>
      <c r="B25" s="51">
        <v>103</v>
      </c>
      <c r="C25" s="51">
        <v>114.389999</v>
      </c>
      <c r="D25" s="51">
        <v>101.80999799999999</v>
      </c>
      <c r="E25" s="51">
        <v>113.05999799999999</v>
      </c>
      <c r="F25" s="51">
        <v>113.05999799999999</v>
      </c>
      <c r="G25" s="51">
        <v>220911100</v>
      </c>
      <c r="H25" s="179">
        <f t="shared" si="0"/>
        <v>5.9349010425420401E-2</v>
      </c>
      <c r="I25" s="164"/>
      <c r="J25" s="164"/>
      <c r="K25" s="164"/>
      <c r="L25" s="164"/>
      <c r="M25" s="164"/>
      <c r="N25" s="164"/>
      <c r="O25" s="164"/>
      <c r="P25" s="55">
        <v>45231</v>
      </c>
      <c r="Q25" s="172">
        <v>4201.2700000000004</v>
      </c>
      <c r="R25" s="172">
        <v>4245.6400000000003</v>
      </c>
      <c r="S25" s="172">
        <v>4197.74</v>
      </c>
      <c r="T25" s="172">
        <v>4237.8599999999997</v>
      </c>
      <c r="U25" s="172">
        <v>4237.8599999999997</v>
      </c>
      <c r="V25" s="173">
        <v>4224900000</v>
      </c>
      <c r="W25" s="180">
        <f t="shared" si="1"/>
        <v>-1.03967568536949E-2</v>
      </c>
      <c r="X25" s="164"/>
      <c r="Y25" s="164"/>
      <c r="Z25" s="164"/>
      <c r="AA25" s="164"/>
      <c r="AB25" s="164"/>
      <c r="AC25" s="164"/>
      <c r="AD25" s="164"/>
      <c r="AE25" s="164"/>
      <c r="AF25" s="164"/>
      <c r="AG25" s="164"/>
      <c r="AH25" s="181">
        <f t="shared" si="2"/>
        <v>5.9349010425420401E-2</v>
      </c>
      <c r="AI25" s="179">
        <f t="shared" si="3"/>
        <v>-1.03967568536949E-2</v>
      </c>
      <c r="AJ25" s="164"/>
      <c r="AK25" s="164"/>
      <c r="AL25" s="164"/>
      <c r="AM25" s="164"/>
      <c r="AN25" s="164"/>
      <c r="AO25" s="166"/>
    </row>
    <row r="26" spans="1:41">
      <c r="A26" s="53">
        <v>44935</v>
      </c>
      <c r="B26" s="51">
        <v>118.959999</v>
      </c>
      <c r="C26" s="51">
        <v>123.519997</v>
      </c>
      <c r="D26" s="51">
        <v>117.110001</v>
      </c>
      <c r="E26" s="51">
        <v>119.769997</v>
      </c>
      <c r="F26" s="51">
        <v>119.769997</v>
      </c>
      <c r="G26" s="51">
        <v>190284000</v>
      </c>
      <c r="H26" s="179">
        <f t="shared" si="0"/>
        <v>-7.6813811726154091E-3</v>
      </c>
      <c r="I26" s="164"/>
      <c r="J26" s="164"/>
      <c r="K26" s="164"/>
      <c r="L26" s="164"/>
      <c r="M26" s="164"/>
      <c r="N26" s="164"/>
      <c r="O26" s="164"/>
      <c r="P26" s="55">
        <v>45230</v>
      </c>
      <c r="Q26" s="172">
        <v>4171.33</v>
      </c>
      <c r="R26" s="172">
        <v>4195.55</v>
      </c>
      <c r="S26" s="172">
        <v>4153.12</v>
      </c>
      <c r="T26" s="172">
        <v>4193.8</v>
      </c>
      <c r="U26" s="172">
        <v>4193.8</v>
      </c>
      <c r="V26" s="173">
        <v>4249470000</v>
      </c>
      <c r="W26" s="180">
        <f t="shared" si="1"/>
        <v>-6.4333063093138243E-3</v>
      </c>
      <c r="X26" s="164"/>
      <c r="Y26" s="164"/>
      <c r="Z26" s="164"/>
      <c r="AA26" s="164"/>
      <c r="AB26" s="164"/>
      <c r="AC26" s="164"/>
      <c r="AD26" s="164"/>
      <c r="AE26" s="164"/>
      <c r="AF26" s="164"/>
      <c r="AG26" s="164"/>
      <c r="AH26" s="181">
        <f t="shared" si="2"/>
        <v>-7.6813811726154091E-3</v>
      </c>
      <c r="AI26" s="179">
        <f t="shared" si="3"/>
        <v>-6.4333063093138243E-3</v>
      </c>
      <c r="AJ26" s="164"/>
      <c r="AK26" s="164"/>
      <c r="AL26" s="164"/>
      <c r="AM26" s="164"/>
      <c r="AN26" s="164"/>
      <c r="AO26" s="166"/>
    </row>
    <row r="27" spans="1:41">
      <c r="A27" s="53">
        <v>44936</v>
      </c>
      <c r="B27" s="51">
        <v>121.07</v>
      </c>
      <c r="C27" s="51">
        <v>122.760002</v>
      </c>
      <c r="D27" s="51">
        <v>114.91999800000001</v>
      </c>
      <c r="E27" s="51">
        <v>118.849998</v>
      </c>
      <c r="F27" s="51">
        <v>118.849998</v>
      </c>
      <c r="G27" s="51">
        <v>167642500</v>
      </c>
      <c r="H27" s="179">
        <f t="shared" si="0"/>
        <v>3.6769062461406099E-2</v>
      </c>
      <c r="I27" s="164"/>
      <c r="J27" s="164"/>
      <c r="K27" s="164"/>
      <c r="L27" s="164"/>
      <c r="M27" s="164"/>
      <c r="N27" s="164"/>
      <c r="O27" s="164"/>
      <c r="P27" s="55">
        <v>45229</v>
      </c>
      <c r="Q27" s="172">
        <v>4139.3900000000003</v>
      </c>
      <c r="R27" s="172">
        <v>4177.47</v>
      </c>
      <c r="S27" s="172">
        <v>4132.9399999999996</v>
      </c>
      <c r="T27" s="172">
        <v>4166.82</v>
      </c>
      <c r="U27" s="172">
        <v>4166.82</v>
      </c>
      <c r="V27" s="173">
        <v>3911140000</v>
      </c>
      <c r="W27" s="180">
        <f t="shared" si="1"/>
        <v>-1.1867563273671444E-2</v>
      </c>
      <c r="X27" s="164"/>
      <c r="Y27" s="164"/>
      <c r="Z27" s="164"/>
      <c r="AA27" s="164"/>
      <c r="AB27" s="164"/>
      <c r="AC27" s="164"/>
      <c r="AD27" s="164"/>
      <c r="AE27" s="164"/>
      <c r="AF27" s="164"/>
      <c r="AG27" s="164"/>
      <c r="AH27" s="181">
        <f t="shared" si="2"/>
        <v>3.6769062461406099E-2</v>
      </c>
      <c r="AI27" s="179">
        <f t="shared" si="3"/>
        <v>-1.1867563273671444E-2</v>
      </c>
      <c r="AJ27" s="164"/>
      <c r="AK27" s="164"/>
      <c r="AL27" s="164"/>
      <c r="AM27" s="164"/>
      <c r="AN27" s="164"/>
      <c r="AO27" s="166"/>
    </row>
    <row r="28" spans="1:41">
      <c r="A28" s="53">
        <v>44937</v>
      </c>
      <c r="B28" s="51">
        <v>122.089996</v>
      </c>
      <c r="C28" s="51">
        <v>125.949997</v>
      </c>
      <c r="D28" s="51">
        <v>120.510002</v>
      </c>
      <c r="E28" s="51">
        <v>123.220001</v>
      </c>
      <c r="F28" s="51">
        <v>123.220001</v>
      </c>
      <c r="G28" s="51">
        <v>183810800</v>
      </c>
      <c r="H28" s="179">
        <f t="shared" si="0"/>
        <v>2.7592679535848319E-3</v>
      </c>
      <c r="I28" s="164"/>
      <c r="J28" s="164"/>
      <c r="K28" s="164"/>
      <c r="L28" s="164"/>
      <c r="M28" s="164"/>
      <c r="N28" s="164"/>
      <c r="O28" s="164"/>
      <c r="P28" s="55">
        <v>45226</v>
      </c>
      <c r="Q28" s="172">
        <v>4152.93</v>
      </c>
      <c r="R28" s="172">
        <v>4156.7</v>
      </c>
      <c r="S28" s="172">
        <v>4103.78</v>
      </c>
      <c r="T28" s="172">
        <v>4117.37</v>
      </c>
      <c r="U28" s="172">
        <v>4117.37</v>
      </c>
      <c r="V28" s="173">
        <v>4019500000</v>
      </c>
      <c r="W28" s="180">
        <f t="shared" si="1"/>
        <v>4.823467407592652E-3</v>
      </c>
      <c r="X28" s="164"/>
      <c r="Y28" s="164"/>
      <c r="Z28" s="164"/>
      <c r="AA28" s="164"/>
      <c r="AB28" s="164"/>
      <c r="AC28" s="164"/>
      <c r="AD28" s="164"/>
      <c r="AE28" s="164"/>
      <c r="AF28" s="164"/>
      <c r="AG28" s="164"/>
      <c r="AH28" s="181">
        <f t="shared" si="2"/>
        <v>2.7592679535848319E-3</v>
      </c>
      <c r="AI28" s="179">
        <f t="shared" si="3"/>
        <v>4.823467407592652E-3</v>
      </c>
      <c r="AJ28" s="164"/>
      <c r="AK28" s="164"/>
      <c r="AL28" s="164"/>
      <c r="AM28" s="164"/>
      <c r="AN28" s="164"/>
      <c r="AO28" s="166"/>
    </row>
    <row r="29" spans="1:41">
      <c r="A29" s="53">
        <v>44938</v>
      </c>
      <c r="B29" s="51">
        <v>122.55999799999999</v>
      </c>
      <c r="C29" s="51">
        <v>124.129997</v>
      </c>
      <c r="D29" s="51">
        <v>117</v>
      </c>
      <c r="E29" s="51">
        <v>123.55999799999999</v>
      </c>
      <c r="F29" s="51">
        <v>123.55999799999999</v>
      </c>
      <c r="G29" s="51">
        <v>169400900</v>
      </c>
      <c r="H29" s="179">
        <f t="shared" si="0"/>
        <v>-9.3881192843657812E-3</v>
      </c>
      <c r="I29" s="164"/>
      <c r="J29" s="164"/>
      <c r="K29" s="164"/>
      <c r="L29" s="164"/>
      <c r="M29" s="164"/>
      <c r="N29" s="164"/>
      <c r="O29" s="164"/>
      <c r="P29" s="55">
        <v>45225</v>
      </c>
      <c r="Q29" s="172">
        <v>4175.99</v>
      </c>
      <c r="R29" s="172">
        <v>4183.6000000000004</v>
      </c>
      <c r="S29" s="172">
        <v>4127.8999999999996</v>
      </c>
      <c r="T29" s="172">
        <v>4137.2299999999996</v>
      </c>
      <c r="U29" s="172">
        <v>4137.2299999999996</v>
      </c>
      <c r="V29" s="173">
        <v>4277640000</v>
      </c>
      <c r="W29" s="180">
        <f t="shared" si="1"/>
        <v>1.1974195294919721E-2</v>
      </c>
      <c r="X29" s="164"/>
      <c r="Y29" s="164"/>
      <c r="Z29" s="164"/>
      <c r="AA29" s="164"/>
      <c r="AB29" s="164"/>
      <c r="AC29" s="164"/>
      <c r="AD29" s="164"/>
      <c r="AE29" s="164"/>
      <c r="AF29" s="164"/>
      <c r="AG29" s="164"/>
      <c r="AH29" s="181">
        <f t="shared" si="2"/>
        <v>-9.3881192843657812E-3</v>
      </c>
      <c r="AI29" s="179">
        <f t="shared" si="3"/>
        <v>1.1974195294919721E-2</v>
      </c>
      <c r="AJ29" s="164"/>
      <c r="AK29" s="164"/>
      <c r="AL29" s="164"/>
      <c r="AM29" s="164"/>
      <c r="AN29" s="164"/>
      <c r="AO29" s="166"/>
    </row>
    <row r="30" spans="1:41">
      <c r="A30" s="53">
        <v>44939</v>
      </c>
      <c r="B30" s="51">
        <v>116.550003</v>
      </c>
      <c r="C30" s="51">
        <v>122.629997</v>
      </c>
      <c r="D30" s="51">
        <v>115.599998</v>
      </c>
      <c r="E30" s="51">
        <v>122.400002</v>
      </c>
      <c r="F30" s="51">
        <v>122.400002</v>
      </c>
      <c r="G30" s="51">
        <v>180714100</v>
      </c>
      <c r="H30" s="179">
        <f t="shared" si="0"/>
        <v>7.4264729178680877E-2</v>
      </c>
      <c r="I30" s="164"/>
      <c r="J30" s="164"/>
      <c r="K30" s="164"/>
      <c r="L30" s="164"/>
      <c r="M30" s="164"/>
      <c r="N30" s="164"/>
      <c r="O30" s="164"/>
      <c r="P30" s="55">
        <v>45224</v>
      </c>
      <c r="Q30" s="172">
        <v>4232.42</v>
      </c>
      <c r="R30" s="172">
        <v>4232.42</v>
      </c>
      <c r="S30" s="172">
        <v>4181.42</v>
      </c>
      <c r="T30" s="172">
        <v>4186.7700000000004</v>
      </c>
      <c r="U30" s="172">
        <v>4186.7700000000004</v>
      </c>
      <c r="V30" s="173">
        <v>3869370000</v>
      </c>
      <c r="W30" s="180">
        <f t="shared" si="1"/>
        <v>1.4548207806972968E-2</v>
      </c>
      <c r="X30" s="164"/>
      <c r="Y30" s="164"/>
      <c r="Z30" s="164"/>
      <c r="AA30" s="164"/>
      <c r="AB30" s="164"/>
      <c r="AC30" s="164"/>
      <c r="AD30" s="164"/>
      <c r="AE30" s="164"/>
      <c r="AF30" s="164"/>
      <c r="AG30" s="164"/>
      <c r="AH30" s="181">
        <f t="shared" si="2"/>
        <v>7.4264729178680877E-2</v>
      </c>
      <c r="AI30" s="179">
        <f t="shared" si="3"/>
        <v>1.4548207806972968E-2</v>
      </c>
      <c r="AJ30" s="164"/>
      <c r="AK30" s="164"/>
      <c r="AL30" s="164"/>
      <c r="AM30" s="164"/>
      <c r="AN30" s="164"/>
      <c r="AO30" s="166"/>
    </row>
    <row r="31" spans="1:41">
      <c r="A31" s="53">
        <v>44943</v>
      </c>
      <c r="B31" s="51">
        <v>125.699997</v>
      </c>
      <c r="C31" s="51">
        <v>131.699997</v>
      </c>
      <c r="D31" s="51">
        <v>125.019997</v>
      </c>
      <c r="E31" s="51">
        <v>131.490005</v>
      </c>
      <c r="F31" s="51">
        <v>131.490005</v>
      </c>
      <c r="G31" s="51">
        <v>186477000</v>
      </c>
      <c r="H31" s="179">
        <f t="shared" si="0"/>
        <v>-2.0609977161381909E-2</v>
      </c>
      <c r="I31" s="164"/>
      <c r="J31" s="164"/>
      <c r="K31" s="164"/>
      <c r="L31" s="164"/>
      <c r="M31" s="164"/>
      <c r="N31" s="164"/>
      <c r="O31" s="164"/>
      <c r="P31" s="55">
        <v>45223</v>
      </c>
      <c r="Q31" s="172">
        <v>4235.79</v>
      </c>
      <c r="R31" s="172">
        <v>4259.38</v>
      </c>
      <c r="S31" s="172">
        <v>4219.43</v>
      </c>
      <c r="T31" s="172">
        <v>4247.68</v>
      </c>
      <c r="U31" s="172">
        <v>4247.68</v>
      </c>
      <c r="V31" s="173">
        <v>3821820000</v>
      </c>
      <c r="W31" s="180">
        <f t="shared" si="1"/>
        <v>-7.2133494048516322E-3</v>
      </c>
      <c r="X31" s="164"/>
      <c r="Y31" s="164"/>
      <c r="Z31" s="164"/>
      <c r="AA31" s="164"/>
      <c r="AB31" s="164"/>
      <c r="AC31" s="164"/>
      <c r="AD31" s="164"/>
      <c r="AE31" s="164"/>
      <c r="AF31" s="164"/>
      <c r="AG31" s="164"/>
      <c r="AH31" s="181">
        <f t="shared" si="2"/>
        <v>-2.0609977161381909E-2</v>
      </c>
      <c r="AI31" s="179">
        <f t="shared" si="3"/>
        <v>-7.2133494048516322E-3</v>
      </c>
      <c r="AJ31" s="164"/>
      <c r="AK31" s="164"/>
      <c r="AL31" s="164"/>
      <c r="AM31" s="164"/>
      <c r="AN31" s="164"/>
      <c r="AO31" s="166"/>
    </row>
    <row r="32" spans="1:41">
      <c r="A32" s="53">
        <v>44944</v>
      </c>
      <c r="B32" s="51">
        <v>136.55999800000001</v>
      </c>
      <c r="C32" s="51">
        <v>136.679993</v>
      </c>
      <c r="D32" s="51">
        <v>127.010002</v>
      </c>
      <c r="E32" s="51">
        <v>128.779999</v>
      </c>
      <c r="F32" s="51">
        <v>128.779999</v>
      </c>
      <c r="G32" s="51">
        <v>195680300</v>
      </c>
      <c r="H32" s="179">
        <f t="shared" si="0"/>
        <v>-1.2501949157493031E-2</v>
      </c>
      <c r="I32" s="164"/>
      <c r="J32" s="164"/>
      <c r="K32" s="164"/>
      <c r="L32" s="164"/>
      <c r="M32" s="164"/>
      <c r="N32" s="164"/>
      <c r="O32" s="164"/>
      <c r="P32" s="55">
        <v>45222</v>
      </c>
      <c r="Q32" s="172">
        <v>4210.3999999999996</v>
      </c>
      <c r="R32" s="172">
        <v>4255.84</v>
      </c>
      <c r="S32" s="172">
        <v>4189.22</v>
      </c>
      <c r="T32" s="172">
        <v>4217.04</v>
      </c>
      <c r="U32" s="172">
        <v>4217.04</v>
      </c>
      <c r="V32" s="173">
        <v>3776100000</v>
      </c>
      <c r="W32" s="180">
        <f t="shared" si="1"/>
        <v>1.6883880636655579E-3</v>
      </c>
      <c r="X32" s="164"/>
      <c r="Y32" s="164"/>
      <c r="Z32" s="164"/>
      <c r="AA32" s="164"/>
      <c r="AB32" s="164"/>
      <c r="AC32" s="164"/>
      <c r="AD32" s="164"/>
      <c r="AE32" s="164"/>
      <c r="AF32" s="164"/>
      <c r="AG32" s="164"/>
      <c r="AH32" s="181">
        <f t="shared" si="2"/>
        <v>-1.2501949157493031E-2</v>
      </c>
      <c r="AI32" s="179">
        <f t="shared" si="3"/>
        <v>1.6883880636655579E-3</v>
      </c>
      <c r="AJ32" s="164"/>
      <c r="AK32" s="164"/>
      <c r="AL32" s="164"/>
      <c r="AM32" s="164"/>
      <c r="AN32" s="164"/>
      <c r="AO32" s="166"/>
    </row>
    <row r="33" spans="1:41">
      <c r="A33" s="53">
        <v>44945</v>
      </c>
      <c r="B33" s="51">
        <v>127.260002</v>
      </c>
      <c r="C33" s="51">
        <v>129.990005</v>
      </c>
      <c r="D33" s="51">
        <v>124.30999799999999</v>
      </c>
      <c r="E33" s="51">
        <v>127.16999800000001</v>
      </c>
      <c r="F33" s="51">
        <v>127.16999800000001</v>
      </c>
      <c r="G33" s="51">
        <v>170291900</v>
      </c>
      <c r="H33" s="179">
        <f t="shared" si="0"/>
        <v>4.9146812127810025E-2</v>
      </c>
      <c r="I33" s="164"/>
      <c r="J33" s="164"/>
      <c r="K33" s="164"/>
      <c r="L33" s="164"/>
      <c r="M33" s="164"/>
      <c r="N33" s="164"/>
      <c r="O33" s="164"/>
      <c r="P33" s="55">
        <v>45219</v>
      </c>
      <c r="Q33" s="172">
        <v>4273.8500000000004</v>
      </c>
      <c r="R33" s="172">
        <v>4276.5600000000004</v>
      </c>
      <c r="S33" s="172">
        <v>4223.03</v>
      </c>
      <c r="T33" s="172">
        <v>4224.16</v>
      </c>
      <c r="U33" s="172">
        <v>4224.16</v>
      </c>
      <c r="V33" s="173">
        <v>4004030000</v>
      </c>
      <c r="W33" s="180">
        <f t="shared" si="1"/>
        <v>1.2745729328434541E-2</v>
      </c>
      <c r="X33" s="164"/>
      <c r="Y33" s="164"/>
      <c r="Z33" s="164"/>
      <c r="AA33" s="164"/>
      <c r="AB33" s="164"/>
      <c r="AC33" s="164"/>
      <c r="AD33" s="164"/>
      <c r="AE33" s="164"/>
      <c r="AF33" s="164"/>
      <c r="AG33" s="164"/>
      <c r="AH33" s="181">
        <f t="shared" si="2"/>
        <v>4.9146812127810025E-2</v>
      </c>
      <c r="AI33" s="179">
        <f t="shared" si="3"/>
        <v>1.2745729328434541E-2</v>
      </c>
      <c r="AJ33" s="164"/>
      <c r="AK33" s="164"/>
      <c r="AL33" s="164"/>
      <c r="AM33" s="164"/>
      <c r="AN33" s="164"/>
      <c r="AO33" s="166"/>
    </row>
    <row r="34" spans="1:41">
      <c r="A34" s="53">
        <v>44946</v>
      </c>
      <c r="B34" s="51">
        <v>128.679993</v>
      </c>
      <c r="C34" s="51">
        <v>133.509995</v>
      </c>
      <c r="D34" s="51">
        <v>127.349998</v>
      </c>
      <c r="E34" s="51">
        <v>133.41999799999999</v>
      </c>
      <c r="F34" s="51">
        <v>133.41999799999999</v>
      </c>
      <c r="G34" s="51">
        <v>138858100</v>
      </c>
      <c r="H34" s="179">
        <f t="shared" si="0"/>
        <v>7.7424690112797068E-2</v>
      </c>
      <c r="I34" s="164"/>
      <c r="J34" s="164"/>
      <c r="K34" s="164"/>
      <c r="L34" s="164"/>
      <c r="M34" s="164"/>
      <c r="N34" s="164"/>
      <c r="O34" s="164"/>
      <c r="P34" s="55">
        <v>45218</v>
      </c>
      <c r="Q34" s="172">
        <v>4321.3599999999997</v>
      </c>
      <c r="R34" s="172">
        <v>4339.54</v>
      </c>
      <c r="S34" s="172">
        <v>4269.6899999999996</v>
      </c>
      <c r="T34" s="172">
        <v>4278</v>
      </c>
      <c r="U34" s="172">
        <v>4278</v>
      </c>
      <c r="V34" s="173">
        <v>3969730000</v>
      </c>
      <c r="W34" s="180">
        <f t="shared" si="1"/>
        <v>8.5553997194951492E-3</v>
      </c>
      <c r="X34" s="164"/>
      <c r="Y34" s="164"/>
      <c r="Z34" s="164"/>
      <c r="AA34" s="164"/>
      <c r="AB34" s="164"/>
      <c r="AC34" s="164"/>
      <c r="AD34" s="164"/>
      <c r="AE34" s="164"/>
      <c r="AF34" s="164"/>
      <c r="AG34" s="164"/>
      <c r="AH34" s="181">
        <f t="shared" si="2"/>
        <v>7.7424690112797068E-2</v>
      </c>
      <c r="AI34" s="179">
        <f t="shared" si="3"/>
        <v>8.5553997194951492E-3</v>
      </c>
      <c r="AJ34" s="164"/>
      <c r="AK34" s="164"/>
      <c r="AL34" s="164"/>
      <c r="AM34" s="164"/>
      <c r="AN34" s="164"/>
      <c r="AO34" s="166"/>
    </row>
    <row r="35" spans="1:41">
      <c r="A35" s="53">
        <v>44949</v>
      </c>
      <c r="B35" s="51">
        <v>135.86999499999999</v>
      </c>
      <c r="C35" s="51">
        <v>145.38000500000001</v>
      </c>
      <c r="D35" s="51">
        <v>134.270004</v>
      </c>
      <c r="E35" s="51">
        <v>143.75</v>
      </c>
      <c r="F35" s="51">
        <v>143.75</v>
      </c>
      <c r="G35" s="51">
        <v>203119200</v>
      </c>
      <c r="H35" s="179">
        <f t="shared" si="0"/>
        <v>9.7390608695646641E-4</v>
      </c>
      <c r="I35" s="164"/>
      <c r="J35" s="164"/>
      <c r="K35" s="164"/>
      <c r="L35" s="164"/>
      <c r="M35" s="164"/>
      <c r="N35" s="164"/>
      <c r="O35" s="164"/>
      <c r="P35" s="55">
        <v>45217</v>
      </c>
      <c r="Q35" s="172">
        <v>4357.3500000000004</v>
      </c>
      <c r="R35" s="172">
        <v>4364.2</v>
      </c>
      <c r="S35" s="172">
        <v>4303.84</v>
      </c>
      <c r="T35" s="172">
        <v>4314.6000000000004</v>
      </c>
      <c r="U35" s="172">
        <v>4314.6000000000004</v>
      </c>
      <c r="V35" s="173">
        <v>3686030000</v>
      </c>
      <c r="W35" s="180">
        <f t="shared" si="1"/>
        <v>1.3581792054883302E-2</v>
      </c>
      <c r="X35" s="164"/>
      <c r="Y35" s="164"/>
      <c r="Z35" s="164"/>
      <c r="AA35" s="164"/>
      <c r="AB35" s="164"/>
      <c r="AC35" s="164"/>
      <c r="AD35" s="164"/>
      <c r="AE35" s="164"/>
      <c r="AF35" s="164"/>
      <c r="AG35" s="164"/>
      <c r="AH35" s="181">
        <f t="shared" si="2"/>
        <v>9.7390608695646641E-4</v>
      </c>
      <c r="AI35" s="179">
        <f t="shared" si="3"/>
        <v>1.3581792054883302E-2</v>
      </c>
      <c r="AJ35" s="164"/>
      <c r="AK35" s="164"/>
      <c r="AL35" s="164"/>
      <c r="AM35" s="164"/>
      <c r="AN35" s="164"/>
      <c r="AO35" s="166"/>
    </row>
    <row r="36" spans="1:41">
      <c r="A36" s="53">
        <v>44950</v>
      </c>
      <c r="B36" s="51">
        <v>143</v>
      </c>
      <c r="C36" s="51">
        <v>146.5</v>
      </c>
      <c r="D36" s="51">
        <v>141.10000600000001</v>
      </c>
      <c r="E36" s="51">
        <v>143.88999899999999</v>
      </c>
      <c r="F36" s="51">
        <v>143.88999899999999</v>
      </c>
      <c r="G36" s="51">
        <v>158699100</v>
      </c>
      <c r="H36" s="179">
        <f t="shared" si="0"/>
        <v>3.7528251007910018E-3</v>
      </c>
      <c r="I36" s="164"/>
      <c r="J36" s="164"/>
      <c r="K36" s="164"/>
      <c r="L36" s="164"/>
      <c r="M36" s="164"/>
      <c r="N36" s="164"/>
      <c r="O36" s="164"/>
      <c r="P36" s="55">
        <v>45216</v>
      </c>
      <c r="Q36" s="172">
        <v>4345.2299999999996</v>
      </c>
      <c r="R36" s="172">
        <v>4393.57</v>
      </c>
      <c r="S36" s="172">
        <v>4337.54</v>
      </c>
      <c r="T36" s="172">
        <v>4373.2</v>
      </c>
      <c r="U36" s="172">
        <v>4373.2</v>
      </c>
      <c r="V36" s="173">
        <v>3794850000</v>
      </c>
      <c r="W36" s="180">
        <f t="shared" si="1"/>
        <v>9.8326168480822318E-5</v>
      </c>
      <c r="X36" s="164"/>
      <c r="Y36" s="164"/>
      <c r="Z36" s="164"/>
      <c r="AA36" s="164"/>
      <c r="AB36" s="164"/>
      <c r="AC36" s="164"/>
      <c r="AD36" s="164"/>
      <c r="AE36" s="164"/>
      <c r="AF36" s="164"/>
      <c r="AG36" s="164"/>
      <c r="AH36" s="181">
        <f t="shared" si="2"/>
        <v>3.7528251007910018E-3</v>
      </c>
      <c r="AI36" s="179">
        <f t="shared" si="3"/>
        <v>9.8326168480822318E-5</v>
      </c>
      <c r="AJ36" s="164"/>
      <c r="AK36" s="164"/>
      <c r="AL36" s="164"/>
      <c r="AM36" s="164"/>
      <c r="AN36" s="164"/>
      <c r="AO36" s="166"/>
    </row>
    <row r="37" spans="1:41">
      <c r="A37" s="53">
        <v>44951</v>
      </c>
      <c r="B37" s="51">
        <v>141.91000399999999</v>
      </c>
      <c r="C37" s="51">
        <v>146.41000399999999</v>
      </c>
      <c r="D37" s="51">
        <v>138.070007</v>
      </c>
      <c r="E37" s="51">
        <v>144.429993</v>
      </c>
      <c r="F37" s="51">
        <v>144.429993</v>
      </c>
      <c r="G37" s="51">
        <v>192734300</v>
      </c>
      <c r="H37" s="179">
        <f t="shared" si="0"/>
        <v>0.10967258718900585</v>
      </c>
      <c r="I37" s="164"/>
      <c r="J37" s="164"/>
      <c r="K37" s="164"/>
      <c r="L37" s="164"/>
      <c r="M37" s="164"/>
      <c r="N37" s="164"/>
      <c r="O37" s="164"/>
      <c r="P37" s="55">
        <v>45215</v>
      </c>
      <c r="Q37" s="172">
        <v>4342.37</v>
      </c>
      <c r="R37" s="172">
        <v>4383.33</v>
      </c>
      <c r="S37" s="172">
        <v>4342.37</v>
      </c>
      <c r="T37" s="172">
        <v>4373.63</v>
      </c>
      <c r="U37" s="172">
        <v>4373.63</v>
      </c>
      <c r="V37" s="173">
        <v>3409960000</v>
      </c>
      <c r="W37" s="180">
        <f t="shared" si="1"/>
        <v>-1.0483282765117341E-2</v>
      </c>
      <c r="X37" s="164"/>
      <c r="Y37" s="164"/>
      <c r="Z37" s="164"/>
      <c r="AA37" s="164"/>
      <c r="AB37" s="164"/>
      <c r="AC37" s="164"/>
      <c r="AD37" s="164"/>
      <c r="AE37" s="164"/>
      <c r="AF37" s="164"/>
      <c r="AG37" s="164"/>
      <c r="AH37" s="181">
        <f t="shared" si="2"/>
        <v>0.10967258718900585</v>
      </c>
      <c r="AI37" s="179">
        <f t="shared" si="3"/>
        <v>-1.0483282765117341E-2</v>
      </c>
      <c r="AJ37" s="164"/>
      <c r="AK37" s="164"/>
      <c r="AL37" s="164"/>
      <c r="AM37" s="164"/>
      <c r="AN37" s="164"/>
      <c r="AO37" s="166"/>
    </row>
    <row r="38" spans="1:41">
      <c r="A38" s="53">
        <v>44952</v>
      </c>
      <c r="B38" s="51">
        <v>159.970001</v>
      </c>
      <c r="C38" s="51">
        <v>161.41999799999999</v>
      </c>
      <c r="D38" s="51">
        <v>154.759995</v>
      </c>
      <c r="E38" s="51">
        <v>160.270004</v>
      </c>
      <c r="F38" s="51">
        <v>160.270004</v>
      </c>
      <c r="G38" s="51">
        <v>234815100</v>
      </c>
      <c r="H38" s="179">
        <f t="shared" si="0"/>
        <v>0.11000180670114657</v>
      </c>
      <c r="I38" s="164"/>
      <c r="J38" s="164"/>
      <c r="K38" s="164"/>
      <c r="L38" s="164"/>
      <c r="M38" s="164"/>
      <c r="N38" s="164"/>
      <c r="O38" s="164"/>
      <c r="P38" s="55">
        <v>45212</v>
      </c>
      <c r="Q38" s="172">
        <v>4360.49</v>
      </c>
      <c r="R38" s="172">
        <v>4377.1000000000004</v>
      </c>
      <c r="S38" s="172">
        <v>4311.97</v>
      </c>
      <c r="T38" s="172">
        <v>4327.78</v>
      </c>
      <c r="U38" s="172">
        <v>4327.78</v>
      </c>
      <c r="V38" s="166" t="s">
        <v>23</v>
      </c>
      <c r="W38" s="180">
        <f t="shared" si="1"/>
        <v>5.044156588366322E-3</v>
      </c>
      <c r="X38" s="164"/>
      <c r="Y38" s="164"/>
      <c r="Z38" s="164"/>
      <c r="AA38" s="164"/>
      <c r="AB38" s="164"/>
      <c r="AC38" s="164"/>
      <c r="AD38" s="164"/>
      <c r="AE38" s="164"/>
      <c r="AF38" s="164"/>
      <c r="AG38" s="164"/>
      <c r="AH38" s="181">
        <f t="shared" si="2"/>
        <v>0.11000180670114657</v>
      </c>
      <c r="AI38" s="179">
        <f t="shared" si="3"/>
        <v>5.044156588366322E-3</v>
      </c>
      <c r="AJ38" s="164"/>
      <c r="AK38" s="164"/>
      <c r="AL38" s="164"/>
      <c r="AM38" s="164"/>
      <c r="AN38" s="164"/>
      <c r="AO38" s="166"/>
    </row>
    <row r="39" spans="1:41">
      <c r="A39" s="53">
        <v>44953</v>
      </c>
      <c r="B39" s="51">
        <v>162.429993</v>
      </c>
      <c r="C39" s="51">
        <v>180.679993</v>
      </c>
      <c r="D39" s="51">
        <v>161.16999799999999</v>
      </c>
      <c r="E39" s="51">
        <v>177.89999399999999</v>
      </c>
      <c r="F39" s="51">
        <v>177.89999399999999</v>
      </c>
      <c r="G39" s="51">
        <v>306590600</v>
      </c>
      <c r="H39" s="179">
        <f t="shared" si="0"/>
        <v>-6.3181508595216762E-2</v>
      </c>
      <c r="I39" s="164"/>
      <c r="J39" s="164"/>
      <c r="K39" s="164"/>
      <c r="L39" s="164"/>
      <c r="M39" s="164"/>
      <c r="N39" s="164"/>
      <c r="O39" s="164"/>
      <c r="P39" s="55">
        <v>45211</v>
      </c>
      <c r="Q39" s="172">
        <v>4380.9399999999996</v>
      </c>
      <c r="R39" s="172">
        <v>4385.8500000000004</v>
      </c>
      <c r="S39" s="172">
        <v>4325.43</v>
      </c>
      <c r="T39" s="172">
        <v>4349.6099999999997</v>
      </c>
      <c r="U39" s="172">
        <v>4349.6099999999997</v>
      </c>
      <c r="V39" s="173">
        <v>3713140000</v>
      </c>
      <c r="W39" s="180">
        <f t="shared" si="1"/>
        <v>6.28562100969976E-3</v>
      </c>
      <c r="X39" s="164"/>
      <c r="Y39" s="164"/>
      <c r="Z39" s="164"/>
      <c r="AA39" s="164"/>
      <c r="AB39" s="164"/>
      <c r="AC39" s="164"/>
      <c r="AD39" s="164"/>
      <c r="AE39" s="164"/>
      <c r="AF39" s="164"/>
      <c r="AG39" s="164"/>
      <c r="AH39" s="181">
        <f t="shared" si="2"/>
        <v>-6.3181508595216762E-2</v>
      </c>
      <c r="AI39" s="179">
        <f t="shared" si="3"/>
        <v>6.28562100969976E-3</v>
      </c>
      <c r="AJ39" s="164"/>
      <c r="AK39" s="164"/>
      <c r="AL39" s="164"/>
      <c r="AM39" s="164"/>
      <c r="AN39" s="164"/>
      <c r="AO39" s="166"/>
    </row>
    <row r="40" spans="1:41">
      <c r="A40" s="53">
        <v>44956</v>
      </c>
      <c r="B40" s="51">
        <v>178.050003</v>
      </c>
      <c r="C40" s="51">
        <v>179.770004</v>
      </c>
      <c r="D40" s="51">
        <v>166.5</v>
      </c>
      <c r="E40" s="51">
        <v>166.66000399999999</v>
      </c>
      <c r="F40" s="51">
        <v>166.66000399999999</v>
      </c>
      <c r="G40" s="51">
        <v>230878800</v>
      </c>
      <c r="H40" s="179">
        <f t="shared" si="0"/>
        <v>3.9361555517543501E-2</v>
      </c>
      <c r="I40" s="164"/>
      <c r="J40" s="164"/>
      <c r="K40" s="164"/>
      <c r="L40" s="164"/>
      <c r="M40" s="164"/>
      <c r="N40" s="164"/>
      <c r="O40" s="164"/>
      <c r="P40" s="55">
        <v>45210</v>
      </c>
      <c r="Q40" s="172">
        <v>4366.59</v>
      </c>
      <c r="R40" s="172">
        <v>4378.6400000000003</v>
      </c>
      <c r="S40" s="172">
        <v>4345.34</v>
      </c>
      <c r="T40" s="172">
        <v>4376.95</v>
      </c>
      <c r="U40" s="172">
        <v>4376.95</v>
      </c>
      <c r="V40" s="173">
        <v>3601660000</v>
      </c>
      <c r="W40" s="180">
        <f t="shared" si="1"/>
        <v>-4.2746661488022308E-3</v>
      </c>
      <c r="X40" s="164"/>
      <c r="Y40" s="164"/>
      <c r="Z40" s="164"/>
      <c r="AA40" s="164"/>
      <c r="AB40" s="164"/>
      <c r="AC40" s="164"/>
      <c r="AD40" s="164"/>
      <c r="AE40" s="164"/>
      <c r="AF40" s="164"/>
      <c r="AG40" s="164"/>
      <c r="AH40" s="181">
        <f t="shared" si="2"/>
        <v>3.9361555517543501E-2</v>
      </c>
      <c r="AI40" s="179">
        <f t="shared" si="3"/>
        <v>-4.2746661488022308E-3</v>
      </c>
      <c r="AJ40" s="164"/>
      <c r="AK40" s="164"/>
      <c r="AL40" s="164"/>
      <c r="AM40" s="164"/>
      <c r="AN40" s="164"/>
      <c r="AO40" s="166"/>
    </row>
    <row r="41" spans="1:41">
      <c r="A41" s="53">
        <v>44957</v>
      </c>
      <c r="B41" s="51">
        <v>164.570007</v>
      </c>
      <c r="C41" s="51">
        <v>174.300003</v>
      </c>
      <c r="D41" s="51">
        <v>162.779999</v>
      </c>
      <c r="E41" s="51">
        <v>173.220001</v>
      </c>
      <c r="F41" s="51">
        <v>173.220001</v>
      </c>
      <c r="G41" s="51">
        <v>196813500</v>
      </c>
      <c r="H41" s="179">
        <f t="shared" si="0"/>
        <v>4.7280931490122802E-2</v>
      </c>
      <c r="I41" s="164"/>
      <c r="J41" s="164"/>
      <c r="K41" s="164"/>
      <c r="L41" s="164"/>
      <c r="M41" s="164"/>
      <c r="N41" s="164"/>
      <c r="O41" s="164"/>
      <c r="P41" s="55">
        <v>45209</v>
      </c>
      <c r="Q41" s="172">
        <v>4339.75</v>
      </c>
      <c r="R41" s="172">
        <v>4385.46</v>
      </c>
      <c r="S41" s="172">
        <v>4339.6400000000003</v>
      </c>
      <c r="T41" s="172">
        <v>4358.24</v>
      </c>
      <c r="U41" s="172">
        <v>4358.24</v>
      </c>
      <c r="V41" s="173">
        <v>3520240000</v>
      </c>
      <c r="W41" s="180">
        <f t="shared" si="1"/>
        <v>-5.1809904915746108E-3</v>
      </c>
      <c r="X41" s="164"/>
      <c r="Y41" s="164"/>
      <c r="Z41" s="164"/>
      <c r="AA41" s="164"/>
      <c r="AB41" s="164"/>
      <c r="AC41" s="164"/>
      <c r="AD41" s="164"/>
      <c r="AE41" s="164"/>
      <c r="AF41" s="164"/>
      <c r="AG41" s="164"/>
      <c r="AH41" s="181">
        <f t="shared" si="2"/>
        <v>4.7280931490122802E-2</v>
      </c>
      <c r="AI41" s="179">
        <f t="shared" si="3"/>
        <v>-5.1809904915746108E-3</v>
      </c>
      <c r="AJ41" s="164"/>
      <c r="AK41" s="164"/>
      <c r="AL41" s="164"/>
      <c r="AM41" s="164"/>
      <c r="AN41" s="164"/>
      <c r="AO41" s="166"/>
    </row>
    <row r="42" spans="1:41">
      <c r="A42" s="53">
        <v>44958</v>
      </c>
      <c r="B42" s="51">
        <v>173.88999899999999</v>
      </c>
      <c r="C42" s="51">
        <v>183.80999800000001</v>
      </c>
      <c r="D42" s="51">
        <v>169.929993</v>
      </c>
      <c r="E42" s="51">
        <v>181.41000399999999</v>
      </c>
      <c r="F42" s="51">
        <v>181.41000399999999</v>
      </c>
      <c r="G42" s="51">
        <v>213806300</v>
      </c>
      <c r="H42" s="179">
        <f t="shared" si="0"/>
        <v>3.7814893604213973E-2</v>
      </c>
      <c r="I42" s="164"/>
      <c r="J42" s="164"/>
      <c r="K42" s="164"/>
      <c r="L42" s="164"/>
      <c r="M42" s="164"/>
      <c r="N42" s="164"/>
      <c r="O42" s="164"/>
      <c r="P42" s="55">
        <v>45208</v>
      </c>
      <c r="Q42" s="172">
        <v>4289.0200000000004</v>
      </c>
      <c r="R42" s="172">
        <v>4341.7299999999996</v>
      </c>
      <c r="S42" s="172">
        <v>4283.79</v>
      </c>
      <c r="T42" s="172">
        <v>4335.66</v>
      </c>
      <c r="U42" s="172">
        <v>4335.66</v>
      </c>
      <c r="V42" s="173">
        <v>3174630000</v>
      </c>
      <c r="W42" s="180">
        <f t="shared" si="1"/>
        <v>-6.2643288449739654E-3</v>
      </c>
      <c r="X42" s="164"/>
      <c r="Y42" s="164"/>
      <c r="Z42" s="164"/>
      <c r="AA42" s="164"/>
      <c r="AB42" s="164"/>
      <c r="AC42" s="164"/>
      <c r="AD42" s="164"/>
      <c r="AE42" s="164"/>
      <c r="AF42" s="164"/>
      <c r="AG42" s="164"/>
      <c r="AH42" s="181">
        <f t="shared" si="2"/>
        <v>3.7814893604213973E-2</v>
      </c>
      <c r="AI42" s="179">
        <f t="shared" si="3"/>
        <v>-6.2643288449739654E-3</v>
      </c>
      <c r="AJ42" s="164"/>
      <c r="AK42" s="164"/>
      <c r="AL42" s="164"/>
      <c r="AM42" s="164"/>
      <c r="AN42" s="164"/>
      <c r="AO42" s="166"/>
    </row>
    <row r="43" spans="1:41">
      <c r="A43" s="53">
        <v>44959</v>
      </c>
      <c r="B43" s="51">
        <v>187.33000200000001</v>
      </c>
      <c r="C43" s="51">
        <v>196.75</v>
      </c>
      <c r="D43" s="51">
        <v>182.61000100000001</v>
      </c>
      <c r="E43" s="51">
        <v>188.270004</v>
      </c>
      <c r="F43" s="51">
        <v>188.270004</v>
      </c>
      <c r="G43" s="51">
        <v>217448300</v>
      </c>
      <c r="H43" s="179">
        <f t="shared" si="0"/>
        <v>9.0826576919815771E-3</v>
      </c>
      <c r="I43" s="164"/>
      <c r="J43" s="164"/>
      <c r="K43" s="164"/>
      <c r="L43" s="164"/>
      <c r="M43" s="164"/>
      <c r="N43" s="164"/>
      <c r="O43" s="164"/>
      <c r="P43" s="55">
        <v>45205</v>
      </c>
      <c r="Q43" s="172">
        <v>4234.79</v>
      </c>
      <c r="R43" s="172">
        <v>4324.1000000000004</v>
      </c>
      <c r="S43" s="172">
        <v>4219.55</v>
      </c>
      <c r="T43" s="172">
        <v>4308.5</v>
      </c>
      <c r="U43" s="172">
        <v>4308.5</v>
      </c>
      <c r="V43" s="173">
        <v>3902030000</v>
      </c>
      <c r="W43" s="180">
        <f t="shared" si="1"/>
        <v>-1.1676917720784608E-2</v>
      </c>
      <c r="X43" s="164"/>
      <c r="Y43" s="164"/>
      <c r="Z43" s="164"/>
      <c r="AA43" s="164"/>
      <c r="AB43" s="164"/>
      <c r="AC43" s="164"/>
      <c r="AD43" s="164"/>
      <c r="AE43" s="164"/>
      <c r="AF43" s="164"/>
      <c r="AG43" s="164"/>
      <c r="AH43" s="181">
        <f t="shared" si="2"/>
        <v>9.0826576919815771E-3</v>
      </c>
      <c r="AI43" s="179">
        <f t="shared" si="3"/>
        <v>-1.1676917720784608E-2</v>
      </c>
      <c r="AJ43" s="164"/>
      <c r="AK43" s="164"/>
      <c r="AL43" s="164"/>
      <c r="AM43" s="164"/>
      <c r="AN43" s="164"/>
      <c r="AO43" s="166"/>
    </row>
    <row r="44" spans="1:41">
      <c r="A44" s="53">
        <v>44960</v>
      </c>
      <c r="B44" s="51">
        <v>183.949997</v>
      </c>
      <c r="C44" s="51">
        <v>199</v>
      </c>
      <c r="D44" s="51">
        <v>183.69000199999999</v>
      </c>
      <c r="E44" s="51">
        <v>189.979996</v>
      </c>
      <c r="F44" s="51">
        <v>189.979996</v>
      </c>
      <c r="G44" s="51">
        <v>232662000</v>
      </c>
      <c r="H44" s="179">
        <f t="shared" si="0"/>
        <v>2.5160538481114658E-2</v>
      </c>
      <c r="I44" s="164"/>
      <c r="J44" s="164"/>
      <c r="K44" s="164"/>
      <c r="L44" s="164"/>
      <c r="M44" s="164"/>
      <c r="N44" s="164"/>
      <c r="O44" s="164"/>
      <c r="P44" s="55">
        <v>45204</v>
      </c>
      <c r="Q44" s="172">
        <v>4259.3100000000004</v>
      </c>
      <c r="R44" s="172">
        <v>4267.13</v>
      </c>
      <c r="S44" s="172">
        <v>4225.91</v>
      </c>
      <c r="T44" s="172">
        <v>4258.1899999999996</v>
      </c>
      <c r="U44" s="172">
        <v>4258.1899999999996</v>
      </c>
      <c r="V44" s="173">
        <v>3581470000</v>
      </c>
      <c r="W44" s="180">
        <f t="shared" si="1"/>
        <v>1.3057190966114796E-3</v>
      </c>
      <c r="X44" s="164"/>
      <c r="Y44" s="164"/>
      <c r="Z44" s="164"/>
      <c r="AA44" s="164"/>
      <c r="AB44" s="164"/>
      <c r="AC44" s="164"/>
      <c r="AD44" s="164"/>
      <c r="AE44" s="164"/>
      <c r="AF44" s="164"/>
      <c r="AG44" s="164"/>
      <c r="AH44" s="181">
        <f t="shared" si="2"/>
        <v>2.5160538481114658E-2</v>
      </c>
      <c r="AI44" s="179">
        <f t="shared" si="3"/>
        <v>1.3057190966114796E-3</v>
      </c>
      <c r="AJ44" s="164"/>
      <c r="AK44" s="164"/>
      <c r="AL44" s="164"/>
      <c r="AM44" s="164"/>
      <c r="AN44" s="164"/>
      <c r="AO44" s="166"/>
    </row>
    <row r="45" spans="1:41">
      <c r="A45" s="53">
        <v>44963</v>
      </c>
      <c r="B45" s="51">
        <v>193.009995</v>
      </c>
      <c r="C45" s="51">
        <v>198.16999799999999</v>
      </c>
      <c r="D45" s="51">
        <v>189.91999799999999</v>
      </c>
      <c r="E45" s="51">
        <v>194.759995</v>
      </c>
      <c r="F45" s="51">
        <v>194.759995</v>
      </c>
      <c r="G45" s="51">
        <v>186188100</v>
      </c>
      <c r="H45" s="179">
        <f t="shared" si="0"/>
        <v>1.0525790987004235E-2</v>
      </c>
      <c r="I45" s="164"/>
      <c r="J45" s="164"/>
      <c r="K45" s="164"/>
      <c r="L45" s="164"/>
      <c r="M45" s="164"/>
      <c r="N45" s="164"/>
      <c r="O45" s="164"/>
      <c r="P45" s="55">
        <v>45203</v>
      </c>
      <c r="Q45" s="172">
        <v>4233.83</v>
      </c>
      <c r="R45" s="172">
        <v>4268.5</v>
      </c>
      <c r="S45" s="172">
        <v>4220.4799999999996</v>
      </c>
      <c r="T45" s="172">
        <v>4263.75</v>
      </c>
      <c r="U45" s="172">
        <v>4263.75</v>
      </c>
      <c r="V45" s="173">
        <v>3777600000</v>
      </c>
      <c r="W45" s="180">
        <f t="shared" si="1"/>
        <v>-8.0445617121078783E-3</v>
      </c>
      <c r="X45" s="164"/>
      <c r="Y45" s="164"/>
      <c r="Z45" s="164"/>
      <c r="AA45" s="164"/>
      <c r="AB45" s="164"/>
      <c r="AC45" s="164"/>
      <c r="AD45" s="164"/>
      <c r="AE45" s="164"/>
      <c r="AF45" s="164"/>
      <c r="AG45" s="164"/>
      <c r="AH45" s="181">
        <f t="shared" si="2"/>
        <v>1.0525790987004235E-2</v>
      </c>
      <c r="AI45" s="179">
        <f t="shared" si="3"/>
        <v>-8.0445617121078783E-3</v>
      </c>
      <c r="AJ45" s="164"/>
      <c r="AK45" s="164"/>
      <c r="AL45" s="164"/>
      <c r="AM45" s="164"/>
      <c r="AN45" s="164"/>
      <c r="AO45" s="166"/>
    </row>
    <row r="46" spans="1:41">
      <c r="A46" s="53">
        <v>44964</v>
      </c>
      <c r="B46" s="51">
        <v>196.429993</v>
      </c>
      <c r="C46" s="51">
        <v>197.5</v>
      </c>
      <c r="D46" s="51">
        <v>189.550003</v>
      </c>
      <c r="E46" s="51">
        <v>196.80999800000001</v>
      </c>
      <c r="F46" s="51">
        <v>196.80999800000001</v>
      </c>
      <c r="G46" s="51">
        <v>186010300</v>
      </c>
      <c r="H46" s="179">
        <f t="shared" si="0"/>
        <v>2.2763045808272375E-2</v>
      </c>
      <c r="I46" s="164"/>
      <c r="J46" s="164"/>
      <c r="K46" s="164"/>
      <c r="L46" s="164"/>
      <c r="M46" s="164"/>
      <c r="N46" s="164"/>
      <c r="O46" s="164"/>
      <c r="P46" s="55">
        <v>45202</v>
      </c>
      <c r="Q46" s="172">
        <v>4269.75</v>
      </c>
      <c r="R46" s="172">
        <v>4281.1499999999996</v>
      </c>
      <c r="S46" s="172">
        <v>4216.45</v>
      </c>
      <c r="T46" s="172">
        <v>4229.45</v>
      </c>
      <c r="U46" s="172">
        <v>4229.45</v>
      </c>
      <c r="V46" s="173">
        <v>3953830000</v>
      </c>
      <c r="W46" s="180">
        <f t="shared" si="1"/>
        <v>1.3935618106373227E-2</v>
      </c>
      <c r="X46" s="164"/>
      <c r="Y46" s="164"/>
      <c r="Z46" s="164"/>
      <c r="AA46" s="164"/>
      <c r="AB46" s="164"/>
      <c r="AC46" s="164"/>
      <c r="AD46" s="164"/>
      <c r="AE46" s="164"/>
      <c r="AF46" s="164"/>
      <c r="AG46" s="164"/>
      <c r="AH46" s="181">
        <f t="shared" si="2"/>
        <v>2.2763045808272375E-2</v>
      </c>
      <c r="AI46" s="179">
        <f t="shared" si="3"/>
        <v>1.3935618106373227E-2</v>
      </c>
      <c r="AJ46" s="164"/>
      <c r="AK46" s="164"/>
      <c r="AL46" s="164"/>
      <c r="AM46" s="164"/>
      <c r="AN46" s="164"/>
      <c r="AO46" s="166"/>
    </row>
    <row r="47" spans="1:41">
      <c r="A47" s="53">
        <v>44965</v>
      </c>
      <c r="B47" s="51">
        <v>196.10000600000001</v>
      </c>
      <c r="C47" s="51">
        <v>203</v>
      </c>
      <c r="D47" s="51">
        <v>194.30999800000001</v>
      </c>
      <c r="E47" s="51">
        <v>201.28999300000001</v>
      </c>
      <c r="F47" s="51">
        <v>201.28999300000001</v>
      </c>
      <c r="G47" s="51">
        <v>180673600</v>
      </c>
      <c r="H47" s="179">
        <f t="shared" si="0"/>
        <v>2.9956849370052829E-2</v>
      </c>
      <c r="I47" s="164"/>
      <c r="J47" s="164"/>
      <c r="K47" s="164"/>
      <c r="L47" s="164"/>
      <c r="M47" s="164"/>
      <c r="N47" s="164"/>
      <c r="O47" s="164"/>
      <c r="P47" s="55">
        <v>45201</v>
      </c>
      <c r="Q47" s="172">
        <v>4284.5200000000004</v>
      </c>
      <c r="R47" s="172">
        <v>4300.58</v>
      </c>
      <c r="S47" s="172">
        <v>4260.21</v>
      </c>
      <c r="T47" s="172">
        <v>4288.3900000000003</v>
      </c>
      <c r="U47" s="172">
        <v>4288.3900000000003</v>
      </c>
      <c r="V47" s="173">
        <v>3938660000</v>
      </c>
      <c r="W47" s="180">
        <f t="shared" si="1"/>
        <v>-7.9283833793186709E-5</v>
      </c>
      <c r="X47" s="164"/>
      <c r="Y47" s="164"/>
      <c r="Z47" s="164"/>
      <c r="AA47" s="164"/>
      <c r="AB47" s="164"/>
      <c r="AC47" s="164"/>
      <c r="AD47" s="164"/>
      <c r="AE47" s="164"/>
      <c r="AF47" s="164"/>
      <c r="AG47" s="164"/>
      <c r="AH47" s="181">
        <f t="shared" si="2"/>
        <v>2.9956849370052829E-2</v>
      </c>
      <c r="AI47" s="179">
        <f t="shared" si="3"/>
        <v>-7.9283833793186709E-5</v>
      </c>
      <c r="AJ47" s="164"/>
      <c r="AK47" s="164"/>
      <c r="AL47" s="164"/>
      <c r="AM47" s="164"/>
      <c r="AN47" s="164"/>
      <c r="AO47" s="166"/>
    </row>
    <row r="48" spans="1:41">
      <c r="A48" s="53">
        <v>44966</v>
      </c>
      <c r="B48" s="51">
        <v>207.779999</v>
      </c>
      <c r="C48" s="51">
        <v>214</v>
      </c>
      <c r="D48" s="51">
        <v>204.770004</v>
      </c>
      <c r="E48" s="51">
        <v>207.320007</v>
      </c>
      <c r="F48" s="51">
        <v>207.320007</v>
      </c>
      <c r="G48" s="51">
        <v>215431400</v>
      </c>
      <c r="H48" s="179">
        <f t="shared" si="0"/>
        <v>-5.030873841326855E-2</v>
      </c>
      <c r="I48" s="164"/>
      <c r="J48" s="164"/>
      <c r="K48" s="164"/>
      <c r="L48" s="164"/>
      <c r="M48" s="164"/>
      <c r="N48" s="164"/>
      <c r="O48" s="164"/>
      <c r="P48" s="55">
        <v>45198</v>
      </c>
      <c r="Q48" s="172">
        <v>4328.18</v>
      </c>
      <c r="R48" s="172">
        <v>4333.1499999999996</v>
      </c>
      <c r="S48" s="172">
        <v>4274.8599999999997</v>
      </c>
      <c r="T48" s="172">
        <v>4288.05</v>
      </c>
      <c r="U48" s="172">
        <v>4288.05</v>
      </c>
      <c r="V48" s="173">
        <v>3865960000</v>
      </c>
      <c r="W48" s="180">
        <f t="shared" si="1"/>
        <v>2.7168526486396338E-3</v>
      </c>
      <c r="X48" s="164"/>
      <c r="Y48" s="164"/>
      <c r="Z48" s="164"/>
      <c r="AA48" s="164"/>
      <c r="AB48" s="164"/>
      <c r="AC48" s="164"/>
      <c r="AD48" s="164"/>
      <c r="AE48" s="164"/>
      <c r="AF48" s="164"/>
      <c r="AG48" s="164"/>
      <c r="AH48" s="181">
        <f t="shared" si="2"/>
        <v>-5.030873841326855E-2</v>
      </c>
      <c r="AI48" s="179">
        <f t="shared" si="3"/>
        <v>2.7168526486396338E-3</v>
      </c>
      <c r="AJ48" s="164"/>
      <c r="AK48" s="164"/>
      <c r="AL48" s="164"/>
      <c r="AM48" s="164"/>
      <c r="AN48" s="164"/>
      <c r="AO48" s="166"/>
    </row>
    <row r="49" spans="1:41">
      <c r="A49" s="53">
        <v>44967</v>
      </c>
      <c r="B49" s="51">
        <v>202.229996</v>
      </c>
      <c r="C49" s="51">
        <v>206.199997</v>
      </c>
      <c r="D49" s="51">
        <v>192.88999899999999</v>
      </c>
      <c r="E49" s="51">
        <v>196.88999899999999</v>
      </c>
      <c r="F49" s="51">
        <v>196.88999899999999</v>
      </c>
      <c r="G49" s="51">
        <v>204754100</v>
      </c>
      <c r="H49" s="179">
        <f t="shared" si="0"/>
        <v>-1.1427700804650831E-2</v>
      </c>
      <c r="I49" s="164"/>
      <c r="J49" s="164"/>
      <c r="K49" s="164"/>
      <c r="L49" s="164"/>
      <c r="M49" s="164"/>
      <c r="N49" s="164"/>
      <c r="O49" s="164"/>
      <c r="P49" s="55">
        <v>45197</v>
      </c>
      <c r="Q49" s="172">
        <v>4269.6499999999996</v>
      </c>
      <c r="R49" s="172">
        <v>4317.2700000000004</v>
      </c>
      <c r="S49" s="172">
        <v>4264.38</v>
      </c>
      <c r="T49" s="172">
        <v>4299.7</v>
      </c>
      <c r="U49" s="172">
        <v>4299.7</v>
      </c>
      <c r="V49" s="173">
        <v>3846230000</v>
      </c>
      <c r="W49" s="180">
        <f t="shared" si="1"/>
        <v>-5.8585482708094494E-3</v>
      </c>
      <c r="X49" s="164"/>
      <c r="Y49" s="164"/>
      <c r="Z49" s="164"/>
      <c r="AA49" s="164"/>
      <c r="AB49" s="164"/>
      <c r="AC49" s="164"/>
      <c r="AD49" s="164"/>
      <c r="AE49" s="164"/>
      <c r="AF49" s="164"/>
      <c r="AG49" s="164"/>
      <c r="AH49" s="181">
        <f t="shared" si="2"/>
        <v>-1.1427700804650831E-2</v>
      </c>
      <c r="AI49" s="179">
        <f t="shared" si="3"/>
        <v>-5.8585482708094494E-3</v>
      </c>
      <c r="AJ49" s="164"/>
      <c r="AK49" s="164"/>
      <c r="AL49" s="164"/>
      <c r="AM49" s="164"/>
      <c r="AN49" s="164"/>
      <c r="AO49" s="166"/>
    </row>
    <row r="50" spans="1:41">
      <c r="A50" s="53">
        <v>44970</v>
      </c>
      <c r="B50" s="51">
        <v>194.41999799999999</v>
      </c>
      <c r="C50" s="51">
        <v>196.300003</v>
      </c>
      <c r="D50" s="51">
        <v>187.61000100000001</v>
      </c>
      <c r="E50" s="51">
        <v>194.63999899999999</v>
      </c>
      <c r="F50" s="51">
        <v>194.63999899999999</v>
      </c>
      <c r="G50" s="51">
        <v>172475500</v>
      </c>
      <c r="H50" s="179">
        <f t="shared" si="0"/>
        <v>7.5061657804468052E-2</v>
      </c>
      <c r="I50" s="164"/>
      <c r="J50" s="164"/>
      <c r="K50" s="164"/>
      <c r="L50" s="164"/>
      <c r="M50" s="164"/>
      <c r="N50" s="164"/>
      <c r="O50" s="164"/>
      <c r="P50" s="55">
        <v>45196</v>
      </c>
      <c r="Q50" s="172">
        <v>4282.63</v>
      </c>
      <c r="R50" s="172">
        <v>4292.07</v>
      </c>
      <c r="S50" s="172">
        <v>4238.63</v>
      </c>
      <c r="T50" s="172">
        <v>4274.51</v>
      </c>
      <c r="U50" s="172">
        <v>4274.51</v>
      </c>
      <c r="V50" s="173">
        <v>3875880000</v>
      </c>
      <c r="W50" s="180">
        <f t="shared" si="1"/>
        <v>-2.2926604452921939E-4</v>
      </c>
      <c r="X50" s="164"/>
      <c r="Y50" s="164"/>
      <c r="Z50" s="164"/>
      <c r="AA50" s="164"/>
      <c r="AB50" s="164"/>
      <c r="AC50" s="164"/>
      <c r="AD50" s="164"/>
      <c r="AE50" s="164"/>
      <c r="AF50" s="164"/>
      <c r="AG50" s="164"/>
      <c r="AH50" s="181">
        <f t="shared" si="2"/>
        <v>7.5061657804468052E-2</v>
      </c>
      <c r="AI50" s="179">
        <f t="shared" si="3"/>
        <v>-2.2926604452921939E-4</v>
      </c>
      <c r="AJ50" s="164"/>
      <c r="AK50" s="164"/>
      <c r="AL50" s="164"/>
      <c r="AM50" s="164"/>
      <c r="AN50" s="164"/>
      <c r="AO50" s="166"/>
    </row>
    <row r="51" spans="1:41">
      <c r="A51" s="53">
        <v>44971</v>
      </c>
      <c r="B51" s="51">
        <v>191.94000199999999</v>
      </c>
      <c r="C51" s="51">
        <v>209.820007</v>
      </c>
      <c r="D51" s="51">
        <v>189.44000199999999</v>
      </c>
      <c r="E51" s="51">
        <v>209.25</v>
      </c>
      <c r="F51" s="51">
        <v>209.25</v>
      </c>
      <c r="G51" s="51">
        <v>216455700</v>
      </c>
      <c r="H51" s="179">
        <f t="shared" si="0"/>
        <v>2.3847096774193499E-2</v>
      </c>
      <c r="I51" s="164"/>
      <c r="J51" s="164"/>
      <c r="K51" s="164"/>
      <c r="L51" s="164"/>
      <c r="M51" s="164"/>
      <c r="N51" s="164"/>
      <c r="O51" s="164"/>
      <c r="P51" s="55">
        <v>45195</v>
      </c>
      <c r="Q51" s="172">
        <v>4312.88</v>
      </c>
      <c r="R51" s="172">
        <v>4313.01</v>
      </c>
      <c r="S51" s="172">
        <v>4265.9799999999996</v>
      </c>
      <c r="T51" s="172">
        <v>4273.53</v>
      </c>
      <c r="U51" s="172">
        <v>4273.53</v>
      </c>
      <c r="V51" s="173">
        <v>3472340000</v>
      </c>
      <c r="W51" s="180">
        <f t="shared" si="1"/>
        <v>1.4954849971803075E-2</v>
      </c>
      <c r="X51" s="164"/>
      <c r="Y51" s="164"/>
      <c r="Z51" s="164"/>
      <c r="AA51" s="164"/>
      <c r="AB51" s="164"/>
      <c r="AC51" s="164"/>
      <c r="AD51" s="164"/>
      <c r="AE51" s="164"/>
      <c r="AF51" s="164"/>
      <c r="AG51" s="164"/>
      <c r="AH51" s="181">
        <f t="shared" si="2"/>
        <v>2.3847096774193499E-2</v>
      </c>
      <c r="AI51" s="179">
        <f t="shared" si="3"/>
        <v>1.4954849971803075E-2</v>
      </c>
      <c r="AJ51" s="164"/>
      <c r="AK51" s="164"/>
      <c r="AL51" s="164"/>
      <c r="AM51" s="164"/>
      <c r="AN51" s="164"/>
      <c r="AO51" s="166"/>
    </row>
    <row r="52" spans="1:41">
      <c r="A52" s="53">
        <v>44972</v>
      </c>
      <c r="B52" s="51">
        <v>211.759995</v>
      </c>
      <c r="C52" s="51">
        <v>214.66000399999999</v>
      </c>
      <c r="D52" s="51">
        <v>206.11000100000001</v>
      </c>
      <c r="E52" s="51">
        <v>214.240005</v>
      </c>
      <c r="F52" s="51">
        <v>214.240005</v>
      </c>
      <c r="G52" s="51">
        <v>181006400</v>
      </c>
      <c r="H52" s="179">
        <f t="shared" si="0"/>
        <v>-5.6945536385699658E-2</v>
      </c>
      <c r="I52" s="164"/>
      <c r="J52" s="164"/>
      <c r="K52" s="164"/>
      <c r="L52" s="164"/>
      <c r="M52" s="164"/>
      <c r="N52" s="164"/>
      <c r="O52" s="164"/>
      <c r="P52" s="55">
        <v>45194</v>
      </c>
      <c r="Q52" s="172">
        <v>4310.62</v>
      </c>
      <c r="R52" s="172">
        <v>4338.51</v>
      </c>
      <c r="S52" s="172">
        <v>4302.7</v>
      </c>
      <c r="T52" s="172">
        <v>4337.4399999999996</v>
      </c>
      <c r="U52" s="172">
        <v>4337.4399999999996</v>
      </c>
      <c r="V52" s="173">
        <v>3195650000</v>
      </c>
      <c r="W52" s="180">
        <f t="shared" si="1"/>
        <v>-4.0069718543654931E-3</v>
      </c>
      <c r="X52" s="164"/>
      <c r="Y52" s="164"/>
      <c r="Z52" s="164"/>
      <c r="AA52" s="164"/>
      <c r="AB52" s="164"/>
      <c r="AC52" s="164"/>
      <c r="AD52" s="164"/>
      <c r="AE52" s="164"/>
      <c r="AF52" s="164"/>
      <c r="AG52" s="164"/>
      <c r="AH52" s="181">
        <f t="shared" si="2"/>
        <v>-5.6945536385699658E-2</v>
      </c>
      <c r="AI52" s="179">
        <f t="shared" si="3"/>
        <v>-4.0069718543654931E-3</v>
      </c>
      <c r="AJ52" s="164"/>
      <c r="AK52" s="164"/>
      <c r="AL52" s="164"/>
      <c r="AM52" s="164"/>
      <c r="AN52" s="164"/>
      <c r="AO52" s="166"/>
    </row>
    <row r="53" spans="1:41">
      <c r="A53" s="53">
        <v>44973</v>
      </c>
      <c r="B53" s="51">
        <v>210.779999</v>
      </c>
      <c r="C53" s="51">
        <v>217.64999399999999</v>
      </c>
      <c r="D53" s="51">
        <v>201.83999600000001</v>
      </c>
      <c r="E53" s="51">
        <v>202.03999300000001</v>
      </c>
      <c r="F53" s="51">
        <v>202.03999300000001</v>
      </c>
      <c r="G53" s="51">
        <v>229586500</v>
      </c>
      <c r="H53" s="179">
        <f t="shared" si="0"/>
        <v>3.103348454382493E-2</v>
      </c>
      <c r="I53" s="164"/>
      <c r="J53" s="164"/>
      <c r="K53" s="164"/>
      <c r="L53" s="164"/>
      <c r="M53" s="164"/>
      <c r="N53" s="164"/>
      <c r="O53" s="164"/>
      <c r="P53" s="55">
        <v>45191</v>
      </c>
      <c r="Q53" s="172">
        <v>4341.74</v>
      </c>
      <c r="R53" s="172">
        <v>4357.3999999999996</v>
      </c>
      <c r="S53" s="172">
        <v>4316.49</v>
      </c>
      <c r="T53" s="172">
        <v>4320.0600000000004</v>
      </c>
      <c r="U53" s="172">
        <v>4320.0600000000004</v>
      </c>
      <c r="V53" s="173">
        <v>3349570000</v>
      </c>
      <c r="W53" s="180">
        <f t="shared" si="1"/>
        <v>2.3008939690651875E-3</v>
      </c>
      <c r="X53" s="164"/>
      <c r="Y53" s="164"/>
      <c r="Z53" s="164"/>
      <c r="AA53" s="164"/>
      <c r="AB53" s="164"/>
      <c r="AC53" s="164"/>
      <c r="AD53" s="164"/>
      <c r="AE53" s="164"/>
      <c r="AF53" s="164"/>
      <c r="AG53" s="164"/>
      <c r="AH53" s="181">
        <f t="shared" si="2"/>
        <v>3.103348454382493E-2</v>
      </c>
      <c r="AI53" s="179">
        <f t="shared" si="3"/>
        <v>2.3008939690651875E-3</v>
      </c>
      <c r="AJ53" s="164"/>
      <c r="AK53" s="164"/>
      <c r="AL53" s="164"/>
      <c r="AM53" s="164"/>
      <c r="AN53" s="164"/>
      <c r="AO53" s="166"/>
    </row>
    <row r="54" spans="1:41">
      <c r="A54" s="53">
        <v>44974</v>
      </c>
      <c r="B54" s="51">
        <v>199.990005</v>
      </c>
      <c r="C54" s="51">
        <v>208.44000199999999</v>
      </c>
      <c r="D54" s="51">
        <v>197.5</v>
      </c>
      <c r="E54" s="51">
        <v>208.30999800000001</v>
      </c>
      <c r="F54" s="51">
        <v>208.30999800000001</v>
      </c>
      <c r="G54" s="51">
        <v>213738500</v>
      </c>
      <c r="H54" s="179">
        <f t="shared" si="0"/>
        <v>-5.2517896908625628E-2</v>
      </c>
      <c r="I54" s="164"/>
      <c r="J54" s="164"/>
      <c r="K54" s="164"/>
      <c r="L54" s="164"/>
      <c r="M54" s="164"/>
      <c r="N54" s="164"/>
      <c r="O54" s="164"/>
      <c r="P54" s="55">
        <v>45190</v>
      </c>
      <c r="Q54" s="172">
        <v>4374.3599999999997</v>
      </c>
      <c r="R54" s="172">
        <v>4375.7</v>
      </c>
      <c r="S54" s="172">
        <v>4329.17</v>
      </c>
      <c r="T54" s="172">
        <v>4330</v>
      </c>
      <c r="U54" s="172">
        <v>4330</v>
      </c>
      <c r="V54" s="173">
        <v>3662340000</v>
      </c>
      <c r="W54" s="180">
        <f t="shared" si="1"/>
        <v>1.6674364896073879E-2</v>
      </c>
      <c r="X54" s="164"/>
      <c r="Y54" s="164"/>
      <c r="Z54" s="164"/>
      <c r="AA54" s="164"/>
      <c r="AB54" s="164"/>
      <c r="AC54" s="164"/>
      <c r="AD54" s="164"/>
      <c r="AE54" s="164"/>
      <c r="AF54" s="164"/>
      <c r="AG54" s="164"/>
      <c r="AH54" s="181">
        <f t="shared" si="2"/>
        <v>-5.2517896908625628E-2</v>
      </c>
      <c r="AI54" s="179">
        <f t="shared" si="3"/>
        <v>1.6674364896073879E-2</v>
      </c>
      <c r="AJ54" s="164"/>
      <c r="AK54" s="164"/>
      <c r="AL54" s="164"/>
      <c r="AM54" s="164"/>
      <c r="AN54" s="164"/>
      <c r="AO54" s="166"/>
    </row>
    <row r="55" spans="1:41">
      <c r="A55" s="53">
        <v>44978</v>
      </c>
      <c r="B55" s="51">
        <v>204.990005</v>
      </c>
      <c r="C55" s="51">
        <v>209.71000699999999</v>
      </c>
      <c r="D55" s="51">
        <v>197.220001</v>
      </c>
      <c r="E55" s="51">
        <v>197.36999499999999</v>
      </c>
      <c r="F55" s="51">
        <v>197.36999499999999</v>
      </c>
      <c r="G55" s="51">
        <v>180018600</v>
      </c>
      <c r="H55" s="179">
        <f t="shared" si="0"/>
        <v>1.7682556054176457E-2</v>
      </c>
      <c r="I55" s="164"/>
      <c r="J55" s="164"/>
      <c r="K55" s="164"/>
      <c r="L55" s="164"/>
      <c r="M55" s="164"/>
      <c r="N55" s="164"/>
      <c r="O55" s="164"/>
      <c r="P55" s="55">
        <v>45189</v>
      </c>
      <c r="Q55" s="172">
        <v>4452.8100000000004</v>
      </c>
      <c r="R55" s="172">
        <v>4461.03</v>
      </c>
      <c r="S55" s="172">
        <v>4401.38</v>
      </c>
      <c r="T55" s="172">
        <v>4402.2</v>
      </c>
      <c r="U55" s="172">
        <v>4402.2</v>
      </c>
      <c r="V55" s="173">
        <v>3308450000</v>
      </c>
      <c r="W55" s="180">
        <f t="shared" si="1"/>
        <v>9.4838944164281624E-3</v>
      </c>
      <c r="X55" s="164"/>
      <c r="Y55" s="164"/>
      <c r="Z55" s="164"/>
      <c r="AA55" s="164"/>
      <c r="AB55" s="164"/>
      <c r="AC55" s="164"/>
      <c r="AD55" s="164"/>
      <c r="AE55" s="164"/>
      <c r="AF55" s="164"/>
      <c r="AG55" s="164"/>
      <c r="AH55" s="181">
        <f t="shared" si="2"/>
        <v>1.7682556054176457E-2</v>
      </c>
      <c r="AI55" s="179">
        <f t="shared" si="3"/>
        <v>9.4838944164281624E-3</v>
      </c>
      <c r="AJ55" s="164"/>
      <c r="AK55" s="164"/>
      <c r="AL55" s="164"/>
      <c r="AM55" s="164"/>
      <c r="AN55" s="164"/>
      <c r="AO55" s="166"/>
    </row>
    <row r="56" spans="1:41">
      <c r="A56" s="53">
        <v>44979</v>
      </c>
      <c r="B56" s="51">
        <v>197.929993</v>
      </c>
      <c r="C56" s="51">
        <v>201.990005</v>
      </c>
      <c r="D56" s="51">
        <v>191.779999</v>
      </c>
      <c r="E56" s="51">
        <v>200.86000100000001</v>
      </c>
      <c r="F56" s="51">
        <v>200.86000100000001</v>
      </c>
      <c r="G56" s="51">
        <v>191828500</v>
      </c>
      <c r="H56" s="179">
        <f t="shared" si="0"/>
        <v>6.0241262271027995E-3</v>
      </c>
      <c r="I56" s="164"/>
      <c r="J56" s="164"/>
      <c r="K56" s="164"/>
      <c r="L56" s="164"/>
      <c r="M56" s="164"/>
      <c r="N56" s="164"/>
      <c r="O56" s="164"/>
      <c r="P56" s="55">
        <v>45188</v>
      </c>
      <c r="Q56" s="172">
        <v>4445.41</v>
      </c>
      <c r="R56" s="172">
        <v>4449.8500000000004</v>
      </c>
      <c r="S56" s="172">
        <v>4416.6099999999997</v>
      </c>
      <c r="T56" s="172">
        <v>4443.95</v>
      </c>
      <c r="U56" s="172">
        <v>4443.95</v>
      </c>
      <c r="V56" s="173">
        <v>3614880000</v>
      </c>
      <c r="W56" s="180">
        <f t="shared" si="1"/>
        <v>2.1557398260556582E-3</v>
      </c>
      <c r="X56" s="164"/>
      <c r="Y56" s="164"/>
      <c r="Z56" s="164"/>
      <c r="AA56" s="164"/>
      <c r="AB56" s="164"/>
      <c r="AC56" s="164"/>
      <c r="AD56" s="164"/>
      <c r="AE56" s="164"/>
      <c r="AF56" s="164"/>
      <c r="AG56" s="164"/>
      <c r="AH56" s="181">
        <f t="shared" si="2"/>
        <v>6.0241262271027995E-3</v>
      </c>
      <c r="AI56" s="179">
        <f t="shared" si="3"/>
        <v>2.1557398260556582E-3</v>
      </c>
      <c r="AJ56" s="164"/>
      <c r="AK56" s="164"/>
      <c r="AL56" s="164"/>
      <c r="AM56" s="164"/>
      <c r="AN56" s="164"/>
      <c r="AO56" s="166"/>
    </row>
    <row r="57" spans="1:41">
      <c r="A57" s="53">
        <v>44980</v>
      </c>
      <c r="B57" s="51">
        <v>203.91000399999999</v>
      </c>
      <c r="C57" s="51">
        <v>205.13999899999999</v>
      </c>
      <c r="D57" s="51">
        <v>196.33000200000001</v>
      </c>
      <c r="E57" s="51">
        <v>202.070007</v>
      </c>
      <c r="F57" s="51">
        <v>202.070007</v>
      </c>
      <c r="G57" s="51">
        <v>146360000</v>
      </c>
      <c r="H57" s="179">
        <f t="shared" si="0"/>
        <v>-2.5684177860200608E-2</v>
      </c>
      <c r="I57" s="164"/>
      <c r="J57" s="164"/>
      <c r="K57" s="164"/>
      <c r="L57" s="164"/>
      <c r="M57" s="164"/>
      <c r="N57" s="164"/>
      <c r="O57" s="164"/>
      <c r="P57" s="55">
        <v>45187</v>
      </c>
      <c r="Q57" s="172">
        <v>4445.13</v>
      </c>
      <c r="R57" s="172">
        <v>4466.3599999999997</v>
      </c>
      <c r="S57" s="172">
        <v>4442.1099999999997</v>
      </c>
      <c r="T57" s="172">
        <v>4453.53</v>
      </c>
      <c r="U57" s="172">
        <v>4453.53</v>
      </c>
      <c r="V57" s="173">
        <v>3161230000</v>
      </c>
      <c r="W57" s="180">
        <f t="shared" si="1"/>
        <v>-7.2077655253244277E-4</v>
      </c>
      <c r="X57" s="164"/>
      <c r="Y57" s="164"/>
      <c r="Z57" s="164"/>
      <c r="AA57" s="164"/>
      <c r="AB57" s="164"/>
      <c r="AC57" s="164"/>
      <c r="AD57" s="164"/>
      <c r="AE57" s="164"/>
      <c r="AF57" s="164"/>
      <c r="AG57" s="164"/>
      <c r="AH57" s="181">
        <f t="shared" si="2"/>
        <v>-2.5684177860200608E-2</v>
      </c>
      <c r="AI57" s="179">
        <f t="shared" si="3"/>
        <v>-7.2077655253244277E-4</v>
      </c>
      <c r="AJ57" s="164"/>
      <c r="AK57" s="164"/>
      <c r="AL57" s="164"/>
      <c r="AM57" s="164"/>
      <c r="AN57" s="164"/>
      <c r="AO57" s="166"/>
    </row>
    <row r="58" spans="1:41">
      <c r="A58" s="53">
        <v>44981</v>
      </c>
      <c r="B58" s="51">
        <v>196.33000200000001</v>
      </c>
      <c r="C58" s="51">
        <v>197.66999799999999</v>
      </c>
      <c r="D58" s="51">
        <v>192.800003</v>
      </c>
      <c r="E58" s="51">
        <v>196.88000500000001</v>
      </c>
      <c r="F58" s="51">
        <v>196.88000500000001</v>
      </c>
      <c r="G58" s="51">
        <v>142228100</v>
      </c>
      <c r="H58" s="179">
        <f t="shared" si="0"/>
        <v>5.4601786504424377E-2</v>
      </c>
      <c r="I58" s="164"/>
      <c r="J58" s="164"/>
      <c r="K58" s="164"/>
      <c r="L58" s="164"/>
      <c r="M58" s="164"/>
      <c r="N58" s="164"/>
      <c r="O58" s="164"/>
      <c r="P58" s="55">
        <v>45184</v>
      </c>
      <c r="Q58" s="172">
        <v>4497.9799999999996</v>
      </c>
      <c r="R58" s="172">
        <v>4497.9799999999996</v>
      </c>
      <c r="S58" s="172">
        <v>4447.21</v>
      </c>
      <c r="T58" s="172">
        <v>4450.32</v>
      </c>
      <c r="U58" s="172">
        <v>4450.32</v>
      </c>
      <c r="V58" s="173">
        <v>6932230000</v>
      </c>
      <c r="W58" s="180">
        <f t="shared" si="1"/>
        <v>1.2309227201639628E-2</v>
      </c>
      <c r="X58" s="164"/>
      <c r="Y58" s="164"/>
      <c r="Z58" s="164"/>
      <c r="AA58" s="164"/>
      <c r="AB58" s="164"/>
      <c r="AC58" s="164"/>
      <c r="AD58" s="164"/>
      <c r="AE58" s="164"/>
      <c r="AF58" s="164"/>
      <c r="AG58" s="164"/>
      <c r="AH58" s="181">
        <f t="shared" si="2"/>
        <v>5.4601786504424377E-2</v>
      </c>
      <c r="AI58" s="179">
        <f t="shared" si="3"/>
        <v>1.2309227201639628E-2</v>
      </c>
      <c r="AJ58" s="164"/>
      <c r="AK58" s="164"/>
      <c r="AL58" s="164"/>
      <c r="AM58" s="164"/>
      <c r="AN58" s="164"/>
      <c r="AO58" s="166"/>
    </row>
    <row r="59" spans="1:41">
      <c r="A59" s="53">
        <v>44984</v>
      </c>
      <c r="B59" s="51">
        <v>202.029999</v>
      </c>
      <c r="C59" s="51">
        <v>209.41999799999999</v>
      </c>
      <c r="D59" s="51">
        <v>201.259995</v>
      </c>
      <c r="E59" s="51">
        <v>207.63000500000001</v>
      </c>
      <c r="F59" s="51">
        <v>207.63000500000001</v>
      </c>
      <c r="G59" s="51">
        <v>161028300</v>
      </c>
      <c r="H59" s="179">
        <f t="shared" si="0"/>
        <v>-9.2472087548233217E-3</v>
      </c>
      <c r="I59" s="164"/>
      <c r="J59" s="164"/>
      <c r="K59" s="164"/>
      <c r="L59" s="164"/>
      <c r="M59" s="164"/>
      <c r="N59" s="164"/>
      <c r="O59" s="164"/>
      <c r="P59" s="55">
        <v>45183</v>
      </c>
      <c r="Q59" s="172">
        <v>4487.78</v>
      </c>
      <c r="R59" s="172">
        <v>4511.99</v>
      </c>
      <c r="S59" s="172">
        <v>4478.6899999999996</v>
      </c>
      <c r="T59" s="172">
        <v>4505.1000000000004</v>
      </c>
      <c r="U59" s="172">
        <v>4505.1000000000004</v>
      </c>
      <c r="V59" s="173">
        <v>3648720000</v>
      </c>
      <c r="W59" s="180">
        <f t="shared" si="1"/>
        <v>-8.3594148853523009E-3</v>
      </c>
      <c r="X59" s="164"/>
      <c r="Y59" s="164"/>
      <c r="Z59" s="164"/>
      <c r="AA59" s="164"/>
      <c r="AB59" s="164"/>
      <c r="AC59" s="164"/>
      <c r="AD59" s="164"/>
      <c r="AE59" s="164"/>
      <c r="AF59" s="164"/>
      <c r="AG59" s="164"/>
      <c r="AH59" s="181">
        <f t="shared" si="2"/>
        <v>-9.2472087548233217E-3</v>
      </c>
      <c r="AI59" s="179">
        <f t="shared" si="3"/>
        <v>-8.3594148853523009E-3</v>
      </c>
      <c r="AJ59" s="164"/>
      <c r="AK59" s="164"/>
      <c r="AL59" s="164"/>
      <c r="AM59" s="164"/>
      <c r="AN59" s="164"/>
      <c r="AO59" s="166"/>
    </row>
    <row r="60" spans="1:41">
      <c r="A60" s="53">
        <v>44985</v>
      </c>
      <c r="B60" s="51">
        <v>210.58999600000001</v>
      </c>
      <c r="C60" s="51">
        <v>211.229996</v>
      </c>
      <c r="D60" s="51">
        <v>203.75</v>
      </c>
      <c r="E60" s="51">
        <v>205.71000699999999</v>
      </c>
      <c r="F60" s="51">
        <v>205.71000699999999</v>
      </c>
      <c r="G60" s="51">
        <v>153144900</v>
      </c>
      <c r="H60" s="179">
        <f t="shared" si="0"/>
        <v>-1.4291978513228054E-2</v>
      </c>
      <c r="I60" s="164"/>
      <c r="J60" s="164"/>
      <c r="K60" s="164"/>
      <c r="L60" s="164"/>
      <c r="M60" s="164"/>
      <c r="N60" s="164"/>
      <c r="O60" s="164"/>
      <c r="P60" s="55">
        <v>45182</v>
      </c>
      <c r="Q60" s="172">
        <v>4462.6499999999996</v>
      </c>
      <c r="R60" s="172">
        <v>4479.3900000000003</v>
      </c>
      <c r="S60" s="172">
        <v>4453.5200000000004</v>
      </c>
      <c r="T60" s="172">
        <v>4467.4399999999996</v>
      </c>
      <c r="U60" s="172">
        <v>4467.4399999999996</v>
      </c>
      <c r="V60" s="173">
        <v>3529430000</v>
      </c>
      <c r="W60" s="180">
        <f t="shared" si="1"/>
        <v>-1.2400838063857389E-3</v>
      </c>
      <c r="X60" s="164"/>
      <c r="Y60" s="164"/>
      <c r="Z60" s="164"/>
      <c r="AA60" s="164"/>
      <c r="AB60" s="164"/>
      <c r="AC60" s="164"/>
      <c r="AD60" s="164"/>
      <c r="AE60" s="164"/>
      <c r="AF60" s="164"/>
      <c r="AG60" s="164"/>
      <c r="AH60" s="181">
        <f t="shared" si="2"/>
        <v>-1.4291978513228054E-2</v>
      </c>
      <c r="AI60" s="179">
        <f t="shared" si="3"/>
        <v>-1.2400838063857389E-3</v>
      </c>
      <c r="AJ60" s="164"/>
      <c r="AK60" s="164"/>
      <c r="AL60" s="164"/>
      <c r="AM60" s="164"/>
      <c r="AN60" s="164"/>
      <c r="AO60" s="166"/>
    </row>
    <row r="61" spans="1:41">
      <c r="A61" s="53">
        <v>44986</v>
      </c>
      <c r="B61" s="51">
        <v>206.21000699999999</v>
      </c>
      <c r="C61" s="51">
        <v>207.199997</v>
      </c>
      <c r="D61" s="51">
        <v>198.520004</v>
      </c>
      <c r="E61" s="51">
        <v>202.770004</v>
      </c>
      <c r="F61" s="51">
        <v>202.770004</v>
      </c>
      <c r="G61" s="51">
        <v>156852800</v>
      </c>
      <c r="H61" s="179">
        <f t="shared" si="0"/>
        <v>-5.8539279803930033E-2</v>
      </c>
      <c r="I61" s="164"/>
      <c r="J61" s="164"/>
      <c r="K61" s="164"/>
      <c r="L61" s="164"/>
      <c r="M61" s="164"/>
      <c r="N61" s="164"/>
      <c r="O61" s="164"/>
      <c r="P61" s="55">
        <v>45181</v>
      </c>
      <c r="Q61" s="172">
        <v>4473.2700000000004</v>
      </c>
      <c r="R61" s="172">
        <v>4487.1099999999997</v>
      </c>
      <c r="S61" s="172">
        <v>4456.83</v>
      </c>
      <c r="T61" s="172">
        <v>4461.8999999999996</v>
      </c>
      <c r="U61" s="172">
        <v>4461.8999999999996</v>
      </c>
      <c r="V61" s="173">
        <v>3435740000</v>
      </c>
      <c r="W61" s="180">
        <f t="shared" si="1"/>
        <v>5.7285013111008087E-3</v>
      </c>
      <c r="X61" s="164"/>
      <c r="Y61" s="164"/>
      <c r="Z61" s="164"/>
      <c r="AA61" s="164"/>
      <c r="AB61" s="164"/>
      <c r="AC61" s="164"/>
      <c r="AD61" s="164"/>
      <c r="AE61" s="164"/>
      <c r="AF61" s="164"/>
      <c r="AG61" s="164"/>
      <c r="AH61" s="181">
        <f t="shared" si="2"/>
        <v>-5.8539279803930033E-2</v>
      </c>
      <c r="AI61" s="179">
        <f t="shared" si="3"/>
        <v>5.7285013111008087E-3</v>
      </c>
      <c r="AJ61" s="164"/>
      <c r="AK61" s="164"/>
      <c r="AL61" s="164"/>
      <c r="AM61" s="164"/>
      <c r="AN61" s="164"/>
      <c r="AO61" s="166"/>
    </row>
    <row r="62" spans="1:41">
      <c r="A62" s="53">
        <v>44987</v>
      </c>
      <c r="B62" s="51">
        <v>186.740005</v>
      </c>
      <c r="C62" s="51">
        <v>193.75</v>
      </c>
      <c r="D62" s="51">
        <v>186.009995</v>
      </c>
      <c r="E62" s="51">
        <v>190.89999399999999</v>
      </c>
      <c r="F62" s="51">
        <v>190.89999399999999</v>
      </c>
      <c r="G62" s="51">
        <v>181500700</v>
      </c>
      <c r="H62" s="179">
        <f t="shared" si="0"/>
        <v>3.6092190762457621E-2</v>
      </c>
      <c r="I62" s="164"/>
      <c r="J62" s="164"/>
      <c r="K62" s="164"/>
      <c r="L62" s="164"/>
      <c r="M62" s="164"/>
      <c r="N62" s="164"/>
      <c r="O62" s="164"/>
      <c r="P62" s="55">
        <v>45180</v>
      </c>
      <c r="Q62" s="172">
        <v>4480.9799999999996</v>
      </c>
      <c r="R62" s="172">
        <v>4490.7700000000004</v>
      </c>
      <c r="S62" s="172">
        <v>4467.8900000000003</v>
      </c>
      <c r="T62" s="172">
        <v>4487.46</v>
      </c>
      <c r="U62" s="172">
        <v>4487.46</v>
      </c>
      <c r="V62" s="173">
        <v>3369920000</v>
      </c>
      <c r="W62" s="180">
        <f t="shared" si="1"/>
        <v>-6.6786110628285211E-3</v>
      </c>
      <c r="X62" s="164"/>
      <c r="Y62" s="164"/>
      <c r="Z62" s="164"/>
      <c r="AA62" s="164"/>
      <c r="AB62" s="164"/>
      <c r="AC62" s="164"/>
      <c r="AD62" s="164"/>
      <c r="AE62" s="164"/>
      <c r="AF62" s="164"/>
      <c r="AG62" s="164"/>
      <c r="AH62" s="181">
        <f t="shared" si="2"/>
        <v>3.6092190762457621E-2</v>
      </c>
      <c r="AI62" s="179">
        <f t="shared" si="3"/>
        <v>-6.6786110628285211E-3</v>
      </c>
      <c r="AJ62" s="164"/>
      <c r="AK62" s="164"/>
      <c r="AL62" s="164"/>
      <c r="AM62" s="164"/>
      <c r="AN62" s="164"/>
      <c r="AO62" s="166"/>
    </row>
    <row r="63" spans="1:41">
      <c r="A63" s="53">
        <v>44988</v>
      </c>
      <c r="B63" s="51">
        <v>194.800003</v>
      </c>
      <c r="C63" s="51">
        <v>200.479996</v>
      </c>
      <c r="D63" s="51">
        <v>192.88000500000001</v>
      </c>
      <c r="E63" s="51">
        <v>197.78999300000001</v>
      </c>
      <c r="F63" s="51">
        <v>197.78999300000001</v>
      </c>
      <c r="G63" s="51">
        <v>154193300</v>
      </c>
      <c r="H63" s="179">
        <f t="shared" si="0"/>
        <v>-2.0122327422297914E-2</v>
      </c>
      <c r="I63" s="164"/>
      <c r="J63" s="164"/>
      <c r="K63" s="164"/>
      <c r="L63" s="164"/>
      <c r="M63" s="164"/>
      <c r="N63" s="164"/>
      <c r="O63" s="164"/>
      <c r="P63" s="55">
        <v>45177</v>
      </c>
      <c r="Q63" s="172">
        <v>4451.3</v>
      </c>
      <c r="R63" s="172">
        <v>4473.53</v>
      </c>
      <c r="S63" s="172">
        <v>4448.38</v>
      </c>
      <c r="T63" s="172">
        <v>4457.49</v>
      </c>
      <c r="U63" s="172">
        <v>4457.49</v>
      </c>
      <c r="V63" s="173">
        <v>3259290000</v>
      </c>
      <c r="W63" s="180">
        <f t="shared" si="1"/>
        <v>-1.4245685352068937E-3</v>
      </c>
      <c r="X63" s="164"/>
      <c r="Y63" s="164"/>
      <c r="Z63" s="164"/>
      <c r="AA63" s="164"/>
      <c r="AB63" s="164"/>
      <c r="AC63" s="164"/>
      <c r="AD63" s="164"/>
      <c r="AE63" s="164"/>
      <c r="AF63" s="164"/>
      <c r="AG63" s="164"/>
      <c r="AH63" s="181">
        <f t="shared" si="2"/>
        <v>-2.0122327422297914E-2</v>
      </c>
      <c r="AI63" s="179">
        <f t="shared" si="3"/>
        <v>-1.4245685352068937E-3</v>
      </c>
      <c r="AJ63" s="164"/>
      <c r="AK63" s="164"/>
      <c r="AL63" s="164"/>
      <c r="AM63" s="164"/>
      <c r="AN63" s="164"/>
      <c r="AO63" s="166"/>
    </row>
    <row r="64" spans="1:41">
      <c r="A64" s="53">
        <v>44991</v>
      </c>
      <c r="B64" s="51">
        <v>198.53999300000001</v>
      </c>
      <c r="C64" s="51">
        <v>198.60000600000001</v>
      </c>
      <c r="D64" s="51">
        <v>192.300003</v>
      </c>
      <c r="E64" s="51">
        <v>193.80999800000001</v>
      </c>
      <c r="F64" s="51">
        <v>193.80999800000001</v>
      </c>
      <c r="G64" s="51">
        <v>128100100</v>
      </c>
      <c r="H64" s="179">
        <f t="shared" si="0"/>
        <v>-3.1474078029761987E-2</v>
      </c>
      <c r="I64" s="164"/>
      <c r="J64" s="164"/>
      <c r="K64" s="164"/>
      <c r="L64" s="164"/>
      <c r="M64" s="164"/>
      <c r="N64" s="164"/>
      <c r="O64" s="164"/>
      <c r="P64" s="55">
        <v>45176</v>
      </c>
      <c r="Q64" s="172">
        <v>4434.55</v>
      </c>
      <c r="R64" s="172">
        <v>4457.8100000000004</v>
      </c>
      <c r="S64" s="172">
        <v>4430.46</v>
      </c>
      <c r="T64" s="172">
        <v>4451.1400000000003</v>
      </c>
      <c r="U64" s="172">
        <v>4451.1400000000003</v>
      </c>
      <c r="V64" s="173">
        <v>3763760000</v>
      </c>
      <c r="W64" s="180">
        <f t="shared" si="1"/>
        <v>3.2216465894128188E-3</v>
      </c>
      <c r="X64" s="164"/>
      <c r="Y64" s="164"/>
      <c r="Z64" s="164"/>
      <c r="AA64" s="164"/>
      <c r="AB64" s="164"/>
      <c r="AC64" s="164"/>
      <c r="AD64" s="164"/>
      <c r="AE64" s="164"/>
      <c r="AF64" s="164"/>
      <c r="AG64" s="164"/>
      <c r="AH64" s="181">
        <f t="shared" si="2"/>
        <v>-3.1474078029761987E-2</v>
      </c>
      <c r="AI64" s="179">
        <f t="shared" si="3"/>
        <v>3.2216465894128188E-3</v>
      </c>
      <c r="AJ64" s="164"/>
      <c r="AK64" s="164"/>
      <c r="AL64" s="164"/>
      <c r="AM64" s="164"/>
      <c r="AN64" s="164"/>
      <c r="AO64" s="166"/>
    </row>
    <row r="65" spans="1:41">
      <c r="A65" s="53">
        <v>44992</v>
      </c>
      <c r="B65" s="51">
        <v>191.38000500000001</v>
      </c>
      <c r="C65" s="51">
        <v>194.199997</v>
      </c>
      <c r="D65" s="51">
        <v>186.10000600000001</v>
      </c>
      <c r="E65" s="51">
        <v>187.71000699999999</v>
      </c>
      <c r="F65" s="51">
        <v>187.71000699999999</v>
      </c>
      <c r="G65" s="51">
        <v>148125800</v>
      </c>
      <c r="H65" s="179">
        <f t="shared" si="0"/>
        <v>-3.0419299915107834E-2</v>
      </c>
      <c r="I65" s="164"/>
      <c r="J65" s="164"/>
      <c r="K65" s="164"/>
      <c r="L65" s="164"/>
      <c r="M65" s="164"/>
      <c r="N65" s="164"/>
      <c r="O65" s="164"/>
      <c r="P65" s="55">
        <v>45175</v>
      </c>
      <c r="Q65" s="172">
        <v>4490.3500000000004</v>
      </c>
      <c r="R65" s="172">
        <v>4490.3500000000004</v>
      </c>
      <c r="S65" s="172">
        <v>4442.38</v>
      </c>
      <c r="T65" s="172">
        <v>4465.4799999999996</v>
      </c>
      <c r="U65" s="172">
        <v>4465.4799999999996</v>
      </c>
      <c r="V65" s="173">
        <v>3418850000</v>
      </c>
      <c r="W65" s="180">
        <f t="shared" si="1"/>
        <v>7.0205218699894711E-3</v>
      </c>
      <c r="X65" s="164"/>
      <c r="Y65" s="164"/>
      <c r="Z65" s="164"/>
      <c r="AA65" s="164"/>
      <c r="AB65" s="164"/>
      <c r="AC65" s="164"/>
      <c r="AD65" s="164"/>
      <c r="AE65" s="164"/>
      <c r="AF65" s="164"/>
      <c r="AG65" s="164"/>
      <c r="AH65" s="181">
        <f t="shared" si="2"/>
        <v>-3.0419299915107834E-2</v>
      </c>
      <c r="AI65" s="179">
        <f t="shared" si="3"/>
        <v>7.0205218699894711E-3</v>
      </c>
      <c r="AJ65" s="164"/>
      <c r="AK65" s="164"/>
      <c r="AL65" s="164"/>
      <c r="AM65" s="164"/>
      <c r="AN65" s="164"/>
      <c r="AO65" s="166"/>
    </row>
    <row r="66" spans="1:41">
      <c r="A66" s="53">
        <v>44993</v>
      </c>
      <c r="B66" s="51">
        <v>185.03999300000001</v>
      </c>
      <c r="C66" s="51">
        <v>186.5</v>
      </c>
      <c r="D66" s="51">
        <v>180</v>
      </c>
      <c r="E66" s="51">
        <v>182</v>
      </c>
      <c r="F66" s="51">
        <v>182</v>
      </c>
      <c r="G66" s="51">
        <v>151897800</v>
      </c>
      <c r="H66" s="179">
        <f t="shared" si="0"/>
        <v>-4.9890120879120925E-2</v>
      </c>
      <c r="I66" s="164"/>
      <c r="J66" s="164"/>
      <c r="K66" s="164"/>
      <c r="L66" s="164"/>
      <c r="M66" s="164"/>
      <c r="N66" s="164"/>
      <c r="O66" s="164"/>
      <c r="P66" s="55">
        <v>45174</v>
      </c>
      <c r="Q66" s="172">
        <v>4510.0600000000004</v>
      </c>
      <c r="R66" s="172">
        <v>4514.29</v>
      </c>
      <c r="S66" s="172">
        <v>4496.01</v>
      </c>
      <c r="T66" s="172">
        <v>4496.83</v>
      </c>
      <c r="U66" s="172">
        <v>4496.83</v>
      </c>
      <c r="V66" s="173">
        <v>3526250000</v>
      </c>
      <c r="W66" s="180">
        <f t="shared" si="1"/>
        <v>4.2118559073838213E-3</v>
      </c>
      <c r="X66" s="164"/>
      <c r="Y66" s="164"/>
      <c r="Z66" s="164"/>
      <c r="AA66" s="164"/>
      <c r="AB66" s="164"/>
      <c r="AC66" s="164"/>
      <c r="AD66" s="164"/>
      <c r="AE66" s="164"/>
      <c r="AF66" s="164"/>
      <c r="AG66" s="164"/>
      <c r="AH66" s="181">
        <f t="shared" si="2"/>
        <v>-4.9890120879120925E-2</v>
      </c>
      <c r="AI66" s="179">
        <f t="shared" si="3"/>
        <v>4.2118559073838213E-3</v>
      </c>
      <c r="AJ66" s="164"/>
      <c r="AK66" s="164"/>
      <c r="AL66" s="164"/>
      <c r="AM66" s="164"/>
      <c r="AN66" s="164"/>
      <c r="AO66" s="166"/>
    </row>
    <row r="67" spans="1:41">
      <c r="A67" s="53">
        <v>44994</v>
      </c>
      <c r="B67" s="51">
        <v>180.25</v>
      </c>
      <c r="C67" s="51">
        <v>185.179993</v>
      </c>
      <c r="D67" s="51">
        <v>172.509995</v>
      </c>
      <c r="E67" s="51">
        <v>172.91999799999999</v>
      </c>
      <c r="F67" s="51">
        <v>172.91999799999999</v>
      </c>
      <c r="G67" s="51">
        <v>170023800</v>
      </c>
      <c r="H67" s="179">
        <f t="shared" si="0"/>
        <v>3.0071941129676816E-3</v>
      </c>
      <c r="I67" s="164"/>
      <c r="J67" s="164"/>
      <c r="K67" s="164"/>
      <c r="L67" s="164"/>
      <c r="M67" s="164"/>
      <c r="N67" s="164"/>
      <c r="O67" s="164"/>
      <c r="P67" s="55">
        <v>45170</v>
      </c>
      <c r="Q67" s="172">
        <v>4530.6000000000004</v>
      </c>
      <c r="R67" s="172">
        <v>4541.25</v>
      </c>
      <c r="S67" s="172">
        <v>4501.3500000000004</v>
      </c>
      <c r="T67" s="172">
        <v>4515.7700000000004</v>
      </c>
      <c r="U67" s="172">
        <v>4515.7700000000004</v>
      </c>
      <c r="V67" s="173">
        <v>3246260000</v>
      </c>
      <c r="W67" s="180">
        <f t="shared" si="1"/>
        <v>-1.7959284906008399E-3</v>
      </c>
      <c r="X67" s="164"/>
      <c r="Y67" s="164"/>
      <c r="Z67" s="164"/>
      <c r="AA67" s="164"/>
      <c r="AB67" s="164"/>
      <c r="AC67" s="164"/>
      <c r="AD67" s="164"/>
      <c r="AE67" s="164"/>
      <c r="AF67" s="164"/>
      <c r="AG67" s="164"/>
      <c r="AH67" s="181">
        <f t="shared" si="2"/>
        <v>3.0071941129676816E-3</v>
      </c>
      <c r="AI67" s="179">
        <f t="shared" si="3"/>
        <v>-1.7959284906008399E-3</v>
      </c>
      <c r="AJ67" s="164"/>
      <c r="AK67" s="164"/>
      <c r="AL67" s="164"/>
      <c r="AM67" s="164"/>
      <c r="AN67" s="164"/>
      <c r="AO67" s="166"/>
    </row>
    <row r="68" spans="1:41">
      <c r="A68" s="53">
        <v>44995</v>
      </c>
      <c r="B68" s="51">
        <v>175.13000500000001</v>
      </c>
      <c r="C68" s="51">
        <v>178.28999300000001</v>
      </c>
      <c r="D68" s="51">
        <v>168.44000199999999</v>
      </c>
      <c r="E68" s="51">
        <v>173.44000199999999</v>
      </c>
      <c r="F68" s="51">
        <v>173.44000199999999</v>
      </c>
      <c r="G68" s="51">
        <v>191488900</v>
      </c>
      <c r="H68" s="179">
        <f t="shared" ref="H68:H131" si="4">F69/F68-1</f>
        <v>5.9962752998585778E-3</v>
      </c>
      <c r="I68" s="164"/>
      <c r="J68" s="164"/>
      <c r="K68" s="164"/>
      <c r="L68" s="164"/>
      <c r="M68" s="164"/>
      <c r="N68" s="164"/>
      <c r="O68" s="164"/>
      <c r="P68" s="55">
        <v>45169</v>
      </c>
      <c r="Q68" s="172">
        <v>4517.01</v>
      </c>
      <c r="R68" s="172">
        <v>4532.26</v>
      </c>
      <c r="S68" s="172">
        <v>4507.3900000000003</v>
      </c>
      <c r="T68" s="172">
        <v>4507.66</v>
      </c>
      <c r="U68" s="172">
        <v>4507.66</v>
      </c>
      <c r="V68" s="173">
        <v>3946360000</v>
      </c>
      <c r="W68" s="180">
        <f t="shared" ref="W68:W131" si="5">U69/U68-1</f>
        <v>1.5994995185972805E-3</v>
      </c>
      <c r="X68" s="164"/>
      <c r="Y68" s="164"/>
      <c r="Z68" s="164"/>
      <c r="AA68" s="164"/>
      <c r="AB68" s="164"/>
      <c r="AC68" s="164"/>
      <c r="AD68" s="164"/>
      <c r="AE68" s="164"/>
      <c r="AF68" s="164"/>
      <c r="AG68" s="164"/>
      <c r="AH68" s="181">
        <f t="shared" ref="AH68:AH131" si="6">H68</f>
        <v>5.9962752998585778E-3</v>
      </c>
      <c r="AI68" s="179">
        <f t="shared" ref="AI68:AI131" si="7">W68</f>
        <v>1.5994995185972805E-3</v>
      </c>
      <c r="AJ68" s="164"/>
      <c r="AK68" s="164"/>
      <c r="AL68" s="164"/>
      <c r="AM68" s="164"/>
      <c r="AN68" s="164"/>
      <c r="AO68" s="166"/>
    </row>
    <row r="69" spans="1:41">
      <c r="A69" s="53">
        <v>44998</v>
      </c>
      <c r="B69" s="51">
        <v>167.46000699999999</v>
      </c>
      <c r="C69" s="51">
        <v>177.35000600000001</v>
      </c>
      <c r="D69" s="51">
        <v>163.91000399999999</v>
      </c>
      <c r="E69" s="51">
        <v>174.479996</v>
      </c>
      <c r="F69" s="51">
        <v>174.479996</v>
      </c>
      <c r="G69" s="51">
        <v>167790300</v>
      </c>
      <c r="H69" s="179">
        <f t="shared" si="4"/>
        <v>5.0320949113272562E-2</v>
      </c>
      <c r="I69" s="164"/>
      <c r="J69" s="164"/>
      <c r="K69" s="164"/>
      <c r="L69" s="164"/>
      <c r="M69" s="164"/>
      <c r="N69" s="164"/>
      <c r="O69" s="164"/>
      <c r="P69" s="55">
        <v>45168</v>
      </c>
      <c r="Q69" s="172">
        <v>4500.34</v>
      </c>
      <c r="R69" s="172">
        <v>4521.6499999999996</v>
      </c>
      <c r="S69" s="172">
        <v>4493.59</v>
      </c>
      <c r="T69" s="172">
        <v>4514.87</v>
      </c>
      <c r="U69" s="172">
        <v>4514.87</v>
      </c>
      <c r="V69" s="173">
        <v>3064110000</v>
      </c>
      <c r="W69" s="180">
        <f t="shared" si="5"/>
        <v>-3.8184931127585031E-3</v>
      </c>
      <c r="X69" s="164"/>
      <c r="Y69" s="164"/>
      <c r="Z69" s="164"/>
      <c r="AA69" s="164"/>
      <c r="AB69" s="164"/>
      <c r="AC69" s="164"/>
      <c r="AD69" s="164"/>
      <c r="AE69" s="164"/>
      <c r="AF69" s="164"/>
      <c r="AG69" s="164"/>
      <c r="AH69" s="181">
        <f t="shared" si="6"/>
        <v>5.0320949113272562E-2</v>
      </c>
      <c r="AI69" s="179">
        <f t="shared" si="7"/>
        <v>-3.8184931127585031E-3</v>
      </c>
      <c r="AJ69" s="164"/>
      <c r="AK69" s="164"/>
      <c r="AL69" s="164"/>
      <c r="AM69" s="164"/>
      <c r="AN69" s="164"/>
      <c r="AO69" s="166"/>
    </row>
    <row r="70" spans="1:41">
      <c r="A70" s="53">
        <v>44999</v>
      </c>
      <c r="B70" s="51">
        <v>177.30999800000001</v>
      </c>
      <c r="C70" s="51">
        <v>183.800003</v>
      </c>
      <c r="D70" s="51">
        <v>177.13999899999999</v>
      </c>
      <c r="E70" s="51">
        <v>183.259995</v>
      </c>
      <c r="F70" s="51">
        <v>183.259995</v>
      </c>
      <c r="G70" s="51">
        <v>143717900</v>
      </c>
      <c r="H70" s="179">
        <f t="shared" si="4"/>
        <v>-1.5333395594603227E-2</v>
      </c>
      <c r="I70" s="164"/>
      <c r="J70" s="164"/>
      <c r="K70" s="164"/>
      <c r="L70" s="164"/>
      <c r="M70" s="164"/>
      <c r="N70" s="164"/>
      <c r="O70" s="164"/>
      <c r="P70" s="55">
        <v>45167</v>
      </c>
      <c r="Q70" s="172">
        <v>4432.75</v>
      </c>
      <c r="R70" s="172">
        <v>4500.1400000000003</v>
      </c>
      <c r="S70" s="172">
        <v>4431.68</v>
      </c>
      <c r="T70" s="172">
        <v>4497.63</v>
      </c>
      <c r="U70" s="172">
        <v>4497.63</v>
      </c>
      <c r="V70" s="173">
        <v>3354820000</v>
      </c>
      <c r="W70" s="180">
        <f t="shared" si="5"/>
        <v>-1.4300865122297668E-2</v>
      </c>
      <c r="X70" s="164"/>
      <c r="Y70" s="164"/>
      <c r="Z70" s="164"/>
      <c r="AA70" s="164"/>
      <c r="AB70" s="164"/>
      <c r="AC70" s="164"/>
      <c r="AD70" s="164"/>
      <c r="AE70" s="164"/>
      <c r="AF70" s="164"/>
      <c r="AG70" s="164"/>
      <c r="AH70" s="181">
        <f t="shared" si="6"/>
        <v>-1.5333395594603227E-2</v>
      </c>
      <c r="AI70" s="179">
        <f t="shared" si="7"/>
        <v>-1.4300865122297668E-2</v>
      </c>
      <c r="AJ70" s="164"/>
      <c r="AK70" s="164"/>
      <c r="AL70" s="164"/>
      <c r="AM70" s="164"/>
      <c r="AN70" s="164"/>
      <c r="AO70" s="166"/>
    </row>
    <row r="71" spans="1:41">
      <c r="A71" s="53">
        <v>45000</v>
      </c>
      <c r="B71" s="51">
        <v>180.800003</v>
      </c>
      <c r="C71" s="51">
        <v>182.33999600000001</v>
      </c>
      <c r="D71" s="51">
        <v>176.029999</v>
      </c>
      <c r="E71" s="51">
        <v>180.449997</v>
      </c>
      <c r="F71" s="51">
        <v>180.449997</v>
      </c>
      <c r="G71" s="51">
        <v>145995600</v>
      </c>
      <c r="H71" s="179">
        <f t="shared" si="4"/>
        <v>2.0393505465117867E-2</v>
      </c>
      <c r="I71" s="164"/>
      <c r="J71" s="164"/>
      <c r="K71" s="164"/>
      <c r="L71" s="164"/>
      <c r="M71" s="164"/>
      <c r="N71" s="164"/>
      <c r="O71" s="164"/>
      <c r="P71" s="55">
        <v>45166</v>
      </c>
      <c r="Q71" s="172">
        <v>4426.03</v>
      </c>
      <c r="R71" s="172">
        <v>4439.5600000000004</v>
      </c>
      <c r="S71" s="172">
        <v>4414.9799999999996</v>
      </c>
      <c r="T71" s="172">
        <v>4433.3100000000004</v>
      </c>
      <c r="U71" s="172">
        <v>4433.3100000000004</v>
      </c>
      <c r="V71" s="173">
        <v>2957230000</v>
      </c>
      <c r="W71" s="180">
        <f t="shared" si="5"/>
        <v>-6.2255966760728088E-3</v>
      </c>
      <c r="X71" s="164"/>
      <c r="Y71" s="164"/>
      <c r="Z71" s="164"/>
      <c r="AA71" s="164"/>
      <c r="AB71" s="164"/>
      <c r="AC71" s="164"/>
      <c r="AD71" s="164"/>
      <c r="AE71" s="164"/>
      <c r="AF71" s="164"/>
      <c r="AG71" s="164"/>
      <c r="AH71" s="181">
        <f t="shared" si="6"/>
        <v>2.0393505465117867E-2</v>
      </c>
      <c r="AI71" s="179">
        <f t="shared" si="7"/>
        <v>-6.2255966760728088E-3</v>
      </c>
      <c r="AJ71" s="164"/>
      <c r="AK71" s="164"/>
      <c r="AL71" s="164"/>
      <c r="AM71" s="164"/>
      <c r="AN71" s="164"/>
      <c r="AO71" s="166"/>
    </row>
    <row r="72" spans="1:41">
      <c r="A72" s="53">
        <v>45001</v>
      </c>
      <c r="B72" s="51">
        <v>180.36999499999999</v>
      </c>
      <c r="C72" s="51">
        <v>185.80999800000001</v>
      </c>
      <c r="D72" s="51">
        <v>178.83999600000001</v>
      </c>
      <c r="E72" s="51">
        <v>184.13000500000001</v>
      </c>
      <c r="F72" s="51">
        <v>184.13000500000001</v>
      </c>
      <c r="G72" s="51">
        <v>121136800</v>
      </c>
      <c r="H72" s="179">
        <f t="shared" si="4"/>
        <v>-2.1723781520562091E-2</v>
      </c>
      <c r="I72" s="164"/>
      <c r="J72" s="164"/>
      <c r="K72" s="164"/>
      <c r="L72" s="164"/>
      <c r="M72" s="164"/>
      <c r="N72" s="164"/>
      <c r="O72" s="164"/>
      <c r="P72" s="55">
        <v>45163</v>
      </c>
      <c r="Q72" s="172">
        <v>4389.38</v>
      </c>
      <c r="R72" s="172">
        <v>4418.46</v>
      </c>
      <c r="S72" s="172">
        <v>4356.29</v>
      </c>
      <c r="T72" s="172">
        <v>4405.71</v>
      </c>
      <c r="U72" s="172">
        <v>4405.71</v>
      </c>
      <c r="V72" s="173">
        <v>3296180000</v>
      </c>
      <c r="W72" s="180">
        <f t="shared" si="5"/>
        <v>-6.6731582423718017E-3</v>
      </c>
      <c r="X72" s="164"/>
      <c r="Y72" s="164"/>
      <c r="Z72" s="164"/>
      <c r="AA72" s="164"/>
      <c r="AB72" s="164"/>
      <c r="AC72" s="164"/>
      <c r="AD72" s="164"/>
      <c r="AE72" s="164"/>
      <c r="AF72" s="164"/>
      <c r="AG72" s="164"/>
      <c r="AH72" s="181">
        <f t="shared" si="6"/>
        <v>-2.1723781520562091E-2</v>
      </c>
      <c r="AI72" s="179">
        <f t="shared" si="7"/>
        <v>-6.6731582423718017E-3</v>
      </c>
      <c r="AJ72" s="164"/>
      <c r="AK72" s="164"/>
      <c r="AL72" s="164"/>
      <c r="AM72" s="164"/>
      <c r="AN72" s="164"/>
      <c r="AO72" s="166"/>
    </row>
    <row r="73" spans="1:41">
      <c r="A73" s="53">
        <v>45002</v>
      </c>
      <c r="B73" s="51">
        <v>184.520004</v>
      </c>
      <c r="C73" s="51">
        <v>186.220001</v>
      </c>
      <c r="D73" s="51">
        <v>177.33000200000001</v>
      </c>
      <c r="E73" s="51">
        <v>180.13000500000001</v>
      </c>
      <c r="F73" s="51">
        <v>180.13000500000001</v>
      </c>
      <c r="G73" s="51">
        <v>133197100</v>
      </c>
      <c r="H73" s="179">
        <f t="shared" si="4"/>
        <v>1.7320795610925588E-2</v>
      </c>
      <c r="I73" s="164"/>
      <c r="J73" s="164"/>
      <c r="K73" s="164"/>
      <c r="L73" s="164"/>
      <c r="M73" s="164"/>
      <c r="N73" s="164"/>
      <c r="O73" s="164"/>
      <c r="P73" s="55">
        <v>45162</v>
      </c>
      <c r="Q73" s="172">
        <v>4455.16</v>
      </c>
      <c r="R73" s="172">
        <v>4458.3</v>
      </c>
      <c r="S73" s="172">
        <v>4375.55</v>
      </c>
      <c r="T73" s="172">
        <v>4376.3100000000004</v>
      </c>
      <c r="U73" s="172">
        <v>4376.3100000000004</v>
      </c>
      <c r="V73" s="173">
        <v>3723470000</v>
      </c>
      <c r="W73" s="180">
        <f t="shared" si="5"/>
        <v>1.3641629592053617E-2</v>
      </c>
      <c r="X73" s="164"/>
      <c r="Y73" s="164"/>
      <c r="Z73" s="164"/>
      <c r="AA73" s="164"/>
      <c r="AB73" s="164"/>
      <c r="AC73" s="164"/>
      <c r="AD73" s="164"/>
      <c r="AE73" s="164"/>
      <c r="AF73" s="164"/>
      <c r="AG73" s="164"/>
      <c r="AH73" s="181">
        <f t="shared" si="6"/>
        <v>1.7320795610925588E-2</v>
      </c>
      <c r="AI73" s="179">
        <f t="shared" si="7"/>
        <v>1.3641629592053617E-2</v>
      </c>
      <c r="AJ73" s="164"/>
      <c r="AK73" s="164"/>
      <c r="AL73" s="164"/>
      <c r="AM73" s="164"/>
      <c r="AN73" s="164"/>
      <c r="AO73" s="166"/>
    </row>
    <row r="74" spans="1:41">
      <c r="A74" s="53">
        <v>45005</v>
      </c>
      <c r="B74" s="51">
        <v>178.08000200000001</v>
      </c>
      <c r="C74" s="51">
        <v>186.44000199999999</v>
      </c>
      <c r="D74" s="51">
        <v>176.35000600000001</v>
      </c>
      <c r="E74" s="51">
        <v>183.25</v>
      </c>
      <c r="F74" s="51">
        <v>183.25</v>
      </c>
      <c r="G74" s="51">
        <v>129684400</v>
      </c>
      <c r="H74" s="179">
        <f t="shared" si="4"/>
        <v>7.8199192360163705E-2</v>
      </c>
      <c r="I74" s="164"/>
      <c r="J74" s="164"/>
      <c r="K74" s="164"/>
      <c r="L74" s="164"/>
      <c r="M74" s="164"/>
      <c r="N74" s="164"/>
      <c r="O74" s="164"/>
      <c r="P74" s="55">
        <v>45161</v>
      </c>
      <c r="Q74" s="172">
        <v>4396.4399999999996</v>
      </c>
      <c r="R74" s="172">
        <v>4443.18</v>
      </c>
      <c r="S74" s="172">
        <v>4396.4399999999996</v>
      </c>
      <c r="T74" s="172">
        <v>4436.01</v>
      </c>
      <c r="U74" s="172">
        <v>4436.01</v>
      </c>
      <c r="V74" s="173">
        <v>3837270000</v>
      </c>
      <c r="W74" s="180">
        <f t="shared" si="5"/>
        <v>-1.0924231460253675E-2</v>
      </c>
      <c r="X74" s="164"/>
      <c r="Y74" s="164"/>
      <c r="Z74" s="164"/>
      <c r="AA74" s="164"/>
      <c r="AB74" s="164"/>
      <c r="AC74" s="164"/>
      <c r="AD74" s="164"/>
      <c r="AE74" s="164"/>
      <c r="AF74" s="164"/>
      <c r="AG74" s="164"/>
      <c r="AH74" s="181">
        <f t="shared" si="6"/>
        <v>7.8199192360163705E-2</v>
      </c>
      <c r="AI74" s="179">
        <f t="shared" si="7"/>
        <v>-1.0924231460253675E-2</v>
      </c>
      <c r="AJ74" s="164"/>
      <c r="AK74" s="164"/>
      <c r="AL74" s="164"/>
      <c r="AM74" s="164"/>
      <c r="AN74" s="164"/>
      <c r="AO74" s="166"/>
    </row>
    <row r="75" spans="1:41">
      <c r="A75" s="53">
        <v>45006</v>
      </c>
      <c r="B75" s="51">
        <v>188.279999</v>
      </c>
      <c r="C75" s="51">
        <v>198</v>
      </c>
      <c r="D75" s="51">
        <v>188.03999300000001</v>
      </c>
      <c r="E75" s="51">
        <v>197.58000200000001</v>
      </c>
      <c r="F75" s="51">
        <v>197.58000200000001</v>
      </c>
      <c r="G75" s="51">
        <v>153391400</v>
      </c>
      <c r="H75" s="179">
        <f t="shared" si="4"/>
        <v>-3.2543819895294979E-2</v>
      </c>
      <c r="I75" s="164"/>
      <c r="J75" s="164"/>
      <c r="K75" s="164"/>
      <c r="L75" s="164"/>
      <c r="M75" s="164"/>
      <c r="N75" s="164"/>
      <c r="O75" s="164"/>
      <c r="P75" s="55">
        <v>45160</v>
      </c>
      <c r="Q75" s="172">
        <v>4415.33</v>
      </c>
      <c r="R75" s="172">
        <v>4418.59</v>
      </c>
      <c r="S75" s="172">
        <v>4382.7700000000004</v>
      </c>
      <c r="T75" s="172">
        <v>4387.55</v>
      </c>
      <c r="U75" s="172">
        <v>4387.55</v>
      </c>
      <c r="V75" s="173">
        <v>3522760000</v>
      </c>
      <c r="W75" s="180">
        <f t="shared" si="5"/>
        <v>2.7851534455447524E-3</v>
      </c>
      <c r="X75" s="164"/>
      <c r="Y75" s="164"/>
      <c r="Z75" s="164"/>
      <c r="AA75" s="164"/>
      <c r="AB75" s="164"/>
      <c r="AC75" s="164"/>
      <c r="AD75" s="164"/>
      <c r="AE75" s="164"/>
      <c r="AF75" s="164"/>
      <c r="AG75" s="164"/>
      <c r="AH75" s="181">
        <f t="shared" si="6"/>
        <v>-3.2543819895294979E-2</v>
      </c>
      <c r="AI75" s="179">
        <f t="shared" si="7"/>
        <v>2.7851534455447524E-3</v>
      </c>
      <c r="AJ75" s="164"/>
      <c r="AK75" s="164"/>
      <c r="AL75" s="164"/>
      <c r="AM75" s="164"/>
      <c r="AN75" s="164"/>
      <c r="AO75" s="166"/>
    </row>
    <row r="76" spans="1:41">
      <c r="A76" s="53">
        <v>45007</v>
      </c>
      <c r="B76" s="51">
        <v>199.300003</v>
      </c>
      <c r="C76" s="51">
        <v>200.66000399999999</v>
      </c>
      <c r="D76" s="51">
        <v>190.949997</v>
      </c>
      <c r="E76" s="51">
        <v>191.14999399999999</v>
      </c>
      <c r="F76" s="51">
        <v>191.14999399999999</v>
      </c>
      <c r="G76" s="51">
        <v>150376400</v>
      </c>
      <c r="H76" s="179">
        <f t="shared" si="4"/>
        <v>5.5977349389819686E-3</v>
      </c>
      <c r="I76" s="164"/>
      <c r="J76" s="164"/>
      <c r="K76" s="164"/>
      <c r="L76" s="164"/>
      <c r="M76" s="164"/>
      <c r="N76" s="164"/>
      <c r="O76" s="164"/>
      <c r="P76" s="55">
        <v>45159</v>
      </c>
      <c r="Q76" s="172">
        <v>4380.28</v>
      </c>
      <c r="R76" s="172">
        <v>4407.55</v>
      </c>
      <c r="S76" s="172">
        <v>4360.3</v>
      </c>
      <c r="T76" s="172">
        <v>4399.7700000000004</v>
      </c>
      <c r="U76" s="172">
        <v>4399.7700000000004</v>
      </c>
      <c r="V76" s="173">
        <v>3726850000</v>
      </c>
      <c r="W76" s="180">
        <f t="shared" si="5"/>
        <v>-6.8321753182554179E-3</v>
      </c>
      <c r="X76" s="164"/>
      <c r="Y76" s="164"/>
      <c r="Z76" s="164"/>
      <c r="AA76" s="164"/>
      <c r="AB76" s="164"/>
      <c r="AC76" s="164"/>
      <c r="AD76" s="164"/>
      <c r="AE76" s="164"/>
      <c r="AF76" s="164"/>
      <c r="AG76" s="164"/>
      <c r="AH76" s="181">
        <f t="shared" si="6"/>
        <v>5.5977349389819686E-3</v>
      </c>
      <c r="AI76" s="179">
        <f t="shared" si="7"/>
        <v>-6.8321753182554179E-3</v>
      </c>
      <c r="AJ76" s="164"/>
      <c r="AK76" s="164"/>
      <c r="AL76" s="164"/>
      <c r="AM76" s="164"/>
      <c r="AN76" s="164"/>
      <c r="AO76" s="166"/>
    </row>
    <row r="77" spans="1:41">
      <c r="A77" s="53">
        <v>45008</v>
      </c>
      <c r="B77" s="51">
        <v>195.259995</v>
      </c>
      <c r="C77" s="51">
        <v>199.30999800000001</v>
      </c>
      <c r="D77" s="51">
        <v>188.64999399999999</v>
      </c>
      <c r="E77" s="51">
        <v>192.220001</v>
      </c>
      <c r="F77" s="51">
        <v>192.220001</v>
      </c>
      <c r="G77" s="51">
        <v>144193900</v>
      </c>
      <c r="H77" s="179">
        <f t="shared" si="4"/>
        <v>-9.4162781738826862E-3</v>
      </c>
      <c r="I77" s="164"/>
      <c r="J77" s="164"/>
      <c r="K77" s="164"/>
      <c r="L77" s="164"/>
      <c r="M77" s="164"/>
      <c r="N77" s="164"/>
      <c r="O77" s="164"/>
      <c r="P77" s="55">
        <v>45156</v>
      </c>
      <c r="Q77" s="172">
        <v>4344.88</v>
      </c>
      <c r="R77" s="172">
        <v>4381.82</v>
      </c>
      <c r="S77" s="172">
        <v>4335.3100000000004</v>
      </c>
      <c r="T77" s="172">
        <v>4369.71</v>
      </c>
      <c r="U77" s="172">
        <v>4369.71</v>
      </c>
      <c r="V77" s="173">
        <v>3940400000</v>
      </c>
      <c r="W77" s="180">
        <f t="shared" si="5"/>
        <v>1.4875129013125488E-4</v>
      </c>
      <c r="X77" s="164"/>
      <c r="Y77" s="164"/>
      <c r="Z77" s="164"/>
      <c r="AA77" s="164"/>
      <c r="AB77" s="164"/>
      <c r="AC77" s="164"/>
      <c r="AD77" s="164"/>
      <c r="AE77" s="164"/>
      <c r="AF77" s="164"/>
      <c r="AG77" s="164"/>
      <c r="AH77" s="181">
        <f t="shared" si="6"/>
        <v>-9.4162781738826862E-3</v>
      </c>
      <c r="AI77" s="179">
        <f t="shared" si="7"/>
        <v>1.4875129013125488E-4</v>
      </c>
      <c r="AJ77" s="164"/>
      <c r="AK77" s="164"/>
      <c r="AL77" s="164"/>
      <c r="AM77" s="164"/>
      <c r="AN77" s="164"/>
      <c r="AO77" s="166"/>
    </row>
    <row r="78" spans="1:41">
      <c r="A78" s="53">
        <v>45009</v>
      </c>
      <c r="B78" s="51">
        <v>191.64999399999999</v>
      </c>
      <c r="C78" s="51">
        <v>192.36000100000001</v>
      </c>
      <c r="D78" s="51">
        <v>187.14999399999999</v>
      </c>
      <c r="E78" s="51">
        <v>190.41000399999999</v>
      </c>
      <c r="F78" s="51">
        <v>190.41000399999999</v>
      </c>
      <c r="G78" s="51">
        <v>116312400</v>
      </c>
      <c r="H78" s="179">
        <f t="shared" si="4"/>
        <v>7.3525233474602825E-3</v>
      </c>
      <c r="I78" s="164"/>
      <c r="J78" s="164"/>
      <c r="K78" s="164"/>
      <c r="L78" s="164"/>
      <c r="M78" s="164"/>
      <c r="N78" s="164"/>
      <c r="O78" s="164"/>
      <c r="P78" s="55">
        <v>45155</v>
      </c>
      <c r="Q78" s="172">
        <v>4416.32</v>
      </c>
      <c r="R78" s="172">
        <v>4421.17</v>
      </c>
      <c r="S78" s="172">
        <v>4364.83</v>
      </c>
      <c r="T78" s="172">
        <v>4370.3599999999997</v>
      </c>
      <c r="U78" s="172">
        <v>4370.3599999999997</v>
      </c>
      <c r="V78" s="173">
        <v>3943700000</v>
      </c>
      <c r="W78" s="180">
        <f t="shared" si="5"/>
        <v>7.7728150541374053E-3</v>
      </c>
      <c r="X78" s="164"/>
      <c r="Y78" s="164"/>
      <c r="Z78" s="164"/>
      <c r="AA78" s="164"/>
      <c r="AB78" s="164"/>
      <c r="AC78" s="164"/>
      <c r="AD78" s="164"/>
      <c r="AE78" s="164"/>
      <c r="AF78" s="164"/>
      <c r="AG78" s="164"/>
      <c r="AH78" s="181">
        <f t="shared" si="6"/>
        <v>7.3525233474602825E-3</v>
      </c>
      <c r="AI78" s="179">
        <f t="shared" si="7"/>
        <v>7.7728150541374053E-3</v>
      </c>
      <c r="AJ78" s="164"/>
      <c r="AK78" s="164"/>
      <c r="AL78" s="164"/>
      <c r="AM78" s="164"/>
      <c r="AN78" s="164"/>
      <c r="AO78" s="166"/>
    </row>
    <row r="79" spans="1:41">
      <c r="A79" s="53">
        <v>45012</v>
      </c>
      <c r="B79" s="51">
        <v>194.41999799999999</v>
      </c>
      <c r="C79" s="51">
        <v>197.38999899999999</v>
      </c>
      <c r="D79" s="51">
        <v>189.94000199999999</v>
      </c>
      <c r="E79" s="51">
        <v>191.80999800000001</v>
      </c>
      <c r="F79" s="51">
        <v>191.80999800000001</v>
      </c>
      <c r="G79" s="51">
        <v>120851600</v>
      </c>
      <c r="H79" s="179">
        <f t="shared" si="4"/>
        <v>-1.365932968728778E-2</v>
      </c>
      <c r="I79" s="164"/>
      <c r="J79" s="164"/>
      <c r="K79" s="164"/>
      <c r="L79" s="164"/>
      <c r="M79" s="164"/>
      <c r="N79" s="164"/>
      <c r="O79" s="164"/>
      <c r="P79" s="55">
        <v>45154</v>
      </c>
      <c r="Q79" s="172">
        <v>4433.79</v>
      </c>
      <c r="R79" s="172">
        <v>4449.95</v>
      </c>
      <c r="S79" s="172">
        <v>4403.55</v>
      </c>
      <c r="T79" s="172">
        <v>4404.33</v>
      </c>
      <c r="U79" s="172">
        <v>4404.33</v>
      </c>
      <c r="V79" s="173">
        <v>3753910000</v>
      </c>
      <c r="W79" s="180">
        <f t="shared" si="5"/>
        <v>7.612962698072101E-3</v>
      </c>
      <c r="X79" s="164"/>
      <c r="Y79" s="164"/>
      <c r="Z79" s="164"/>
      <c r="AA79" s="164"/>
      <c r="AB79" s="164"/>
      <c r="AC79" s="164"/>
      <c r="AD79" s="164"/>
      <c r="AE79" s="164"/>
      <c r="AF79" s="164"/>
      <c r="AG79" s="164"/>
      <c r="AH79" s="181">
        <f t="shared" si="6"/>
        <v>-1.365932968728778E-2</v>
      </c>
      <c r="AI79" s="179">
        <f t="shared" si="7"/>
        <v>7.612962698072101E-3</v>
      </c>
      <c r="AJ79" s="164"/>
      <c r="AK79" s="164"/>
      <c r="AL79" s="164"/>
      <c r="AM79" s="164"/>
      <c r="AN79" s="164"/>
      <c r="AO79" s="166"/>
    </row>
    <row r="80" spans="1:41">
      <c r="A80" s="53">
        <v>45013</v>
      </c>
      <c r="B80" s="51">
        <v>192</v>
      </c>
      <c r="C80" s="51">
        <v>192.35000600000001</v>
      </c>
      <c r="D80" s="51">
        <v>185.429993</v>
      </c>
      <c r="E80" s="51">
        <v>189.19000199999999</v>
      </c>
      <c r="F80" s="51">
        <v>189.19000199999999</v>
      </c>
      <c r="G80" s="51">
        <v>98654600</v>
      </c>
      <c r="H80" s="179">
        <f t="shared" si="4"/>
        <v>2.4789909352609607E-2</v>
      </c>
      <c r="I80" s="164"/>
      <c r="J80" s="164"/>
      <c r="K80" s="164"/>
      <c r="L80" s="164"/>
      <c r="M80" s="164"/>
      <c r="N80" s="164"/>
      <c r="O80" s="164"/>
      <c r="P80" s="55">
        <v>45153</v>
      </c>
      <c r="Q80" s="172">
        <v>4478.87</v>
      </c>
      <c r="R80" s="172">
        <v>4478.87</v>
      </c>
      <c r="S80" s="172">
        <v>4432.1899999999996</v>
      </c>
      <c r="T80" s="172">
        <v>4437.8599999999997</v>
      </c>
      <c r="U80" s="172">
        <v>4437.8599999999997</v>
      </c>
      <c r="V80" s="173">
        <v>3832250000</v>
      </c>
      <c r="W80" s="180">
        <f t="shared" si="5"/>
        <v>1.1685812531265105E-2</v>
      </c>
      <c r="X80" s="164"/>
      <c r="Y80" s="164"/>
      <c r="Z80" s="164"/>
      <c r="AA80" s="164"/>
      <c r="AB80" s="164"/>
      <c r="AC80" s="164"/>
      <c r="AD80" s="164"/>
      <c r="AE80" s="164"/>
      <c r="AF80" s="164"/>
      <c r="AG80" s="164"/>
      <c r="AH80" s="181">
        <f t="shared" si="6"/>
        <v>2.4789909352609607E-2</v>
      </c>
      <c r="AI80" s="179">
        <f t="shared" si="7"/>
        <v>1.1685812531265105E-2</v>
      </c>
      <c r="AJ80" s="164"/>
      <c r="AK80" s="164"/>
      <c r="AL80" s="164"/>
      <c r="AM80" s="164"/>
      <c r="AN80" s="164"/>
      <c r="AO80" s="166"/>
    </row>
    <row r="81" spans="1:41">
      <c r="A81" s="53">
        <v>45014</v>
      </c>
      <c r="B81" s="51">
        <v>193.13000500000001</v>
      </c>
      <c r="C81" s="51">
        <v>195.28999300000001</v>
      </c>
      <c r="D81" s="51">
        <v>189.44000199999999</v>
      </c>
      <c r="E81" s="51">
        <v>193.88000500000001</v>
      </c>
      <c r="F81" s="51">
        <v>193.88000500000001</v>
      </c>
      <c r="G81" s="51">
        <v>123660000</v>
      </c>
      <c r="H81" s="179">
        <f t="shared" si="4"/>
        <v>7.2209302862356051E-3</v>
      </c>
      <c r="I81" s="164"/>
      <c r="J81" s="164"/>
      <c r="K81" s="164"/>
      <c r="L81" s="164"/>
      <c r="M81" s="164"/>
      <c r="N81" s="164"/>
      <c r="O81" s="164"/>
      <c r="P81" s="55">
        <v>45152</v>
      </c>
      <c r="Q81" s="172">
        <v>4458.13</v>
      </c>
      <c r="R81" s="172">
        <v>4490.33</v>
      </c>
      <c r="S81" s="172">
        <v>4453.4399999999996</v>
      </c>
      <c r="T81" s="172">
        <v>4489.72</v>
      </c>
      <c r="U81" s="172">
        <v>4489.72</v>
      </c>
      <c r="V81" s="173">
        <v>3896410000</v>
      </c>
      <c r="W81" s="180">
        <f t="shared" si="5"/>
        <v>-5.717505768733977E-3</v>
      </c>
      <c r="X81" s="164"/>
      <c r="Y81" s="164"/>
      <c r="Z81" s="164"/>
      <c r="AA81" s="164"/>
      <c r="AB81" s="164"/>
      <c r="AC81" s="164"/>
      <c r="AD81" s="164"/>
      <c r="AE81" s="164"/>
      <c r="AF81" s="164"/>
      <c r="AG81" s="164"/>
      <c r="AH81" s="181">
        <f t="shared" si="6"/>
        <v>7.2209302862356051E-3</v>
      </c>
      <c r="AI81" s="179">
        <f t="shared" si="7"/>
        <v>-5.717505768733977E-3</v>
      </c>
      <c r="AJ81" s="164"/>
      <c r="AK81" s="164"/>
      <c r="AL81" s="164"/>
      <c r="AM81" s="164"/>
      <c r="AN81" s="164"/>
      <c r="AO81" s="166"/>
    </row>
    <row r="82" spans="1:41">
      <c r="A82" s="53">
        <v>45015</v>
      </c>
      <c r="B82" s="51">
        <v>195.58000200000001</v>
      </c>
      <c r="C82" s="51">
        <v>197.33000200000001</v>
      </c>
      <c r="D82" s="51">
        <v>194.41999799999999</v>
      </c>
      <c r="E82" s="51">
        <v>195.279999</v>
      </c>
      <c r="F82" s="51">
        <v>195.279999</v>
      </c>
      <c r="G82" s="51">
        <v>110252200</v>
      </c>
      <c r="H82" s="179">
        <f t="shared" si="4"/>
        <v>6.2372019983469862E-2</v>
      </c>
      <c r="I82" s="164"/>
      <c r="J82" s="164"/>
      <c r="K82" s="164"/>
      <c r="L82" s="164"/>
      <c r="M82" s="164"/>
      <c r="N82" s="164"/>
      <c r="O82" s="164"/>
      <c r="P82" s="55">
        <v>45149</v>
      </c>
      <c r="Q82" s="172">
        <v>4450.6899999999996</v>
      </c>
      <c r="R82" s="172">
        <v>4476.2299999999996</v>
      </c>
      <c r="S82" s="172">
        <v>4443.9799999999996</v>
      </c>
      <c r="T82" s="172">
        <v>4464.05</v>
      </c>
      <c r="U82" s="172">
        <v>4464.05</v>
      </c>
      <c r="V82" s="173">
        <v>3753290000</v>
      </c>
      <c r="W82" s="180">
        <f t="shared" si="5"/>
        <v>1.0707765370010502E-3</v>
      </c>
      <c r="X82" s="164"/>
      <c r="Y82" s="164"/>
      <c r="Z82" s="164"/>
      <c r="AA82" s="164"/>
      <c r="AB82" s="164"/>
      <c r="AC82" s="164"/>
      <c r="AD82" s="164"/>
      <c r="AE82" s="164"/>
      <c r="AF82" s="164"/>
      <c r="AG82" s="164"/>
      <c r="AH82" s="181">
        <f t="shared" si="6"/>
        <v>6.2372019983469862E-2</v>
      </c>
      <c r="AI82" s="179">
        <f t="shared" si="7"/>
        <v>1.0707765370010502E-3</v>
      </c>
      <c r="AJ82" s="164"/>
      <c r="AK82" s="164"/>
      <c r="AL82" s="164"/>
      <c r="AM82" s="164"/>
      <c r="AN82" s="164"/>
      <c r="AO82" s="166"/>
    </row>
    <row r="83" spans="1:41">
      <c r="A83" s="53">
        <v>45016</v>
      </c>
      <c r="B83" s="51">
        <v>197.529999</v>
      </c>
      <c r="C83" s="51">
        <v>207.78999300000001</v>
      </c>
      <c r="D83" s="51">
        <v>197.199997</v>
      </c>
      <c r="E83" s="51">
        <v>207.46000699999999</v>
      </c>
      <c r="F83" s="51">
        <v>207.46000699999999</v>
      </c>
      <c r="G83" s="51">
        <v>170222100</v>
      </c>
      <c r="H83" s="179">
        <f t="shared" si="4"/>
        <v>-6.116843040499842E-2</v>
      </c>
      <c r="I83" s="164"/>
      <c r="J83" s="164"/>
      <c r="K83" s="164"/>
      <c r="L83" s="164"/>
      <c r="M83" s="164"/>
      <c r="N83" s="164"/>
      <c r="O83" s="164"/>
      <c r="P83" s="55">
        <v>45148</v>
      </c>
      <c r="Q83" s="172">
        <v>4487.16</v>
      </c>
      <c r="R83" s="172">
        <v>4527.37</v>
      </c>
      <c r="S83" s="172">
        <v>4457.92</v>
      </c>
      <c r="T83" s="172">
        <v>4468.83</v>
      </c>
      <c r="U83" s="172">
        <v>4468.83</v>
      </c>
      <c r="V83" s="173">
        <v>4504370000</v>
      </c>
      <c r="W83" s="180">
        <f t="shared" si="5"/>
        <v>-2.5062488391813798E-4</v>
      </c>
      <c r="X83" s="164"/>
      <c r="Y83" s="164"/>
      <c r="Z83" s="164"/>
      <c r="AA83" s="164"/>
      <c r="AB83" s="164"/>
      <c r="AC83" s="164"/>
      <c r="AD83" s="164"/>
      <c r="AE83" s="164"/>
      <c r="AF83" s="164"/>
      <c r="AG83" s="164"/>
      <c r="AH83" s="181">
        <f t="shared" si="6"/>
        <v>-6.116843040499842E-2</v>
      </c>
      <c r="AI83" s="179">
        <f t="shared" si="7"/>
        <v>-2.5062488391813798E-4</v>
      </c>
      <c r="AJ83" s="164"/>
      <c r="AK83" s="164"/>
      <c r="AL83" s="164"/>
      <c r="AM83" s="164"/>
      <c r="AN83" s="164"/>
      <c r="AO83" s="166"/>
    </row>
    <row r="84" spans="1:41">
      <c r="A84" s="53">
        <v>45019</v>
      </c>
      <c r="B84" s="51">
        <v>199.91000399999999</v>
      </c>
      <c r="C84" s="51">
        <v>202.69000199999999</v>
      </c>
      <c r="D84" s="51">
        <v>192.199997</v>
      </c>
      <c r="E84" s="51">
        <v>194.770004</v>
      </c>
      <c r="F84" s="51">
        <v>194.770004</v>
      </c>
      <c r="G84" s="51">
        <v>169545900</v>
      </c>
      <c r="H84" s="179">
        <f t="shared" si="4"/>
        <v>-1.1244041459279264E-2</v>
      </c>
      <c r="I84" s="164"/>
      <c r="J84" s="164"/>
      <c r="K84" s="164"/>
      <c r="L84" s="164"/>
      <c r="M84" s="164"/>
      <c r="N84" s="164"/>
      <c r="O84" s="164"/>
      <c r="P84" s="55">
        <v>45147</v>
      </c>
      <c r="Q84" s="172">
        <v>4501.57</v>
      </c>
      <c r="R84" s="172">
        <v>4502.4399999999996</v>
      </c>
      <c r="S84" s="172">
        <v>4461.33</v>
      </c>
      <c r="T84" s="172">
        <v>4467.71</v>
      </c>
      <c r="U84" s="172">
        <v>4467.71</v>
      </c>
      <c r="V84" s="173">
        <v>3803100000</v>
      </c>
      <c r="W84" s="180">
        <f t="shared" si="5"/>
        <v>7.0886427274823305E-3</v>
      </c>
      <c r="X84" s="164"/>
      <c r="Y84" s="164"/>
      <c r="Z84" s="164"/>
      <c r="AA84" s="164"/>
      <c r="AB84" s="164"/>
      <c r="AC84" s="164"/>
      <c r="AD84" s="164"/>
      <c r="AE84" s="164"/>
      <c r="AF84" s="164"/>
      <c r="AG84" s="164"/>
      <c r="AH84" s="181">
        <f t="shared" si="6"/>
        <v>-1.1244041459279264E-2</v>
      </c>
      <c r="AI84" s="179">
        <f t="shared" si="7"/>
        <v>7.0886427274823305E-3</v>
      </c>
      <c r="AJ84" s="164"/>
      <c r="AK84" s="164"/>
      <c r="AL84" s="164"/>
      <c r="AM84" s="164"/>
      <c r="AN84" s="164"/>
      <c r="AO84" s="166"/>
    </row>
    <row r="85" spans="1:41">
      <c r="A85" s="53">
        <v>45020</v>
      </c>
      <c r="B85" s="51">
        <v>197.320007</v>
      </c>
      <c r="C85" s="51">
        <v>198.740005</v>
      </c>
      <c r="D85" s="51">
        <v>190.320007</v>
      </c>
      <c r="E85" s="51">
        <v>192.58000200000001</v>
      </c>
      <c r="F85" s="51">
        <v>192.58000200000001</v>
      </c>
      <c r="G85" s="51">
        <v>126463800</v>
      </c>
      <c r="H85" s="179">
        <f t="shared" si="4"/>
        <v>-3.6660078547511965E-2</v>
      </c>
      <c r="I85" s="164"/>
      <c r="J85" s="164"/>
      <c r="K85" s="164"/>
      <c r="L85" s="164"/>
      <c r="M85" s="164"/>
      <c r="N85" s="164"/>
      <c r="O85" s="164"/>
      <c r="P85" s="55">
        <v>45146</v>
      </c>
      <c r="Q85" s="172">
        <v>4498.03</v>
      </c>
      <c r="R85" s="172">
        <v>4503.3100000000004</v>
      </c>
      <c r="S85" s="172">
        <v>4464.3900000000003</v>
      </c>
      <c r="T85" s="172">
        <v>4499.38</v>
      </c>
      <c r="U85" s="172">
        <v>4499.38</v>
      </c>
      <c r="V85" s="173">
        <v>3884910000</v>
      </c>
      <c r="W85" s="180">
        <f t="shared" si="5"/>
        <v>4.2361392014009791E-3</v>
      </c>
      <c r="X85" s="164"/>
      <c r="Y85" s="164"/>
      <c r="Z85" s="164"/>
      <c r="AA85" s="164"/>
      <c r="AB85" s="164"/>
      <c r="AC85" s="164"/>
      <c r="AD85" s="164"/>
      <c r="AE85" s="164"/>
      <c r="AF85" s="164"/>
      <c r="AG85" s="164"/>
      <c r="AH85" s="181">
        <f t="shared" si="6"/>
        <v>-3.6660078547511965E-2</v>
      </c>
      <c r="AI85" s="179">
        <f t="shared" si="7"/>
        <v>4.2361392014009791E-3</v>
      </c>
      <c r="AJ85" s="164"/>
      <c r="AK85" s="164"/>
      <c r="AL85" s="164"/>
      <c r="AM85" s="164"/>
      <c r="AN85" s="164"/>
      <c r="AO85" s="166"/>
    </row>
    <row r="86" spans="1:41">
      <c r="A86" s="53">
        <v>45021</v>
      </c>
      <c r="B86" s="51">
        <v>190.520004</v>
      </c>
      <c r="C86" s="51">
        <v>190.679993</v>
      </c>
      <c r="D86" s="51">
        <v>183.759995</v>
      </c>
      <c r="E86" s="51">
        <v>185.520004</v>
      </c>
      <c r="F86" s="51">
        <v>185.520004</v>
      </c>
      <c r="G86" s="51">
        <v>133882500</v>
      </c>
      <c r="H86" s="179">
        <f t="shared" si="4"/>
        <v>-2.4795493212688147E-3</v>
      </c>
      <c r="I86" s="164"/>
      <c r="J86" s="164"/>
      <c r="K86" s="164"/>
      <c r="L86" s="164"/>
      <c r="M86" s="164"/>
      <c r="N86" s="164"/>
      <c r="O86" s="164"/>
      <c r="P86" s="55">
        <v>45145</v>
      </c>
      <c r="Q86" s="172">
        <v>4491.58</v>
      </c>
      <c r="R86" s="172">
        <v>4519.84</v>
      </c>
      <c r="S86" s="172">
        <v>4491.1499999999996</v>
      </c>
      <c r="T86" s="172">
        <v>4518.4399999999996</v>
      </c>
      <c r="U86" s="172">
        <v>4518.4399999999996</v>
      </c>
      <c r="V86" s="173">
        <v>3493920000</v>
      </c>
      <c r="W86" s="180">
        <f t="shared" si="5"/>
        <v>-8.9433521303812213E-3</v>
      </c>
      <c r="X86" s="164"/>
      <c r="Y86" s="164"/>
      <c r="Z86" s="164"/>
      <c r="AA86" s="164"/>
      <c r="AB86" s="164"/>
      <c r="AC86" s="164"/>
      <c r="AD86" s="164"/>
      <c r="AE86" s="164"/>
      <c r="AF86" s="164"/>
      <c r="AG86" s="164"/>
      <c r="AH86" s="181">
        <f t="shared" si="6"/>
        <v>-2.4795493212688147E-3</v>
      </c>
      <c r="AI86" s="179">
        <f t="shared" si="7"/>
        <v>-8.9433521303812213E-3</v>
      </c>
      <c r="AJ86" s="164"/>
      <c r="AK86" s="164"/>
      <c r="AL86" s="164"/>
      <c r="AM86" s="164"/>
      <c r="AN86" s="164"/>
      <c r="AO86" s="166"/>
    </row>
    <row r="87" spans="1:41">
      <c r="A87" s="53">
        <v>45022</v>
      </c>
      <c r="B87" s="51">
        <v>183.08000200000001</v>
      </c>
      <c r="C87" s="51">
        <v>186.38999899999999</v>
      </c>
      <c r="D87" s="51">
        <v>179.740005</v>
      </c>
      <c r="E87" s="51">
        <v>185.05999800000001</v>
      </c>
      <c r="F87" s="51">
        <v>185.05999800000001</v>
      </c>
      <c r="G87" s="51">
        <v>123857900</v>
      </c>
      <c r="H87" s="179">
        <f t="shared" si="4"/>
        <v>-2.9720253212149883E-3</v>
      </c>
      <c r="I87" s="164"/>
      <c r="J87" s="164"/>
      <c r="K87" s="164"/>
      <c r="L87" s="164"/>
      <c r="M87" s="164"/>
      <c r="N87" s="164"/>
      <c r="O87" s="164"/>
      <c r="P87" s="55">
        <v>45142</v>
      </c>
      <c r="Q87" s="172">
        <v>4513.96</v>
      </c>
      <c r="R87" s="172">
        <v>4540.34</v>
      </c>
      <c r="S87" s="172">
        <v>4474.55</v>
      </c>
      <c r="T87" s="172">
        <v>4478.03</v>
      </c>
      <c r="U87" s="172">
        <v>4478.03</v>
      </c>
      <c r="V87" s="173">
        <v>4143310000</v>
      </c>
      <c r="W87" s="180">
        <f t="shared" si="5"/>
        <v>5.3282358537125596E-3</v>
      </c>
      <c r="X87" s="164"/>
      <c r="Y87" s="164"/>
      <c r="Z87" s="164"/>
      <c r="AA87" s="164"/>
      <c r="AB87" s="164"/>
      <c r="AC87" s="164"/>
      <c r="AD87" s="164"/>
      <c r="AE87" s="164"/>
      <c r="AF87" s="164"/>
      <c r="AG87" s="164"/>
      <c r="AH87" s="181">
        <f t="shared" si="6"/>
        <v>-2.9720253212149883E-3</v>
      </c>
      <c r="AI87" s="179">
        <f t="shared" si="7"/>
        <v>5.3282358537125596E-3</v>
      </c>
      <c r="AJ87" s="164"/>
      <c r="AK87" s="164"/>
      <c r="AL87" s="164"/>
      <c r="AM87" s="164"/>
      <c r="AN87" s="164"/>
      <c r="AO87" s="166"/>
    </row>
    <row r="88" spans="1:41">
      <c r="A88" s="53">
        <v>45026</v>
      </c>
      <c r="B88" s="51">
        <v>179.94000199999999</v>
      </c>
      <c r="C88" s="51">
        <v>185.10000600000001</v>
      </c>
      <c r="D88" s="51">
        <v>176.11000100000001</v>
      </c>
      <c r="E88" s="51">
        <v>184.509995</v>
      </c>
      <c r="F88" s="51">
        <v>184.509995</v>
      </c>
      <c r="G88" s="51">
        <v>142154600</v>
      </c>
      <c r="H88" s="179">
        <f t="shared" si="4"/>
        <v>1.2357043313561356E-2</v>
      </c>
      <c r="I88" s="164"/>
      <c r="J88" s="164"/>
      <c r="K88" s="164"/>
      <c r="L88" s="164"/>
      <c r="M88" s="164"/>
      <c r="N88" s="164"/>
      <c r="O88" s="164"/>
      <c r="P88" s="55">
        <v>45141</v>
      </c>
      <c r="Q88" s="172">
        <v>4494.2700000000004</v>
      </c>
      <c r="R88" s="172">
        <v>4519.49</v>
      </c>
      <c r="S88" s="172">
        <v>4485.54</v>
      </c>
      <c r="T88" s="172">
        <v>4501.8900000000003</v>
      </c>
      <c r="U88" s="172">
        <v>4501.8900000000003</v>
      </c>
      <c r="V88" s="173">
        <v>4149120000</v>
      </c>
      <c r="W88" s="180">
        <f t="shared" si="5"/>
        <v>2.5544826728329806E-3</v>
      </c>
      <c r="X88" s="164"/>
      <c r="Y88" s="164"/>
      <c r="Z88" s="164"/>
      <c r="AA88" s="164"/>
      <c r="AB88" s="164"/>
      <c r="AC88" s="164"/>
      <c r="AD88" s="164"/>
      <c r="AE88" s="164"/>
      <c r="AF88" s="164"/>
      <c r="AG88" s="164"/>
      <c r="AH88" s="181">
        <f t="shared" si="6"/>
        <v>1.2357043313561356E-2</v>
      </c>
      <c r="AI88" s="179">
        <f t="shared" si="7"/>
        <v>2.5544826728329806E-3</v>
      </c>
      <c r="AJ88" s="164"/>
      <c r="AK88" s="164"/>
      <c r="AL88" s="164"/>
      <c r="AM88" s="164"/>
      <c r="AN88" s="164"/>
      <c r="AO88" s="166"/>
    </row>
    <row r="89" spans="1:41">
      <c r="A89" s="53">
        <v>45027</v>
      </c>
      <c r="B89" s="51">
        <v>186.69000199999999</v>
      </c>
      <c r="C89" s="51">
        <v>189.19000199999999</v>
      </c>
      <c r="D89" s="51">
        <v>185.64999399999999</v>
      </c>
      <c r="E89" s="51">
        <v>186.78999300000001</v>
      </c>
      <c r="F89" s="51">
        <v>186.78999300000001</v>
      </c>
      <c r="G89" s="51">
        <v>115770900</v>
      </c>
      <c r="H89" s="179">
        <f t="shared" si="4"/>
        <v>-3.3460036587720232E-2</v>
      </c>
      <c r="I89" s="164"/>
      <c r="J89" s="164"/>
      <c r="K89" s="164"/>
      <c r="L89" s="164"/>
      <c r="M89" s="164"/>
      <c r="N89" s="164"/>
      <c r="O89" s="164"/>
      <c r="P89" s="55">
        <v>45140</v>
      </c>
      <c r="Q89" s="172">
        <v>4550.93</v>
      </c>
      <c r="R89" s="172">
        <v>4550.93</v>
      </c>
      <c r="S89" s="172">
        <v>4505.75</v>
      </c>
      <c r="T89" s="172">
        <v>4513.3900000000003</v>
      </c>
      <c r="U89" s="172">
        <v>4513.3900000000003</v>
      </c>
      <c r="V89" s="173">
        <v>4270710000</v>
      </c>
      <c r="W89" s="180">
        <f t="shared" si="5"/>
        <v>1.4033797212294807E-2</v>
      </c>
      <c r="X89" s="164"/>
      <c r="Y89" s="164"/>
      <c r="Z89" s="164"/>
      <c r="AA89" s="164"/>
      <c r="AB89" s="164"/>
      <c r="AC89" s="164"/>
      <c r="AD89" s="164"/>
      <c r="AE89" s="164"/>
      <c r="AF89" s="164"/>
      <c r="AG89" s="164"/>
      <c r="AH89" s="181">
        <f t="shared" si="6"/>
        <v>-3.3460036587720232E-2</v>
      </c>
      <c r="AI89" s="179">
        <f t="shared" si="7"/>
        <v>1.4033797212294807E-2</v>
      </c>
      <c r="AJ89" s="164"/>
      <c r="AK89" s="164"/>
      <c r="AL89" s="164"/>
      <c r="AM89" s="164"/>
      <c r="AN89" s="164"/>
      <c r="AO89" s="166"/>
    </row>
    <row r="90" spans="1:41">
      <c r="A90" s="53">
        <v>45028</v>
      </c>
      <c r="B90" s="51">
        <v>190.740005</v>
      </c>
      <c r="C90" s="51">
        <v>191.58000200000001</v>
      </c>
      <c r="D90" s="51">
        <v>180.30999800000001</v>
      </c>
      <c r="E90" s="51">
        <v>180.53999300000001</v>
      </c>
      <c r="F90" s="51">
        <v>180.53999300000001</v>
      </c>
      <c r="G90" s="51">
        <v>150256300</v>
      </c>
      <c r="H90" s="179">
        <f t="shared" si="4"/>
        <v>2.9688718332895769E-2</v>
      </c>
      <c r="I90" s="164"/>
      <c r="J90" s="164"/>
      <c r="K90" s="164"/>
      <c r="L90" s="164"/>
      <c r="M90" s="164"/>
      <c r="N90" s="164"/>
      <c r="O90" s="164"/>
      <c r="P90" s="55">
        <v>45139</v>
      </c>
      <c r="Q90" s="172">
        <v>4578.83</v>
      </c>
      <c r="R90" s="172">
        <v>4584.62</v>
      </c>
      <c r="S90" s="172">
        <v>4567.53</v>
      </c>
      <c r="T90" s="172">
        <v>4576.7299999999996</v>
      </c>
      <c r="U90" s="172">
        <v>4576.7299999999996</v>
      </c>
      <c r="V90" s="173">
        <v>4042370000</v>
      </c>
      <c r="W90" s="180">
        <f t="shared" si="5"/>
        <v>2.6722135673287184E-3</v>
      </c>
      <c r="X90" s="164"/>
      <c r="Y90" s="164"/>
      <c r="Z90" s="164"/>
      <c r="AA90" s="164"/>
      <c r="AB90" s="164"/>
      <c r="AC90" s="164"/>
      <c r="AD90" s="164"/>
      <c r="AE90" s="164"/>
      <c r="AF90" s="164"/>
      <c r="AG90" s="164"/>
      <c r="AH90" s="181">
        <f t="shared" si="6"/>
        <v>2.9688718332895769E-2</v>
      </c>
      <c r="AI90" s="179">
        <f t="shared" si="7"/>
        <v>2.6722135673287184E-3</v>
      </c>
      <c r="AJ90" s="164"/>
      <c r="AK90" s="164"/>
      <c r="AL90" s="164"/>
      <c r="AM90" s="164"/>
      <c r="AN90" s="164"/>
      <c r="AO90" s="166"/>
    </row>
    <row r="91" spans="1:41">
      <c r="A91" s="53">
        <v>45029</v>
      </c>
      <c r="B91" s="51">
        <v>182.96000699999999</v>
      </c>
      <c r="C91" s="51">
        <v>186.5</v>
      </c>
      <c r="D91" s="51">
        <v>180.94000199999999</v>
      </c>
      <c r="E91" s="51">
        <v>185.89999399999999</v>
      </c>
      <c r="F91" s="51">
        <v>185.89999399999999</v>
      </c>
      <c r="G91" s="51">
        <v>112933000</v>
      </c>
      <c r="H91" s="179">
        <f t="shared" si="4"/>
        <v>-4.8412804144576382E-3</v>
      </c>
      <c r="I91" s="164"/>
      <c r="J91" s="164"/>
      <c r="K91" s="164"/>
      <c r="L91" s="164"/>
      <c r="M91" s="164"/>
      <c r="N91" s="164"/>
      <c r="O91" s="164"/>
      <c r="P91" s="55">
        <v>45138</v>
      </c>
      <c r="Q91" s="172">
        <v>4584.82</v>
      </c>
      <c r="R91" s="172">
        <v>4594.22</v>
      </c>
      <c r="S91" s="172">
        <v>4573.1400000000003</v>
      </c>
      <c r="T91" s="172">
        <v>4588.96</v>
      </c>
      <c r="U91" s="172">
        <v>4588.96</v>
      </c>
      <c r="V91" s="173">
        <v>4503600000</v>
      </c>
      <c r="W91" s="180">
        <f t="shared" si="5"/>
        <v>-1.4665632300130405E-3</v>
      </c>
      <c r="X91" s="164"/>
      <c r="Y91" s="164"/>
      <c r="Z91" s="164"/>
      <c r="AA91" s="164"/>
      <c r="AB91" s="164"/>
      <c r="AC91" s="164"/>
      <c r="AD91" s="164"/>
      <c r="AE91" s="164"/>
      <c r="AF91" s="164"/>
      <c r="AG91" s="164"/>
      <c r="AH91" s="181">
        <f t="shared" si="6"/>
        <v>-4.8412804144576382E-3</v>
      </c>
      <c r="AI91" s="179">
        <f t="shared" si="7"/>
        <v>-1.4665632300130405E-3</v>
      </c>
      <c r="AJ91" s="164"/>
      <c r="AK91" s="164"/>
      <c r="AL91" s="164"/>
      <c r="AM91" s="164"/>
      <c r="AN91" s="164"/>
      <c r="AO91" s="166"/>
    </row>
    <row r="92" spans="1:41">
      <c r="A92" s="53">
        <v>45030</v>
      </c>
      <c r="B92" s="51">
        <v>183.949997</v>
      </c>
      <c r="C92" s="51">
        <v>186.279999</v>
      </c>
      <c r="D92" s="51">
        <v>182.009995</v>
      </c>
      <c r="E92" s="51">
        <v>185</v>
      </c>
      <c r="F92" s="51">
        <v>185</v>
      </c>
      <c r="G92" s="51">
        <v>96438700</v>
      </c>
      <c r="H92" s="179">
        <f t="shared" si="4"/>
        <v>1.1026989189189207E-2</v>
      </c>
      <c r="I92" s="164"/>
      <c r="J92" s="164"/>
      <c r="K92" s="164"/>
      <c r="L92" s="164"/>
      <c r="M92" s="164"/>
      <c r="N92" s="164"/>
      <c r="O92" s="164"/>
      <c r="P92" s="55">
        <v>45135</v>
      </c>
      <c r="Q92" s="172">
        <v>4565.75</v>
      </c>
      <c r="R92" s="172">
        <v>4590.16</v>
      </c>
      <c r="S92" s="172">
        <v>4564.01</v>
      </c>
      <c r="T92" s="172">
        <v>4582.2299999999996</v>
      </c>
      <c r="U92" s="172">
        <v>4582.2299999999996</v>
      </c>
      <c r="V92" s="173">
        <v>3981010000</v>
      </c>
      <c r="W92" s="180">
        <f t="shared" si="5"/>
        <v>-9.7812637078452669E-3</v>
      </c>
      <c r="X92" s="164"/>
      <c r="Y92" s="164"/>
      <c r="Z92" s="164"/>
      <c r="AA92" s="164"/>
      <c r="AB92" s="164"/>
      <c r="AC92" s="164"/>
      <c r="AD92" s="164"/>
      <c r="AE92" s="164"/>
      <c r="AF92" s="164"/>
      <c r="AG92" s="164"/>
      <c r="AH92" s="181">
        <f t="shared" si="6"/>
        <v>1.1026989189189207E-2</v>
      </c>
      <c r="AI92" s="179">
        <f t="shared" si="7"/>
        <v>-9.7812637078452669E-3</v>
      </c>
      <c r="AJ92" s="164"/>
      <c r="AK92" s="164"/>
      <c r="AL92" s="164"/>
      <c r="AM92" s="164"/>
      <c r="AN92" s="164"/>
      <c r="AO92" s="166"/>
    </row>
    <row r="93" spans="1:41">
      <c r="A93" s="53">
        <v>45033</v>
      </c>
      <c r="B93" s="51">
        <v>186.320007</v>
      </c>
      <c r="C93" s="51">
        <v>189.69000199999999</v>
      </c>
      <c r="D93" s="51">
        <v>182.69000199999999</v>
      </c>
      <c r="E93" s="51">
        <v>187.03999300000001</v>
      </c>
      <c r="F93" s="51">
        <v>187.03999300000001</v>
      </c>
      <c r="G93" s="51">
        <v>116662200</v>
      </c>
      <c r="H93" s="179">
        <f t="shared" si="4"/>
        <v>-1.459578219723312E-2</v>
      </c>
      <c r="I93" s="164"/>
      <c r="J93" s="164"/>
      <c r="K93" s="164"/>
      <c r="L93" s="164"/>
      <c r="M93" s="164"/>
      <c r="N93" s="164"/>
      <c r="O93" s="164"/>
      <c r="P93" s="55">
        <v>45134</v>
      </c>
      <c r="Q93" s="172">
        <v>4598.26</v>
      </c>
      <c r="R93" s="172">
        <v>4607.07</v>
      </c>
      <c r="S93" s="172">
        <v>4528.5600000000004</v>
      </c>
      <c r="T93" s="172">
        <v>4537.41</v>
      </c>
      <c r="U93" s="172">
        <v>4537.41</v>
      </c>
      <c r="V93" s="173">
        <v>4553210000</v>
      </c>
      <c r="W93" s="180">
        <f t="shared" si="5"/>
        <v>6.4662439585578824E-3</v>
      </c>
      <c r="X93" s="164"/>
      <c r="Y93" s="164"/>
      <c r="Z93" s="164"/>
      <c r="AA93" s="164"/>
      <c r="AB93" s="164"/>
      <c r="AC93" s="164"/>
      <c r="AD93" s="164"/>
      <c r="AE93" s="164"/>
      <c r="AF93" s="164"/>
      <c r="AG93" s="164"/>
      <c r="AH93" s="181">
        <f t="shared" si="6"/>
        <v>-1.459578219723312E-2</v>
      </c>
      <c r="AI93" s="179">
        <f t="shared" si="7"/>
        <v>6.4662439585578824E-3</v>
      </c>
      <c r="AJ93" s="164"/>
      <c r="AK93" s="164"/>
      <c r="AL93" s="164"/>
      <c r="AM93" s="164"/>
      <c r="AN93" s="164"/>
      <c r="AO93" s="166"/>
    </row>
    <row r="94" spans="1:41">
      <c r="A94" s="53">
        <v>45034</v>
      </c>
      <c r="B94" s="51">
        <v>187.14999399999999</v>
      </c>
      <c r="C94" s="51">
        <v>187.69000199999999</v>
      </c>
      <c r="D94" s="51">
        <v>183.58000200000001</v>
      </c>
      <c r="E94" s="51">
        <v>184.30999800000001</v>
      </c>
      <c r="F94" s="51">
        <v>184.30999800000001</v>
      </c>
      <c r="G94" s="51">
        <v>92067000</v>
      </c>
      <c r="H94" s="179">
        <f t="shared" si="4"/>
        <v>-2.018339775577449E-2</v>
      </c>
      <c r="I94" s="164"/>
      <c r="J94" s="164"/>
      <c r="K94" s="164"/>
      <c r="L94" s="164"/>
      <c r="M94" s="164"/>
      <c r="N94" s="164"/>
      <c r="O94" s="164"/>
      <c r="P94" s="55">
        <v>45133</v>
      </c>
      <c r="Q94" s="172">
        <v>4558.96</v>
      </c>
      <c r="R94" s="172">
        <v>4582.47</v>
      </c>
      <c r="S94" s="172">
        <v>4547.58</v>
      </c>
      <c r="T94" s="172">
        <v>4566.75</v>
      </c>
      <c r="U94" s="172">
        <v>4566.75</v>
      </c>
      <c r="V94" s="173">
        <v>3990290000</v>
      </c>
      <c r="W94" s="180">
        <f t="shared" si="5"/>
        <v>1.5547161548146171E-4</v>
      </c>
      <c r="X94" s="164"/>
      <c r="Y94" s="164"/>
      <c r="Z94" s="164"/>
      <c r="AA94" s="164"/>
      <c r="AB94" s="164"/>
      <c r="AC94" s="164"/>
      <c r="AD94" s="164"/>
      <c r="AE94" s="164"/>
      <c r="AF94" s="164"/>
      <c r="AG94" s="164"/>
      <c r="AH94" s="181">
        <f t="shared" si="6"/>
        <v>-2.018339775577449E-2</v>
      </c>
      <c r="AI94" s="179">
        <f t="shared" si="7"/>
        <v>1.5547161548146171E-4</v>
      </c>
      <c r="AJ94" s="164"/>
      <c r="AK94" s="164"/>
      <c r="AL94" s="164"/>
      <c r="AM94" s="164"/>
      <c r="AN94" s="164"/>
      <c r="AO94" s="166"/>
    </row>
    <row r="95" spans="1:41">
      <c r="A95" s="53">
        <v>45035</v>
      </c>
      <c r="B95" s="51">
        <v>179.10000600000001</v>
      </c>
      <c r="C95" s="51">
        <v>183.5</v>
      </c>
      <c r="D95" s="51">
        <v>177.64999399999999</v>
      </c>
      <c r="E95" s="51">
        <v>180.58999600000001</v>
      </c>
      <c r="F95" s="51">
        <v>180.58999600000001</v>
      </c>
      <c r="G95" s="51">
        <v>125732700</v>
      </c>
      <c r="H95" s="179">
        <f t="shared" si="4"/>
        <v>-9.7458283348098695E-2</v>
      </c>
      <c r="I95" s="164"/>
      <c r="J95" s="164"/>
      <c r="K95" s="164"/>
      <c r="L95" s="164"/>
      <c r="M95" s="164"/>
      <c r="N95" s="164"/>
      <c r="O95" s="164"/>
      <c r="P95" s="55">
        <v>45132</v>
      </c>
      <c r="Q95" s="172">
        <v>4555.1899999999996</v>
      </c>
      <c r="R95" s="172">
        <v>4580.62</v>
      </c>
      <c r="S95" s="172">
        <v>4552.42</v>
      </c>
      <c r="T95" s="172">
        <v>4567.46</v>
      </c>
      <c r="U95" s="172">
        <v>4567.46</v>
      </c>
      <c r="V95" s="173">
        <v>3812470000</v>
      </c>
      <c r="W95" s="180">
        <f t="shared" si="5"/>
        <v>-2.8068116633751528E-3</v>
      </c>
      <c r="X95" s="164"/>
      <c r="Y95" s="164"/>
      <c r="Z95" s="164"/>
      <c r="AA95" s="164"/>
      <c r="AB95" s="164"/>
      <c r="AC95" s="164"/>
      <c r="AD95" s="164"/>
      <c r="AE95" s="164"/>
      <c r="AF95" s="164"/>
      <c r="AG95" s="164"/>
      <c r="AH95" s="181">
        <f t="shared" si="6"/>
        <v>-9.7458283348098695E-2</v>
      </c>
      <c r="AI95" s="179">
        <f t="shared" si="7"/>
        <v>-2.8068116633751528E-3</v>
      </c>
      <c r="AJ95" s="164"/>
      <c r="AK95" s="164"/>
      <c r="AL95" s="164"/>
      <c r="AM95" s="164"/>
      <c r="AN95" s="164"/>
      <c r="AO95" s="166"/>
    </row>
    <row r="96" spans="1:41">
      <c r="A96" s="53">
        <v>45036</v>
      </c>
      <c r="B96" s="51">
        <v>166.16999799999999</v>
      </c>
      <c r="C96" s="51">
        <v>169.699997</v>
      </c>
      <c r="D96" s="51">
        <v>160.55999800000001</v>
      </c>
      <c r="E96" s="51">
        <v>162.990005</v>
      </c>
      <c r="F96" s="51">
        <v>162.990005</v>
      </c>
      <c r="G96" s="51">
        <v>210970800</v>
      </c>
      <c r="H96" s="179">
        <f t="shared" si="4"/>
        <v>1.2822853769469011E-2</v>
      </c>
      <c r="I96" s="164"/>
      <c r="J96" s="164"/>
      <c r="K96" s="164"/>
      <c r="L96" s="164"/>
      <c r="M96" s="164"/>
      <c r="N96" s="164"/>
      <c r="O96" s="164"/>
      <c r="P96" s="55">
        <v>45131</v>
      </c>
      <c r="Q96" s="172">
        <v>4543.3900000000003</v>
      </c>
      <c r="R96" s="172">
        <v>4563.41</v>
      </c>
      <c r="S96" s="172">
        <v>4541.29</v>
      </c>
      <c r="T96" s="172">
        <v>4554.6400000000003</v>
      </c>
      <c r="U96" s="172">
        <v>4554.6400000000003</v>
      </c>
      <c r="V96" s="173">
        <v>3856250000</v>
      </c>
      <c r="W96" s="180">
        <f t="shared" si="5"/>
        <v>-4.0178806667486855E-3</v>
      </c>
      <c r="X96" s="164"/>
      <c r="Y96" s="164"/>
      <c r="Z96" s="164"/>
      <c r="AA96" s="164"/>
      <c r="AB96" s="164"/>
      <c r="AC96" s="164"/>
      <c r="AD96" s="164"/>
      <c r="AE96" s="164"/>
      <c r="AF96" s="164"/>
      <c r="AG96" s="164"/>
      <c r="AH96" s="181">
        <f t="shared" si="6"/>
        <v>1.2822853769469011E-2</v>
      </c>
      <c r="AI96" s="179">
        <f t="shared" si="7"/>
        <v>-4.0178806667486855E-3</v>
      </c>
      <c r="AJ96" s="164"/>
      <c r="AK96" s="164"/>
      <c r="AL96" s="164"/>
      <c r="AM96" s="164"/>
      <c r="AN96" s="164"/>
      <c r="AO96" s="166"/>
    </row>
    <row r="97" spans="1:41">
      <c r="A97" s="53">
        <v>45037</v>
      </c>
      <c r="B97" s="51">
        <v>164.800003</v>
      </c>
      <c r="C97" s="51">
        <v>166</v>
      </c>
      <c r="D97" s="51">
        <v>161.320007</v>
      </c>
      <c r="E97" s="51">
        <v>165.08000200000001</v>
      </c>
      <c r="F97" s="51">
        <v>165.08000200000001</v>
      </c>
      <c r="G97" s="51">
        <v>123539000</v>
      </c>
      <c r="H97" s="179">
        <f t="shared" si="4"/>
        <v>-1.53258963493349E-2</v>
      </c>
      <c r="I97" s="164"/>
      <c r="J97" s="164"/>
      <c r="K97" s="164"/>
      <c r="L97" s="164"/>
      <c r="M97" s="164"/>
      <c r="N97" s="164"/>
      <c r="O97" s="164"/>
      <c r="P97" s="55">
        <v>45128</v>
      </c>
      <c r="Q97" s="172">
        <v>4550.16</v>
      </c>
      <c r="R97" s="172">
        <v>4555</v>
      </c>
      <c r="S97" s="172">
        <v>4535.79</v>
      </c>
      <c r="T97" s="172">
        <v>4536.34</v>
      </c>
      <c r="U97" s="172">
        <v>4536.34</v>
      </c>
      <c r="V97" s="173">
        <v>3570190000</v>
      </c>
      <c r="W97" s="180">
        <f t="shared" si="5"/>
        <v>-3.2404978462818868E-4</v>
      </c>
      <c r="X97" s="164"/>
      <c r="Y97" s="164"/>
      <c r="Z97" s="164"/>
      <c r="AA97" s="164"/>
      <c r="AB97" s="164"/>
      <c r="AC97" s="164"/>
      <c r="AD97" s="164"/>
      <c r="AE97" s="164"/>
      <c r="AF97" s="164"/>
      <c r="AG97" s="164"/>
      <c r="AH97" s="181">
        <f t="shared" si="6"/>
        <v>-1.53258963493349E-2</v>
      </c>
      <c r="AI97" s="179">
        <f t="shared" si="7"/>
        <v>-3.2404978462818868E-4</v>
      </c>
      <c r="AJ97" s="164"/>
      <c r="AK97" s="164"/>
      <c r="AL97" s="164"/>
      <c r="AM97" s="164"/>
      <c r="AN97" s="164"/>
      <c r="AO97" s="166"/>
    </row>
    <row r="98" spans="1:41">
      <c r="A98" s="53">
        <v>45040</v>
      </c>
      <c r="B98" s="51">
        <v>164.64999399999999</v>
      </c>
      <c r="C98" s="51">
        <v>165.64999399999999</v>
      </c>
      <c r="D98" s="51">
        <v>158.61000100000001</v>
      </c>
      <c r="E98" s="51">
        <v>162.550003</v>
      </c>
      <c r="F98" s="51">
        <v>162.550003</v>
      </c>
      <c r="G98" s="51">
        <v>140006600</v>
      </c>
      <c r="H98" s="179">
        <f t="shared" si="4"/>
        <v>-1.1565702647203358E-2</v>
      </c>
      <c r="I98" s="164"/>
      <c r="J98" s="164"/>
      <c r="K98" s="164"/>
      <c r="L98" s="164"/>
      <c r="M98" s="164"/>
      <c r="N98" s="164"/>
      <c r="O98" s="164"/>
      <c r="P98" s="55">
        <v>45127</v>
      </c>
      <c r="Q98" s="172">
        <v>4554.38</v>
      </c>
      <c r="R98" s="172">
        <v>4564.74</v>
      </c>
      <c r="S98" s="172">
        <v>4527.5600000000004</v>
      </c>
      <c r="T98" s="172">
        <v>4534.87</v>
      </c>
      <c r="U98" s="172">
        <v>4534.87</v>
      </c>
      <c r="V98" s="173">
        <v>3761770000</v>
      </c>
      <c r="W98" s="180">
        <f t="shared" si="5"/>
        <v>6.8028410957756691E-3</v>
      </c>
      <c r="X98" s="164"/>
      <c r="Y98" s="164"/>
      <c r="Z98" s="164"/>
      <c r="AA98" s="164"/>
      <c r="AB98" s="164"/>
      <c r="AC98" s="164"/>
      <c r="AD98" s="164"/>
      <c r="AE98" s="164"/>
      <c r="AF98" s="164"/>
      <c r="AG98" s="164"/>
      <c r="AH98" s="181">
        <f t="shared" si="6"/>
        <v>-1.1565702647203358E-2</v>
      </c>
      <c r="AI98" s="179">
        <f t="shared" si="7"/>
        <v>6.8028410957756691E-3</v>
      </c>
      <c r="AJ98" s="164"/>
      <c r="AK98" s="164"/>
      <c r="AL98" s="164"/>
      <c r="AM98" s="164"/>
      <c r="AN98" s="164"/>
      <c r="AO98" s="166"/>
    </row>
    <row r="99" spans="1:41">
      <c r="A99" s="53">
        <v>45041</v>
      </c>
      <c r="B99" s="51">
        <v>159.820007</v>
      </c>
      <c r="C99" s="51">
        <v>163.470001</v>
      </c>
      <c r="D99" s="51">
        <v>158.75</v>
      </c>
      <c r="E99" s="51">
        <v>160.66999799999999</v>
      </c>
      <c r="F99" s="51">
        <v>160.66999799999999</v>
      </c>
      <c r="G99" s="51">
        <v>121999300</v>
      </c>
      <c r="H99" s="179">
        <f t="shared" si="4"/>
        <v>-4.3069633946220542E-2</v>
      </c>
      <c r="I99" s="164"/>
      <c r="J99" s="164"/>
      <c r="K99" s="164"/>
      <c r="L99" s="164"/>
      <c r="M99" s="164"/>
      <c r="N99" s="164"/>
      <c r="O99" s="164"/>
      <c r="P99" s="55">
        <v>45126</v>
      </c>
      <c r="Q99" s="172">
        <v>4563.87</v>
      </c>
      <c r="R99" s="172">
        <v>4578.43</v>
      </c>
      <c r="S99" s="172">
        <v>4557.4799999999996</v>
      </c>
      <c r="T99" s="172">
        <v>4565.72</v>
      </c>
      <c r="U99" s="172">
        <v>4565.72</v>
      </c>
      <c r="V99" s="173">
        <v>4115670000</v>
      </c>
      <c r="W99" s="180">
        <f t="shared" si="5"/>
        <v>-2.3523124501723114E-3</v>
      </c>
      <c r="X99" s="164"/>
      <c r="Y99" s="164"/>
      <c r="Z99" s="164"/>
      <c r="AA99" s="164"/>
      <c r="AB99" s="164"/>
      <c r="AC99" s="164"/>
      <c r="AD99" s="164"/>
      <c r="AE99" s="164"/>
      <c r="AF99" s="164"/>
      <c r="AG99" s="164"/>
      <c r="AH99" s="181">
        <f t="shared" si="6"/>
        <v>-4.3069633946220542E-2</v>
      </c>
      <c r="AI99" s="179">
        <f t="shared" si="7"/>
        <v>-2.3523124501723114E-3</v>
      </c>
      <c r="AJ99" s="164"/>
      <c r="AK99" s="164"/>
      <c r="AL99" s="164"/>
      <c r="AM99" s="164"/>
      <c r="AN99" s="164"/>
      <c r="AO99" s="166"/>
    </row>
    <row r="100" spans="1:41">
      <c r="A100" s="53">
        <v>45042</v>
      </c>
      <c r="B100" s="51">
        <v>160.28999300000001</v>
      </c>
      <c r="C100" s="51">
        <v>160.66999799999999</v>
      </c>
      <c r="D100" s="51">
        <v>153.13999899999999</v>
      </c>
      <c r="E100" s="51">
        <v>153.75</v>
      </c>
      <c r="F100" s="51">
        <v>153.75</v>
      </c>
      <c r="G100" s="51">
        <v>153364100</v>
      </c>
      <c r="H100" s="179">
        <f t="shared" si="4"/>
        <v>4.188619186991871E-2</v>
      </c>
      <c r="I100" s="164"/>
      <c r="J100" s="164"/>
      <c r="K100" s="164"/>
      <c r="L100" s="164"/>
      <c r="M100" s="164"/>
      <c r="N100" s="164"/>
      <c r="O100" s="164"/>
      <c r="P100" s="55">
        <v>45125</v>
      </c>
      <c r="Q100" s="172">
        <v>4521.78</v>
      </c>
      <c r="R100" s="172">
        <v>4562.3</v>
      </c>
      <c r="S100" s="172">
        <v>4514.59</v>
      </c>
      <c r="T100" s="172">
        <v>4554.9799999999996</v>
      </c>
      <c r="U100" s="172">
        <v>4554.9799999999996</v>
      </c>
      <c r="V100" s="173">
        <v>4090010000</v>
      </c>
      <c r="W100" s="180">
        <f t="shared" si="5"/>
        <v>-7.0669904148864537E-3</v>
      </c>
      <c r="X100" s="164"/>
      <c r="Y100" s="164"/>
      <c r="Z100" s="164"/>
      <c r="AA100" s="164"/>
      <c r="AB100" s="164"/>
      <c r="AC100" s="164"/>
      <c r="AD100" s="164"/>
      <c r="AE100" s="164"/>
      <c r="AF100" s="164"/>
      <c r="AG100" s="164"/>
      <c r="AH100" s="181">
        <f t="shared" si="6"/>
        <v>4.188619186991871E-2</v>
      </c>
      <c r="AI100" s="179">
        <f t="shared" si="7"/>
        <v>-7.0669904148864537E-3</v>
      </c>
      <c r="AJ100" s="164"/>
      <c r="AK100" s="164"/>
      <c r="AL100" s="164"/>
      <c r="AM100" s="164"/>
      <c r="AN100" s="164"/>
      <c r="AO100" s="166"/>
    </row>
    <row r="101" spans="1:41">
      <c r="A101" s="53">
        <v>45043</v>
      </c>
      <c r="B101" s="51">
        <v>152.63999899999999</v>
      </c>
      <c r="C101" s="51">
        <v>160.479996</v>
      </c>
      <c r="D101" s="51">
        <v>152.36999499999999</v>
      </c>
      <c r="E101" s="51">
        <v>160.19000199999999</v>
      </c>
      <c r="F101" s="51">
        <v>160.19000199999999</v>
      </c>
      <c r="G101" s="51">
        <v>127015200</v>
      </c>
      <c r="H101" s="179">
        <f t="shared" si="4"/>
        <v>2.5719432851995405E-2</v>
      </c>
      <c r="I101" s="164"/>
      <c r="J101" s="164"/>
      <c r="K101" s="164"/>
      <c r="L101" s="164"/>
      <c r="M101" s="164"/>
      <c r="N101" s="164"/>
      <c r="O101" s="164"/>
      <c r="P101" s="55">
        <v>45124</v>
      </c>
      <c r="Q101" s="172">
        <v>4508.8599999999997</v>
      </c>
      <c r="R101" s="172">
        <v>4532.8500000000004</v>
      </c>
      <c r="S101" s="172">
        <v>4504.8999999999996</v>
      </c>
      <c r="T101" s="172">
        <v>4522.79</v>
      </c>
      <c r="U101" s="172">
        <v>4522.79</v>
      </c>
      <c r="V101" s="173">
        <v>3538240000</v>
      </c>
      <c r="W101" s="180">
        <f t="shared" si="5"/>
        <v>-3.8405497491592611E-3</v>
      </c>
      <c r="X101" s="164"/>
      <c r="Y101" s="164"/>
      <c r="Z101" s="164"/>
      <c r="AA101" s="164"/>
      <c r="AB101" s="164"/>
      <c r="AC101" s="164"/>
      <c r="AD101" s="164"/>
      <c r="AE101" s="164"/>
      <c r="AF101" s="164"/>
      <c r="AG101" s="164"/>
      <c r="AH101" s="181">
        <f t="shared" si="6"/>
        <v>2.5719432851995405E-2</v>
      </c>
      <c r="AI101" s="179">
        <f t="shared" si="7"/>
        <v>-3.8405497491592611E-3</v>
      </c>
      <c r="AJ101" s="164"/>
      <c r="AK101" s="164"/>
      <c r="AL101" s="164"/>
      <c r="AM101" s="164"/>
      <c r="AN101" s="164"/>
      <c r="AO101" s="166"/>
    </row>
    <row r="102" spans="1:41">
      <c r="A102" s="53">
        <v>45044</v>
      </c>
      <c r="B102" s="51">
        <v>160.89999399999999</v>
      </c>
      <c r="C102" s="51">
        <v>165</v>
      </c>
      <c r="D102" s="51">
        <v>157.320007</v>
      </c>
      <c r="E102" s="51">
        <v>164.30999800000001</v>
      </c>
      <c r="F102" s="51">
        <v>164.30999800000001</v>
      </c>
      <c r="G102" s="51">
        <v>122515800</v>
      </c>
      <c r="H102" s="179">
        <f t="shared" si="4"/>
        <v>-1.5093396812043025E-2</v>
      </c>
      <c r="I102" s="164"/>
      <c r="J102" s="164"/>
      <c r="K102" s="164"/>
      <c r="L102" s="164"/>
      <c r="M102" s="164"/>
      <c r="N102" s="164"/>
      <c r="O102" s="164"/>
      <c r="P102" s="55">
        <v>45121</v>
      </c>
      <c r="Q102" s="172">
        <v>4514.6099999999997</v>
      </c>
      <c r="R102" s="172">
        <v>4527.76</v>
      </c>
      <c r="S102" s="172">
        <v>4499.5600000000004</v>
      </c>
      <c r="T102" s="172">
        <v>4505.42</v>
      </c>
      <c r="U102" s="172">
        <v>4505.42</v>
      </c>
      <c r="V102" s="173">
        <v>3647450000</v>
      </c>
      <c r="W102" s="180">
        <f t="shared" si="5"/>
        <v>1.0254315912834322E-3</v>
      </c>
      <c r="X102" s="164"/>
      <c r="Y102" s="164"/>
      <c r="Z102" s="164"/>
      <c r="AA102" s="164"/>
      <c r="AB102" s="164"/>
      <c r="AC102" s="164"/>
      <c r="AD102" s="164"/>
      <c r="AE102" s="164"/>
      <c r="AF102" s="164"/>
      <c r="AG102" s="164"/>
      <c r="AH102" s="181">
        <f t="shared" si="6"/>
        <v>-1.5093396812043025E-2</v>
      </c>
      <c r="AI102" s="179">
        <f t="shared" si="7"/>
        <v>1.0254315912834322E-3</v>
      </c>
      <c r="AJ102" s="164"/>
      <c r="AK102" s="164"/>
      <c r="AL102" s="164"/>
      <c r="AM102" s="164"/>
      <c r="AN102" s="164"/>
      <c r="AO102" s="166"/>
    </row>
    <row r="103" spans="1:41">
      <c r="A103" s="53">
        <v>45047</v>
      </c>
      <c r="B103" s="51">
        <v>163.16999799999999</v>
      </c>
      <c r="C103" s="51">
        <v>163.279999</v>
      </c>
      <c r="D103" s="51">
        <v>158.83000200000001</v>
      </c>
      <c r="E103" s="51">
        <v>161.83000200000001</v>
      </c>
      <c r="F103" s="51">
        <v>161.83000200000001</v>
      </c>
      <c r="G103" s="51">
        <v>109015000</v>
      </c>
      <c r="H103" s="179">
        <f t="shared" si="4"/>
        <v>-9.3925970537898085E-3</v>
      </c>
      <c r="I103" s="164"/>
      <c r="J103" s="164"/>
      <c r="K103" s="164"/>
      <c r="L103" s="164"/>
      <c r="M103" s="164"/>
      <c r="N103" s="164"/>
      <c r="O103" s="164"/>
      <c r="P103" s="55">
        <v>45120</v>
      </c>
      <c r="Q103" s="172">
        <v>4491.5</v>
      </c>
      <c r="R103" s="172">
        <v>4517.38</v>
      </c>
      <c r="S103" s="172">
        <v>4489.3599999999997</v>
      </c>
      <c r="T103" s="172">
        <v>4510.04</v>
      </c>
      <c r="U103" s="172">
        <v>4510.04</v>
      </c>
      <c r="V103" s="173">
        <v>3839530000</v>
      </c>
      <c r="W103" s="180">
        <f t="shared" si="5"/>
        <v>-8.3990385894582298E-3</v>
      </c>
      <c r="X103" s="164"/>
      <c r="Y103" s="164"/>
      <c r="Z103" s="164"/>
      <c r="AA103" s="164"/>
      <c r="AB103" s="164"/>
      <c r="AC103" s="164"/>
      <c r="AD103" s="164"/>
      <c r="AE103" s="164"/>
      <c r="AF103" s="164"/>
      <c r="AG103" s="164"/>
      <c r="AH103" s="181">
        <f t="shared" si="6"/>
        <v>-9.3925970537898085E-3</v>
      </c>
      <c r="AI103" s="179">
        <f t="shared" si="7"/>
        <v>-8.3990385894582298E-3</v>
      </c>
      <c r="AJ103" s="164"/>
      <c r="AK103" s="164"/>
      <c r="AL103" s="164"/>
      <c r="AM103" s="164"/>
      <c r="AN103" s="164"/>
      <c r="AO103" s="166"/>
    </row>
    <row r="104" spans="1:41">
      <c r="A104" s="53">
        <v>45048</v>
      </c>
      <c r="B104" s="51">
        <v>161.88000500000001</v>
      </c>
      <c r="C104" s="51">
        <v>165.490005</v>
      </c>
      <c r="D104" s="51">
        <v>158.929993</v>
      </c>
      <c r="E104" s="51">
        <v>160.30999800000001</v>
      </c>
      <c r="F104" s="51">
        <v>160.30999800000001</v>
      </c>
      <c r="G104" s="51">
        <v>128259700</v>
      </c>
      <c r="H104" s="179">
        <f t="shared" si="4"/>
        <v>1.8713929495526305E-3</v>
      </c>
      <c r="I104" s="164"/>
      <c r="J104" s="164"/>
      <c r="K104" s="164"/>
      <c r="L104" s="164"/>
      <c r="M104" s="164"/>
      <c r="N104" s="164"/>
      <c r="O104" s="164"/>
      <c r="P104" s="55">
        <v>45119</v>
      </c>
      <c r="Q104" s="172">
        <v>4467.6899999999996</v>
      </c>
      <c r="R104" s="172">
        <v>4488.34</v>
      </c>
      <c r="S104" s="172">
        <v>4463.2299999999996</v>
      </c>
      <c r="T104" s="172">
        <v>4472.16</v>
      </c>
      <c r="U104" s="172">
        <v>4472.16</v>
      </c>
      <c r="V104" s="173">
        <v>3920290000</v>
      </c>
      <c r="W104" s="180">
        <f t="shared" si="5"/>
        <v>-7.3566240921612014E-3</v>
      </c>
      <c r="X104" s="164"/>
      <c r="Y104" s="164"/>
      <c r="Z104" s="164"/>
      <c r="AA104" s="164"/>
      <c r="AB104" s="164"/>
      <c r="AC104" s="164"/>
      <c r="AD104" s="164"/>
      <c r="AE104" s="164"/>
      <c r="AF104" s="164"/>
      <c r="AG104" s="164"/>
      <c r="AH104" s="181">
        <f t="shared" si="6"/>
        <v>1.8713929495526305E-3</v>
      </c>
      <c r="AI104" s="179">
        <f t="shared" si="7"/>
        <v>-7.3566240921612014E-3</v>
      </c>
      <c r="AJ104" s="164"/>
      <c r="AK104" s="164"/>
      <c r="AL104" s="164"/>
      <c r="AM104" s="164"/>
      <c r="AN104" s="164"/>
      <c r="AO104" s="166"/>
    </row>
    <row r="105" spans="1:41">
      <c r="A105" s="53">
        <v>45049</v>
      </c>
      <c r="B105" s="51">
        <v>160.009995</v>
      </c>
      <c r="C105" s="51">
        <v>165</v>
      </c>
      <c r="D105" s="51">
        <v>159.91000399999999</v>
      </c>
      <c r="E105" s="51">
        <v>160.61000100000001</v>
      </c>
      <c r="F105" s="51">
        <v>160.61000100000001</v>
      </c>
      <c r="G105" s="51">
        <v>119728000</v>
      </c>
      <c r="H105" s="179">
        <f t="shared" si="4"/>
        <v>3.6734698731493154E-3</v>
      </c>
      <c r="I105" s="164"/>
      <c r="J105" s="164"/>
      <c r="K105" s="164"/>
      <c r="L105" s="164"/>
      <c r="M105" s="164"/>
      <c r="N105" s="164"/>
      <c r="O105" s="164"/>
      <c r="P105" s="55">
        <v>45118</v>
      </c>
      <c r="Q105" s="172">
        <v>4415.55</v>
      </c>
      <c r="R105" s="172">
        <v>4443.6400000000003</v>
      </c>
      <c r="S105" s="172">
        <v>4408.46</v>
      </c>
      <c r="T105" s="172">
        <v>4439.26</v>
      </c>
      <c r="U105" s="172">
        <v>4439.26</v>
      </c>
      <c r="V105" s="173">
        <v>3624220000</v>
      </c>
      <c r="W105" s="180">
        <f t="shared" si="5"/>
        <v>-6.6970621229665017E-3</v>
      </c>
      <c r="X105" s="164"/>
      <c r="Y105" s="164"/>
      <c r="Z105" s="164"/>
      <c r="AA105" s="164"/>
      <c r="AB105" s="164"/>
      <c r="AC105" s="164"/>
      <c r="AD105" s="164"/>
      <c r="AE105" s="164"/>
      <c r="AF105" s="164"/>
      <c r="AG105" s="164"/>
      <c r="AH105" s="181">
        <f t="shared" si="6"/>
        <v>3.6734698731493154E-3</v>
      </c>
      <c r="AI105" s="179">
        <f t="shared" si="7"/>
        <v>-6.6970621229665017E-3</v>
      </c>
      <c r="AJ105" s="164"/>
      <c r="AK105" s="164"/>
      <c r="AL105" s="164"/>
      <c r="AM105" s="164"/>
      <c r="AN105" s="164"/>
      <c r="AO105" s="166"/>
    </row>
    <row r="106" spans="1:41">
      <c r="A106" s="53">
        <v>45050</v>
      </c>
      <c r="B106" s="51">
        <v>162.71000699999999</v>
      </c>
      <c r="C106" s="51">
        <v>162.949997</v>
      </c>
      <c r="D106" s="51">
        <v>159.64999399999999</v>
      </c>
      <c r="E106" s="51">
        <v>161.199997</v>
      </c>
      <c r="F106" s="51">
        <v>161.199997</v>
      </c>
      <c r="G106" s="51">
        <v>95108500</v>
      </c>
      <c r="H106" s="179">
        <f t="shared" si="4"/>
        <v>5.496278638268226E-2</v>
      </c>
      <c r="I106" s="164"/>
      <c r="J106" s="164"/>
      <c r="K106" s="164"/>
      <c r="L106" s="164"/>
      <c r="M106" s="164"/>
      <c r="N106" s="164"/>
      <c r="O106" s="164"/>
      <c r="P106" s="55">
        <v>45117</v>
      </c>
      <c r="Q106" s="172">
        <v>4394.2299999999996</v>
      </c>
      <c r="R106" s="172">
        <v>4412.6000000000004</v>
      </c>
      <c r="S106" s="172">
        <v>4389.92</v>
      </c>
      <c r="T106" s="172">
        <v>4409.53</v>
      </c>
      <c r="U106" s="172">
        <v>4409.53</v>
      </c>
      <c r="V106" s="173">
        <v>3429600000</v>
      </c>
      <c r="W106" s="180">
        <f t="shared" si="5"/>
        <v>-2.3993486834197331E-3</v>
      </c>
      <c r="X106" s="164"/>
      <c r="Y106" s="164"/>
      <c r="Z106" s="164"/>
      <c r="AA106" s="164"/>
      <c r="AB106" s="164"/>
      <c r="AC106" s="164"/>
      <c r="AD106" s="164"/>
      <c r="AE106" s="164"/>
      <c r="AF106" s="164"/>
      <c r="AG106" s="164"/>
      <c r="AH106" s="181">
        <f t="shared" si="6"/>
        <v>5.496278638268226E-2</v>
      </c>
      <c r="AI106" s="179">
        <f t="shared" si="7"/>
        <v>-2.3993486834197331E-3</v>
      </c>
      <c r="AJ106" s="164"/>
      <c r="AK106" s="164"/>
      <c r="AL106" s="164"/>
      <c r="AM106" s="164"/>
      <c r="AN106" s="164"/>
      <c r="AO106" s="166"/>
    </row>
    <row r="107" spans="1:41">
      <c r="A107" s="53">
        <v>45051</v>
      </c>
      <c r="B107" s="51">
        <v>163.970001</v>
      </c>
      <c r="C107" s="51">
        <v>170.78999300000001</v>
      </c>
      <c r="D107" s="51">
        <v>163.509995</v>
      </c>
      <c r="E107" s="51">
        <v>170.05999800000001</v>
      </c>
      <c r="F107" s="51">
        <v>170.05999800000001</v>
      </c>
      <c r="G107" s="51">
        <v>107440900</v>
      </c>
      <c r="H107" s="179">
        <f t="shared" si="4"/>
        <v>1.0172850878194195E-2</v>
      </c>
      <c r="I107" s="164"/>
      <c r="J107" s="164"/>
      <c r="K107" s="164"/>
      <c r="L107" s="164"/>
      <c r="M107" s="164"/>
      <c r="N107" s="164"/>
      <c r="O107" s="164"/>
      <c r="P107" s="55">
        <v>45114</v>
      </c>
      <c r="Q107" s="172">
        <v>4404.54</v>
      </c>
      <c r="R107" s="172">
        <v>4440.3900000000003</v>
      </c>
      <c r="S107" s="172">
        <v>4397.3999999999996</v>
      </c>
      <c r="T107" s="172">
        <v>4398.95</v>
      </c>
      <c r="U107" s="172">
        <v>4398.95</v>
      </c>
      <c r="V107" s="173">
        <v>3630480000</v>
      </c>
      <c r="W107" s="180">
        <f t="shared" si="5"/>
        <v>2.8734129735505931E-3</v>
      </c>
      <c r="X107" s="164"/>
      <c r="Y107" s="164"/>
      <c r="Z107" s="164"/>
      <c r="AA107" s="164"/>
      <c r="AB107" s="164"/>
      <c r="AC107" s="164"/>
      <c r="AD107" s="164"/>
      <c r="AE107" s="164"/>
      <c r="AF107" s="164"/>
      <c r="AG107" s="164"/>
      <c r="AH107" s="181">
        <f t="shared" si="6"/>
        <v>1.0172850878194195E-2</v>
      </c>
      <c r="AI107" s="179">
        <f t="shared" si="7"/>
        <v>2.8734129735505931E-3</v>
      </c>
      <c r="AJ107" s="164"/>
      <c r="AK107" s="164"/>
      <c r="AL107" s="164"/>
      <c r="AM107" s="164"/>
      <c r="AN107" s="164"/>
      <c r="AO107" s="166"/>
    </row>
    <row r="108" spans="1:41">
      <c r="A108" s="53">
        <v>45054</v>
      </c>
      <c r="B108" s="51">
        <v>173.720001</v>
      </c>
      <c r="C108" s="51">
        <v>173.800003</v>
      </c>
      <c r="D108" s="51">
        <v>169.19000199999999</v>
      </c>
      <c r="E108" s="51">
        <v>171.78999300000001</v>
      </c>
      <c r="F108" s="51">
        <v>171.78999300000001</v>
      </c>
      <c r="G108" s="51">
        <v>112249400</v>
      </c>
      <c r="H108" s="179">
        <f t="shared" si="4"/>
        <v>-1.5367594781845129E-2</v>
      </c>
      <c r="I108" s="164"/>
      <c r="J108" s="164"/>
      <c r="K108" s="164"/>
      <c r="L108" s="164"/>
      <c r="M108" s="164"/>
      <c r="N108" s="164"/>
      <c r="O108" s="164"/>
      <c r="P108" s="55">
        <v>45113</v>
      </c>
      <c r="Q108" s="172">
        <v>4422.62</v>
      </c>
      <c r="R108" s="172">
        <v>4422.62</v>
      </c>
      <c r="S108" s="172">
        <v>4385.05</v>
      </c>
      <c r="T108" s="172">
        <v>4411.59</v>
      </c>
      <c r="U108" s="172">
        <v>4411.59</v>
      </c>
      <c r="V108" s="173">
        <v>3682020000</v>
      </c>
      <c r="W108" s="180">
        <f t="shared" si="5"/>
        <v>7.9857829036695804E-3</v>
      </c>
      <c r="X108" s="164"/>
      <c r="Y108" s="164"/>
      <c r="Z108" s="164"/>
      <c r="AA108" s="164"/>
      <c r="AB108" s="164"/>
      <c r="AC108" s="164"/>
      <c r="AD108" s="164"/>
      <c r="AE108" s="164"/>
      <c r="AF108" s="164"/>
      <c r="AG108" s="164"/>
      <c r="AH108" s="181">
        <f t="shared" si="6"/>
        <v>-1.5367594781845129E-2</v>
      </c>
      <c r="AI108" s="179">
        <f t="shared" si="7"/>
        <v>7.9857829036695804E-3</v>
      </c>
      <c r="AJ108" s="164"/>
      <c r="AK108" s="164"/>
      <c r="AL108" s="164"/>
      <c r="AM108" s="164"/>
      <c r="AN108" s="164"/>
      <c r="AO108" s="166"/>
    </row>
    <row r="109" spans="1:41">
      <c r="A109" s="53">
        <v>45055</v>
      </c>
      <c r="B109" s="51">
        <v>168.949997</v>
      </c>
      <c r="C109" s="51">
        <v>169.820007</v>
      </c>
      <c r="D109" s="51">
        <v>166.55999800000001</v>
      </c>
      <c r="E109" s="51">
        <v>169.14999399999999</v>
      </c>
      <c r="F109" s="51">
        <v>169.14999399999999</v>
      </c>
      <c r="G109" s="51">
        <v>88965000</v>
      </c>
      <c r="H109" s="179">
        <f t="shared" si="4"/>
        <v>-3.60627266708613E-3</v>
      </c>
      <c r="I109" s="164"/>
      <c r="J109" s="164"/>
      <c r="K109" s="164"/>
      <c r="L109" s="164"/>
      <c r="M109" s="164"/>
      <c r="N109" s="164"/>
      <c r="O109" s="164"/>
      <c r="P109" s="55">
        <v>45112</v>
      </c>
      <c r="Q109" s="172">
        <v>4442.04</v>
      </c>
      <c r="R109" s="172">
        <v>4454.0600000000004</v>
      </c>
      <c r="S109" s="172">
        <v>4436.6099999999997</v>
      </c>
      <c r="T109" s="172">
        <v>4446.82</v>
      </c>
      <c r="U109" s="172">
        <v>4446.82</v>
      </c>
      <c r="V109" s="173">
        <v>3482620000</v>
      </c>
      <c r="W109" s="180">
        <f t="shared" si="5"/>
        <v>1.9721958613121426E-3</v>
      </c>
      <c r="X109" s="164"/>
      <c r="Y109" s="164"/>
      <c r="Z109" s="164"/>
      <c r="AA109" s="164"/>
      <c r="AB109" s="164"/>
      <c r="AC109" s="164"/>
      <c r="AD109" s="164"/>
      <c r="AE109" s="164"/>
      <c r="AF109" s="164"/>
      <c r="AG109" s="164"/>
      <c r="AH109" s="181">
        <f t="shared" si="6"/>
        <v>-3.60627266708613E-3</v>
      </c>
      <c r="AI109" s="179">
        <f t="shared" si="7"/>
        <v>1.9721958613121426E-3</v>
      </c>
      <c r="AJ109" s="164"/>
      <c r="AK109" s="164"/>
      <c r="AL109" s="164"/>
      <c r="AM109" s="164"/>
      <c r="AN109" s="164"/>
      <c r="AO109" s="166"/>
    </row>
    <row r="110" spans="1:41">
      <c r="A110" s="53">
        <v>45056</v>
      </c>
      <c r="B110" s="51">
        <v>172.550003</v>
      </c>
      <c r="C110" s="51">
        <v>174.429993</v>
      </c>
      <c r="D110" s="51">
        <v>166.679993</v>
      </c>
      <c r="E110" s="51">
        <v>168.53999300000001</v>
      </c>
      <c r="F110" s="51">
        <v>168.53999300000001</v>
      </c>
      <c r="G110" s="51">
        <v>119840700</v>
      </c>
      <c r="H110" s="179">
        <f t="shared" si="4"/>
        <v>2.1003970256483928E-2</v>
      </c>
      <c r="I110" s="164"/>
      <c r="J110" s="164"/>
      <c r="K110" s="164"/>
      <c r="L110" s="164"/>
      <c r="M110" s="164"/>
      <c r="N110" s="164"/>
      <c r="O110" s="164"/>
      <c r="P110" s="55">
        <v>45110</v>
      </c>
      <c r="Q110" s="172">
        <v>4450.4799999999996</v>
      </c>
      <c r="R110" s="172">
        <v>4456.46</v>
      </c>
      <c r="S110" s="172">
        <v>4442.29</v>
      </c>
      <c r="T110" s="172">
        <v>4455.59</v>
      </c>
      <c r="U110" s="172">
        <v>4455.59</v>
      </c>
      <c r="V110" s="173">
        <v>2034280000</v>
      </c>
      <c r="W110" s="180">
        <f t="shared" si="5"/>
        <v>-1.1693176436791131E-3</v>
      </c>
      <c r="X110" s="164"/>
      <c r="Y110" s="164"/>
      <c r="Z110" s="164"/>
      <c r="AA110" s="164"/>
      <c r="AB110" s="164"/>
      <c r="AC110" s="164"/>
      <c r="AD110" s="164"/>
      <c r="AE110" s="164"/>
      <c r="AF110" s="164"/>
      <c r="AG110" s="164"/>
      <c r="AH110" s="181">
        <f t="shared" si="6"/>
        <v>2.1003970256483928E-2</v>
      </c>
      <c r="AI110" s="179">
        <f t="shared" si="7"/>
        <v>-1.1693176436791131E-3</v>
      </c>
      <c r="AJ110" s="164"/>
      <c r="AK110" s="77"/>
      <c r="AL110" s="77"/>
      <c r="AM110" s="77"/>
      <c r="AN110" s="164"/>
      <c r="AO110" s="166"/>
    </row>
    <row r="111" spans="1:41">
      <c r="A111" s="53">
        <v>45057</v>
      </c>
      <c r="B111" s="51">
        <v>168.699997</v>
      </c>
      <c r="C111" s="51">
        <v>173.570007</v>
      </c>
      <c r="D111" s="51">
        <v>166.78999300000001</v>
      </c>
      <c r="E111" s="51">
        <v>172.08000200000001</v>
      </c>
      <c r="F111" s="51">
        <v>172.08000200000001</v>
      </c>
      <c r="G111" s="51">
        <v>103889900</v>
      </c>
      <c r="H111" s="179">
        <f t="shared" si="4"/>
        <v>-2.3826161973196647E-2</v>
      </c>
      <c r="I111" s="164"/>
      <c r="J111" s="164"/>
      <c r="K111" s="164"/>
      <c r="L111" s="164"/>
      <c r="M111" s="164"/>
      <c r="N111" s="164"/>
      <c r="O111" s="164"/>
      <c r="P111" s="55">
        <v>45107</v>
      </c>
      <c r="Q111" s="172">
        <v>4422.4399999999996</v>
      </c>
      <c r="R111" s="172">
        <v>4458.4799999999996</v>
      </c>
      <c r="S111" s="172">
        <v>4422.4399999999996</v>
      </c>
      <c r="T111" s="172">
        <v>4450.38</v>
      </c>
      <c r="U111" s="172">
        <v>4450.38</v>
      </c>
      <c r="V111" s="173">
        <v>3923450000</v>
      </c>
      <c r="W111" s="180">
        <f t="shared" si="5"/>
        <v>-1.2120313321559162E-2</v>
      </c>
      <c r="X111" s="164"/>
      <c r="Y111" s="164"/>
      <c r="Z111" s="164"/>
      <c r="AA111" s="164"/>
      <c r="AB111" s="164"/>
      <c r="AC111" s="164"/>
      <c r="AD111" s="164"/>
      <c r="AE111" s="164"/>
      <c r="AF111" s="164"/>
      <c r="AG111" s="164"/>
      <c r="AH111" s="181">
        <f t="shared" si="6"/>
        <v>-2.3826161973196647E-2</v>
      </c>
      <c r="AI111" s="179">
        <f t="shared" si="7"/>
        <v>-1.2120313321559162E-2</v>
      </c>
      <c r="AJ111" s="164"/>
      <c r="AK111" s="164"/>
      <c r="AL111" s="164"/>
      <c r="AM111" s="164"/>
      <c r="AN111" s="164"/>
      <c r="AO111" s="166"/>
    </row>
    <row r="112" spans="1:41">
      <c r="A112" s="53">
        <v>45058</v>
      </c>
      <c r="B112" s="51">
        <v>176.070007</v>
      </c>
      <c r="C112" s="51">
        <v>177.38000500000001</v>
      </c>
      <c r="D112" s="51">
        <v>167.229996</v>
      </c>
      <c r="E112" s="51">
        <v>167.979996</v>
      </c>
      <c r="F112" s="51">
        <v>167.979996</v>
      </c>
      <c r="G112" s="51">
        <v>157577100</v>
      </c>
      <c r="H112" s="179">
        <f t="shared" si="4"/>
        <v>-9.7034768354202772E-3</v>
      </c>
      <c r="I112" s="164"/>
      <c r="J112" s="164"/>
      <c r="K112" s="164"/>
      <c r="L112" s="164"/>
      <c r="M112" s="164"/>
      <c r="N112" s="164"/>
      <c r="O112" s="164"/>
      <c r="P112" s="55">
        <v>45106</v>
      </c>
      <c r="Q112" s="172">
        <v>4374.9399999999996</v>
      </c>
      <c r="R112" s="172">
        <v>4398.3900000000003</v>
      </c>
      <c r="S112" s="172">
        <v>4371.97</v>
      </c>
      <c r="T112" s="172">
        <v>4396.4399999999996</v>
      </c>
      <c r="U112" s="172">
        <v>4396.4399999999996</v>
      </c>
      <c r="V112" s="173">
        <v>3696660000</v>
      </c>
      <c r="W112" s="180">
        <f t="shared" si="5"/>
        <v>-4.4536033699993371E-3</v>
      </c>
      <c r="X112" s="164"/>
      <c r="Y112" s="164"/>
      <c r="Z112" s="164"/>
      <c r="AA112" s="164"/>
      <c r="AB112" s="164"/>
      <c r="AC112" s="164"/>
      <c r="AD112" s="164"/>
      <c r="AE112" s="164"/>
      <c r="AF112" s="164"/>
      <c r="AG112" s="164"/>
      <c r="AH112" s="181">
        <f t="shared" si="6"/>
        <v>-9.7034768354202772E-3</v>
      </c>
      <c r="AI112" s="179">
        <f t="shared" si="7"/>
        <v>-4.4536033699993371E-3</v>
      </c>
      <c r="AJ112" s="164"/>
      <c r="AK112" s="164"/>
      <c r="AL112" s="164"/>
      <c r="AM112" s="164"/>
      <c r="AN112" s="164"/>
      <c r="AO112" s="166"/>
    </row>
    <row r="113" spans="1:41">
      <c r="A113" s="53">
        <v>45061</v>
      </c>
      <c r="B113" s="51">
        <v>167.66000399999999</v>
      </c>
      <c r="C113" s="51">
        <v>169.759995</v>
      </c>
      <c r="D113" s="51">
        <v>164.550003</v>
      </c>
      <c r="E113" s="51">
        <v>166.35000600000001</v>
      </c>
      <c r="F113" s="51">
        <v>166.35000600000001</v>
      </c>
      <c r="G113" s="51">
        <v>105592500</v>
      </c>
      <c r="H113" s="179">
        <f t="shared" si="4"/>
        <v>1.021929629506646E-3</v>
      </c>
      <c r="I113" s="164"/>
      <c r="J113" s="164"/>
      <c r="K113" s="164"/>
      <c r="L113" s="164"/>
      <c r="M113" s="164"/>
      <c r="N113" s="164"/>
      <c r="O113" s="164"/>
      <c r="P113" s="55">
        <v>45105</v>
      </c>
      <c r="Q113" s="172">
        <v>4367.4799999999996</v>
      </c>
      <c r="R113" s="172">
        <v>4390.3500000000004</v>
      </c>
      <c r="S113" s="172">
        <v>4360.22</v>
      </c>
      <c r="T113" s="172">
        <v>4376.8599999999997</v>
      </c>
      <c r="U113" s="172">
        <v>4376.8599999999997</v>
      </c>
      <c r="V113" s="173">
        <v>3739330000</v>
      </c>
      <c r="W113" s="180">
        <f t="shared" si="5"/>
        <v>3.5413515625370984E-4</v>
      </c>
      <c r="X113" s="164"/>
      <c r="Y113" s="164"/>
      <c r="Z113" s="164"/>
      <c r="AA113" s="164"/>
      <c r="AB113" s="164"/>
      <c r="AC113" s="164"/>
      <c r="AD113" s="164"/>
      <c r="AE113" s="164"/>
      <c r="AF113" s="164"/>
      <c r="AG113" s="164"/>
      <c r="AH113" s="181">
        <f t="shared" si="6"/>
        <v>1.021929629506646E-3</v>
      </c>
      <c r="AI113" s="179">
        <f t="shared" si="7"/>
        <v>3.5413515625370984E-4</v>
      </c>
      <c r="AJ113" s="164"/>
      <c r="AK113" s="164"/>
      <c r="AL113" s="164"/>
      <c r="AM113" s="164"/>
      <c r="AN113" s="164"/>
      <c r="AO113" s="166"/>
    </row>
    <row r="114" spans="1:41">
      <c r="A114" s="53">
        <v>45062</v>
      </c>
      <c r="B114" s="51">
        <v>165.64999399999999</v>
      </c>
      <c r="C114" s="51">
        <v>169.520004</v>
      </c>
      <c r="D114" s="51">
        <v>164.35000600000001</v>
      </c>
      <c r="E114" s="51">
        <v>166.520004</v>
      </c>
      <c r="F114" s="51">
        <v>166.520004</v>
      </c>
      <c r="G114" s="51">
        <v>98288800</v>
      </c>
      <c r="H114" s="179">
        <f t="shared" si="4"/>
        <v>4.4078770259938338E-2</v>
      </c>
      <c r="I114" s="164"/>
      <c r="J114" s="164"/>
      <c r="K114" s="164"/>
      <c r="L114" s="164"/>
      <c r="M114" s="164"/>
      <c r="N114" s="164"/>
      <c r="O114" s="164"/>
      <c r="P114" s="55">
        <v>45104</v>
      </c>
      <c r="Q114" s="172">
        <v>4337.3599999999997</v>
      </c>
      <c r="R114" s="172">
        <v>4384.42</v>
      </c>
      <c r="S114" s="172">
        <v>4335</v>
      </c>
      <c r="T114" s="172">
        <v>4378.41</v>
      </c>
      <c r="U114" s="172">
        <v>4378.41</v>
      </c>
      <c r="V114" s="173">
        <v>3573500000</v>
      </c>
      <c r="W114" s="180">
        <f t="shared" si="5"/>
        <v>-1.1326029312010544E-2</v>
      </c>
      <c r="X114" s="164"/>
      <c r="Y114" s="164"/>
      <c r="Z114" s="164"/>
      <c r="AA114" s="164"/>
      <c r="AB114" s="164"/>
      <c r="AC114" s="164"/>
      <c r="AD114" s="164"/>
      <c r="AE114" s="164"/>
      <c r="AF114" s="164"/>
      <c r="AG114" s="164"/>
      <c r="AH114" s="181">
        <f t="shared" si="6"/>
        <v>4.4078770259938338E-2</v>
      </c>
      <c r="AI114" s="179">
        <f t="shared" si="7"/>
        <v>-1.1326029312010544E-2</v>
      </c>
      <c r="AJ114" s="164"/>
      <c r="AK114" s="164"/>
      <c r="AL114" s="164"/>
      <c r="AM114" s="164"/>
      <c r="AN114" s="164"/>
      <c r="AO114" s="166"/>
    </row>
    <row r="115" spans="1:41">
      <c r="A115" s="53">
        <v>45063</v>
      </c>
      <c r="B115" s="51">
        <v>168.41000399999999</v>
      </c>
      <c r="C115" s="51">
        <v>174.5</v>
      </c>
      <c r="D115" s="51">
        <v>167.19000199999999</v>
      </c>
      <c r="E115" s="51">
        <v>173.86000100000001</v>
      </c>
      <c r="F115" s="51">
        <v>173.86000100000001</v>
      </c>
      <c r="G115" s="51">
        <v>125473600</v>
      </c>
      <c r="H115" s="179">
        <f t="shared" si="4"/>
        <v>1.7427803879973336E-2</v>
      </c>
      <c r="I115" s="164"/>
      <c r="J115" s="164"/>
      <c r="K115" s="164"/>
      <c r="L115" s="164"/>
      <c r="M115" s="164"/>
      <c r="N115" s="164"/>
      <c r="O115" s="164"/>
      <c r="P115" s="55">
        <v>45103</v>
      </c>
      <c r="Q115" s="172">
        <v>4344.84</v>
      </c>
      <c r="R115" s="172">
        <v>4362.0600000000004</v>
      </c>
      <c r="S115" s="172">
        <v>4328.08</v>
      </c>
      <c r="T115" s="172">
        <v>4328.82</v>
      </c>
      <c r="U115" s="172">
        <v>4328.82</v>
      </c>
      <c r="V115" s="173">
        <v>3415030000</v>
      </c>
      <c r="W115" s="180">
        <f t="shared" si="5"/>
        <v>4.5070019081412394E-3</v>
      </c>
      <c r="X115" s="164"/>
      <c r="Y115" s="164"/>
      <c r="Z115" s="164"/>
      <c r="AA115" s="164"/>
      <c r="AB115" s="164"/>
      <c r="AC115" s="164"/>
      <c r="AD115" s="164"/>
      <c r="AE115" s="164"/>
      <c r="AF115" s="164"/>
      <c r="AG115" s="164"/>
      <c r="AH115" s="181">
        <f t="shared" si="6"/>
        <v>1.7427803879973336E-2</v>
      </c>
      <c r="AI115" s="179">
        <f t="shared" si="7"/>
        <v>4.5070019081412394E-3</v>
      </c>
      <c r="AJ115" s="164"/>
      <c r="AK115" s="164"/>
      <c r="AL115" s="164"/>
      <c r="AM115" s="164"/>
      <c r="AN115" s="164"/>
      <c r="AO115" s="166"/>
    </row>
    <row r="116" spans="1:41">
      <c r="A116" s="53">
        <v>45064</v>
      </c>
      <c r="B116" s="51">
        <v>174.220001</v>
      </c>
      <c r="C116" s="51">
        <v>177.05999800000001</v>
      </c>
      <c r="D116" s="51">
        <v>172.449997</v>
      </c>
      <c r="E116" s="51">
        <v>176.88999899999999</v>
      </c>
      <c r="F116" s="51">
        <v>176.88999899999999</v>
      </c>
      <c r="G116" s="51">
        <v>109520300</v>
      </c>
      <c r="H116" s="179">
        <f t="shared" si="4"/>
        <v>1.8373000273463669E-2</v>
      </c>
      <c r="I116" s="164"/>
      <c r="J116" s="164"/>
      <c r="K116" s="164"/>
      <c r="L116" s="164"/>
      <c r="M116" s="164"/>
      <c r="N116" s="164"/>
      <c r="O116" s="164"/>
      <c r="P116" s="55">
        <v>45100</v>
      </c>
      <c r="Q116" s="172">
        <v>4354.17</v>
      </c>
      <c r="R116" s="172">
        <v>4366.55</v>
      </c>
      <c r="S116" s="172">
        <v>4341.34</v>
      </c>
      <c r="T116" s="172">
        <v>4348.33</v>
      </c>
      <c r="U116" s="172">
        <v>4348.33</v>
      </c>
      <c r="V116" s="173">
        <v>6053620000</v>
      </c>
      <c r="W116" s="180">
        <f t="shared" si="5"/>
        <v>7.7179054947531522E-3</v>
      </c>
      <c r="X116" s="164"/>
      <c r="Y116" s="164"/>
      <c r="Z116" s="164"/>
      <c r="AA116" s="164"/>
      <c r="AB116" s="164"/>
      <c r="AC116" s="164"/>
      <c r="AD116" s="164"/>
      <c r="AE116" s="164"/>
      <c r="AF116" s="164"/>
      <c r="AG116" s="164"/>
      <c r="AH116" s="181">
        <f t="shared" si="6"/>
        <v>1.8373000273463669E-2</v>
      </c>
      <c r="AI116" s="179">
        <f t="shared" si="7"/>
        <v>7.7179054947531522E-3</v>
      </c>
      <c r="AJ116" s="164"/>
      <c r="AK116" s="164"/>
      <c r="AL116" s="164"/>
      <c r="AM116" s="164"/>
      <c r="AN116" s="164"/>
      <c r="AO116" s="166"/>
    </row>
    <row r="117" spans="1:41">
      <c r="A117" s="53">
        <v>45065</v>
      </c>
      <c r="B117" s="51">
        <v>177.16999799999999</v>
      </c>
      <c r="C117" s="51">
        <v>181.949997</v>
      </c>
      <c r="D117" s="51">
        <v>176.30999800000001</v>
      </c>
      <c r="E117" s="51">
        <v>180.13999899999999</v>
      </c>
      <c r="F117" s="51">
        <v>180.13999899999999</v>
      </c>
      <c r="G117" s="51">
        <v>136024200</v>
      </c>
      <c r="H117" s="179">
        <f t="shared" si="4"/>
        <v>4.8462285158556107E-2</v>
      </c>
      <c r="I117" s="164"/>
      <c r="J117" s="164"/>
      <c r="K117" s="164"/>
      <c r="L117" s="164"/>
      <c r="M117" s="164"/>
      <c r="N117" s="164"/>
      <c r="O117" s="164"/>
      <c r="P117" s="55">
        <v>45099</v>
      </c>
      <c r="Q117" s="172">
        <v>4355.3999999999996</v>
      </c>
      <c r="R117" s="172">
        <v>4382.25</v>
      </c>
      <c r="S117" s="172">
        <v>4351.82</v>
      </c>
      <c r="T117" s="172">
        <v>4381.8900000000003</v>
      </c>
      <c r="U117" s="172">
        <v>4381.8900000000003</v>
      </c>
      <c r="V117" s="173">
        <v>3511000000</v>
      </c>
      <c r="W117" s="180">
        <f t="shared" si="5"/>
        <v>-3.6970348411303755E-3</v>
      </c>
      <c r="X117" s="164"/>
      <c r="Y117" s="164"/>
      <c r="Z117" s="164"/>
      <c r="AA117" s="164"/>
      <c r="AB117" s="164"/>
      <c r="AC117" s="164"/>
      <c r="AD117" s="164"/>
      <c r="AE117" s="164"/>
      <c r="AF117" s="164"/>
      <c r="AG117" s="164"/>
      <c r="AH117" s="181">
        <f t="shared" si="6"/>
        <v>4.8462285158556107E-2</v>
      </c>
      <c r="AI117" s="179">
        <f t="shared" si="7"/>
        <v>-3.6970348411303755E-3</v>
      </c>
      <c r="AJ117" s="164"/>
      <c r="AK117" s="164"/>
      <c r="AL117" s="164"/>
      <c r="AM117" s="164"/>
      <c r="AN117" s="164"/>
      <c r="AO117" s="166"/>
    </row>
    <row r="118" spans="1:41">
      <c r="A118" s="53">
        <v>45068</v>
      </c>
      <c r="B118" s="51">
        <v>180.699997</v>
      </c>
      <c r="C118" s="51">
        <v>189.320007</v>
      </c>
      <c r="D118" s="51">
        <v>180.11000100000001</v>
      </c>
      <c r="E118" s="51">
        <v>188.86999499999999</v>
      </c>
      <c r="F118" s="51">
        <v>188.86999499999999</v>
      </c>
      <c r="G118" s="51">
        <v>132001400</v>
      </c>
      <c r="H118" s="179">
        <f t="shared" si="4"/>
        <v>-1.6413358829177604E-2</v>
      </c>
      <c r="I118" s="164"/>
      <c r="J118" s="164"/>
      <c r="K118" s="164"/>
      <c r="L118" s="164"/>
      <c r="M118" s="164"/>
      <c r="N118" s="164"/>
      <c r="O118" s="164"/>
      <c r="P118" s="55">
        <v>45098</v>
      </c>
      <c r="Q118" s="172">
        <v>4380.01</v>
      </c>
      <c r="R118" s="172">
        <v>4386.22</v>
      </c>
      <c r="S118" s="172">
        <v>4360.1400000000003</v>
      </c>
      <c r="T118" s="172">
        <v>4365.6899999999996</v>
      </c>
      <c r="U118" s="172">
        <v>4365.6899999999996</v>
      </c>
      <c r="V118" s="173">
        <v>3709330000</v>
      </c>
      <c r="W118" s="180">
        <f t="shared" si="5"/>
        <v>5.2729350915892148E-3</v>
      </c>
      <c r="X118" s="164"/>
      <c r="Y118" s="164"/>
      <c r="Z118" s="164"/>
      <c r="AA118" s="164"/>
      <c r="AB118" s="164"/>
      <c r="AC118" s="164"/>
      <c r="AD118" s="164"/>
      <c r="AE118" s="164"/>
      <c r="AF118" s="164"/>
      <c r="AG118" s="164"/>
      <c r="AH118" s="181">
        <f t="shared" si="6"/>
        <v>-1.6413358829177604E-2</v>
      </c>
      <c r="AI118" s="179">
        <f t="shared" si="7"/>
        <v>5.2729350915892148E-3</v>
      </c>
      <c r="AJ118" s="164"/>
      <c r="AK118" s="164"/>
      <c r="AL118" s="164"/>
      <c r="AM118" s="164"/>
      <c r="AN118" s="164"/>
      <c r="AO118" s="166"/>
    </row>
    <row r="119" spans="1:41">
      <c r="A119" s="53">
        <v>45069</v>
      </c>
      <c r="B119" s="51">
        <v>186.199997</v>
      </c>
      <c r="C119" s="51">
        <v>192.96000699999999</v>
      </c>
      <c r="D119" s="51">
        <v>185.259995</v>
      </c>
      <c r="E119" s="51">
        <v>185.770004</v>
      </c>
      <c r="F119" s="51">
        <v>185.770004</v>
      </c>
      <c r="G119" s="51">
        <v>156952100</v>
      </c>
      <c r="H119" s="179">
        <f t="shared" si="4"/>
        <v>-1.5449264887780312E-2</v>
      </c>
      <c r="I119" s="164"/>
      <c r="J119" s="164"/>
      <c r="K119" s="164"/>
      <c r="L119" s="164"/>
      <c r="M119" s="164"/>
      <c r="N119" s="164"/>
      <c r="O119" s="164"/>
      <c r="P119" s="55">
        <v>45097</v>
      </c>
      <c r="Q119" s="172">
        <v>4396.1099999999997</v>
      </c>
      <c r="R119" s="172">
        <v>4400.1499999999996</v>
      </c>
      <c r="S119" s="172">
        <v>4367.1899999999996</v>
      </c>
      <c r="T119" s="172">
        <v>4388.71</v>
      </c>
      <c r="U119" s="172">
        <v>4388.71</v>
      </c>
      <c r="V119" s="173">
        <v>4055790000</v>
      </c>
      <c r="W119" s="180">
        <f t="shared" si="5"/>
        <v>4.7576622743357166E-3</v>
      </c>
      <c r="X119" s="164"/>
      <c r="Y119" s="164"/>
      <c r="Z119" s="164"/>
      <c r="AA119" s="164"/>
      <c r="AB119" s="164"/>
      <c r="AC119" s="164"/>
      <c r="AD119" s="164"/>
      <c r="AE119" s="164"/>
      <c r="AF119" s="164"/>
      <c r="AG119" s="164"/>
      <c r="AH119" s="181">
        <f t="shared" si="6"/>
        <v>-1.5449264887780312E-2</v>
      </c>
      <c r="AI119" s="179">
        <f t="shared" si="7"/>
        <v>4.7576622743357166E-3</v>
      </c>
      <c r="AJ119" s="164"/>
      <c r="AK119" s="164"/>
      <c r="AL119" s="164"/>
      <c r="AM119" s="164"/>
      <c r="AN119" s="164"/>
      <c r="AO119" s="166"/>
    </row>
    <row r="120" spans="1:41">
      <c r="A120" s="53">
        <v>45070</v>
      </c>
      <c r="B120" s="51">
        <v>182.229996</v>
      </c>
      <c r="C120" s="51">
        <v>184.220001</v>
      </c>
      <c r="D120" s="51">
        <v>178.220001</v>
      </c>
      <c r="E120" s="51">
        <v>182.89999399999999</v>
      </c>
      <c r="F120" s="51">
        <v>182.89999399999999</v>
      </c>
      <c r="G120" s="51">
        <v>137605100</v>
      </c>
      <c r="H120" s="179">
        <f t="shared" si="4"/>
        <v>8.5839641963028068E-3</v>
      </c>
      <c r="I120" s="164"/>
      <c r="J120" s="164"/>
      <c r="K120" s="164"/>
      <c r="L120" s="164"/>
      <c r="M120" s="164"/>
      <c r="N120" s="164"/>
      <c r="O120" s="164"/>
      <c r="P120" s="55">
        <v>45093</v>
      </c>
      <c r="Q120" s="172">
        <v>4440.95</v>
      </c>
      <c r="R120" s="172">
        <v>4448.47</v>
      </c>
      <c r="S120" s="172">
        <v>4407.4399999999996</v>
      </c>
      <c r="T120" s="172">
        <v>4409.59</v>
      </c>
      <c r="U120" s="172">
        <v>4409.59</v>
      </c>
      <c r="V120" s="173">
        <v>6848600000</v>
      </c>
      <c r="W120" s="180">
        <f t="shared" si="5"/>
        <v>3.6851498665408933E-3</v>
      </c>
      <c r="X120" s="164"/>
      <c r="Y120" s="164"/>
      <c r="Z120" s="164"/>
      <c r="AA120" s="164"/>
      <c r="AB120" s="164"/>
      <c r="AC120" s="164"/>
      <c r="AD120" s="164"/>
      <c r="AE120" s="164"/>
      <c r="AF120" s="164"/>
      <c r="AG120" s="164"/>
      <c r="AH120" s="181">
        <f t="shared" si="6"/>
        <v>8.5839641963028068E-3</v>
      </c>
      <c r="AI120" s="179">
        <f t="shared" si="7"/>
        <v>3.6851498665408933E-3</v>
      </c>
      <c r="AJ120" s="164"/>
      <c r="AK120" s="164"/>
      <c r="AL120" s="164"/>
      <c r="AM120" s="164"/>
      <c r="AN120" s="164"/>
      <c r="AO120" s="166"/>
    </row>
    <row r="121" spans="1:41">
      <c r="A121" s="53">
        <v>45071</v>
      </c>
      <c r="B121" s="51">
        <v>186.53999300000001</v>
      </c>
      <c r="C121" s="51">
        <v>186.779999</v>
      </c>
      <c r="D121" s="51">
        <v>180.58000200000001</v>
      </c>
      <c r="E121" s="51">
        <v>184.470001</v>
      </c>
      <c r="F121" s="51">
        <v>184.470001</v>
      </c>
      <c r="G121" s="51">
        <v>96870700</v>
      </c>
      <c r="H121" s="179">
        <f t="shared" si="4"/>
        <v>4.7162123666926181E-2</v>
      </c>
      <c r="I121" s="164"/>
      <c r="J121" s="164"/>
      <c r="K121" s="164"/>
      <c r="L121" s="164"/>
      <c r="M121" s="164"/>
      <c r="N121" s="164"/>
      <c r="O121" s="164"/>
      <c r="P121" s="55">
        <v>45092</v>
      </c>
      <c r="Q121" s="172">
        <v>4365.33</v>
      </c>
      <c r="R121" s="172">
        <v>4439.2</v>
      </c>
      <c r="S121" s="172">
        <v>4362.6000000000004</v>
      </c>
      <c r="T121" s="172">
        <v>4425.84</v>
      </c>
      <c r="U121" s="172">
        <v>4425.84</v>
      </c>
      <c r="V121" s="173">
        <v>4176690000</v>
      </c>
      <c r="W121" s="180">
        <f t="shared" si="5"/>
        <v>-1.2031614337617236E-2</v>
      </c>
      <c r="X121" s="164"/>
      <c r="Y121" s="164"/>
      <c r="Z121" s="164"/>
      <c r="AA121" s="164"/>
      <c r="AB121" s="164"/>
      <c r="AC121" s="164"/>
      <c r="AD121" s="164"/>
      <c r="AE121" s="164"/>
      <c r="AF121" s="164"/>
      <c r="AG121" s="164"/>
      <c r="AH121" s="181">
        <f t="shared" si="6"/>
        <v>4.7162123666926181E-2</v>
      </c>
      <c r="AI121" s="179">
        <f t="shared" si="7"/>
        <v>-1.2031614337617236E-2</v>
      </c>
      <c r="AJ121" s="164"/>
      <c r="AK121" s="164"/>
      <c r="AL121" s="164"/>
      <c r="AM121" s="164"/>
      <c r="AN121" s="164"/>
      <c r="AO121" s="166"/>
    </row>
    <row r="122" spans="1:41">
      <c r="A122" s="53">
        <v>45072</v>
      </c>
      <c r="B122" s="51">
        <v>184.61999499999999</v>
      </c>
      <c r="C122" s="51">
        <v>198.60000600000001</v>
      </c>
      <c r="D122" s="51">
        <v>184.529999</v>
      </c>
      <c r="E122" s="51">
        <v>193.16999799999999</v>
      </c>
      <c r="F122" s="51">
        <v>193.16999799999999</v>
      </c>
      <c r="G122" s="51">
        <v>162061500</v>
      </c>
      <c r="H122" s="179">
        <f t="shared" si="4"/>
        <v>4.136256190259946E-2</v>
      </c>
      <c r="I122" s="164"/>
      <c r="J122" s="164"/>
      <c r="K122" s="164"/>
      <c r="L122" s="164"/>
      <c r="M122" s="164"/>
      <c r="N122" s="164"/>
      <c r="O122" s="164"/>
      <c r="P122" s="55">
        <v>45091</v>
      </c>
      <c r="Q122" s="172">
        <v>4366.29</v>
      </c>
      <c r="R122" s="172">
        <v>4391.82</v>
      </c>
      <c r="S122" s="172">
        <v>4337.8500000000004</v>
      </c>
      <c r="T122" s="172">
        <v>4372.59</v>
      </c>
      <c r="U122" s="172">
        <v>4372.59</v>
      </c>
      <c r="V122" s="173">
        <v>4252110000</v>
      </c>
      <c r="W122" s="180">
        <f t="shared" si="5"/>
        <v>-8.1873672125676311E-4</v>
      </c>
      <c r="X122" s="164"/>
      <c r="Y122" s="164"/>
      <c r="Z122" s="164"/>
      <c r="AA122" s="164"/>
      <c r="AB122" s="164"/>
      <c r="AC122" s="164"/>
      <c r="AD122" s="164"/>
      <c r="AE122" s="164"/>
      <c r="AF122" s="164"/>
      <c r="AG122" s="164"/>
      <c r="AH122" s="181">
        <f t="shared" si="6"/>
        <v>4.136256190259946E-2</v>
      </c>
      <c r="AI122" s="179">
        <f t="shared" si="7"/>
        <v>-8.1873672125676311E-4</v>
      </c>
      <c r="AJ122" s="164"/>
      <c r="AK122" s="164"/>
      <c r="AL122" s="164"/>
      <c r="AM122" s="164"/>
      <c r="AN122" s="164"/>
      <c r="AO122" s="166"/>
    </row>
    <row r="123" spans="1:41">
      <c r="A123" s="53">
        <v>45076</v>
      </c>
      <c r="B123" s="51">
        <v>200.10000600000001</v>
      </c>
      <c r="C123" s="51">
        <v>204.479996</v>
      </c>
      <c r="D123" s="51">
        <v>197.529999</v>
      </c>
      <c r="E123" s="51">
        <v>201.16000399999999</v>
      </c>
      <c r="F123" s="51">
        <v>201.16000399999999</v>
      </c>
      <c r="G123" s="51">
        <v>128818700</v>
      </c>
      <c r="H123" s="179">
        <f t="shared" si="4"/>
        <v>1.3770078270628927E-2</v>
      </c>
      <c r="I123" s="164"/>
      <c r="J123" s="164"/>
      <c r="K123" s="164"/>
      <c r="L123" s="164"/>
      <c r="M123" s="164"/>
      <c r="N123" s="164"/>
      <c r="O123" s="164"/>
      <c r="P123" s="55">
        <v>45090</v>
      </c>
      <c r="Q123" s="172">
        <v>4352.6099999999997</v>
      </c>
      <c r="R123" s="172">
        <v>4375.37</v>
      </c>
      <c r="S123" s="172">
        <v>4349.3100000000004</v>
      </c>
      <c r="T123" s="172">
        <v>4369.01</v>
      </c>
      <c r="U123" s="172">
        <v>4369.01</v>
      </c>
      <c r="V123" s="173">
        <v>4275400000</v>
      </c>
      <c r="W123" s="180">
        <f t="shared" si="5"/>
        <v>-6.8848549213665899E-3</v>
      </c>
      <c r="X123" s="164"/>
      <c r="Y123" s="164"/>
      <c r="Z123" s="164"/>
      <c r="AA123" s="164"/>
      <c r="AB123" s="164"/>
      <c r="AC123" s="164"/>
      <c r="AD123" s="164"/>
      <c r="AE123" s="164"/>
      <c r="AF123" s="164"/>
      <c r="AG123" s="164"/>
      <c r="AH123" s="181">
        <f t="shared" si="6"/>
        <v>1.3770078270628927E-2</v>
      </c>
      <c r="AI123" s="179">
        <f t="shared" si="7"/>
        <v>-6.8848549213665899E-3</v>
      </c>
      <c r="AJ123" s="164"/>
      <c r="AK123" s="164"/>
      <c r="AL123" s="164"/>
      <c r="AM123" s="164"/>
      <c r="AN123" s="164"/>
      <c r="AO123" s="166"/>
    </row>
    <row r="124" spans="1:41">
      <c r="A124" s="53">
        <v>45077</v>
      </c>
      <c r="B124" s="51">
        <v>199.779999</v>
      </c>
      <c r="C124" s="51">
        <v>203.949997</v>
      </c>
      <c r="D124" s="51">
        <v>195.11999499999999</v>
      </c>
      <c r="E124" s="51">
        <v>203.929993</v>
      </c>
      <c r="F124" s="51">
        <v>203.929993</v>
      </c>
      <c r="G124" s="51">
        <v>150711700</v>
      </c>
      <c r="H124" s="179">
        <f t="shared" si="4"/>
        <v>1.7604134375662994E-2</v>
      </c>
      <c r="I124" s="164"/>
      <c r="J124" s="164"/>
      <c r="K124" s="164"/>
      <c r="L124" s="164"/>
      <c r="M124" s="164"/>
      <c r="N124" s="164"/>
      <c r="O124" s="164"/>
      <c r="P124" s="55">
        <v>45089</v>
      </c>
      <c r="Q124" s="172">
        <v>4308.32</v>
      </c>
      <c r="R124" s="172">
        <v>4340.13</v>
      </c>
      <c r="S124" s="172">
        <v>4304.37</v>
      </c>
      <c r="T124" s="172">
        <v>4338.93</v>
      </c>
      <c r="U124" s="172">
        <v>4338.93</v>
      </c>
      <c r="V124" s="173">
        <v>3945670000</v>
      </c>
      <c r="W124" s="180">
        <f t="shared" si="5"/>
        <v>-9.2349957247525039E-3</v>
      </c>
      <c r="X124" s="164"/>
      <c r="Y124" s="164"/>
      <c r="Z124" s="164"/>
      <c r="AA124" s="164"/>
      <c r="AB124" s="164"/>
      <c r="AC124" s="164"/>
      <c r="AD124" s="164"/>
      <c r="AE124" s="164"/>
      <c r="AF124" s="164"/>
      <c r="AG124" s="164"/>
      <c r="AH124" s="181">
        <f t="shared" si="6"/>
        <v>1.7604134375662994E-2</v>
      </c>
      <c r="AI124" s="179">
        <f t="shared" si="7"/>
        <v>-9.2349957247525039E-3</v>
      </c>
      <c r="AJ124" s="164"/>
      <c r="AK124" s="164"/>
      <c r="AL124" s="164"/>
      <c r="AM124" s="164"/>
      <c r="AN124" s="164"/>
      <c r="AO124" s="166"/>
    </row>
    <row r="125" spans="1:41">
      <c r="A125" s="53">
        <v>45078</v>
      </c>
      <c r="B125" s="51">
        <v>202.58999600000001</v>
      </c>
      <c r="C125" s="51">
        <v>209.800003</v>
      </c>
      <c r="D125" s="51">
        <v>199.36999499999999</v>
      </c>
      <c r="E125" s="51">
        <v>207.520004</v>
      </c>
      <c r="F125" s="51">
        <v>207.520004</v>
      </c>
      <c r="G125" s="51">
        <v>148029900</v>
      </c>
      <c r="H125" s="179">
        <f t="shared" si="4"/>
        <v>3.1081326501901874E-2</v>
      </c>
      <c r="I125" s="164"/>
      <c r="J125" s="164"/>
      <c r="K125" s="164"/>
      <c r="L125" s="164"/>
      <c r="M125" s="164"/>
      <c r="N125" s="164"/>
      <c r="O125" s="164"/>
      <c r="P125" s="55">
        <v>45086</v>
      </c>
      <c r="Q125" s="172">
        <v>4304.88</v>
      </c>
      <c r="R125" s="172">
        <v>4322.62</v>
      </c>
      <c r="S125" s="172">
        <v>4291.7</v>
      </c>
      <c r="T125" s="172">
        <v>4298.8599999999997</v>
      </c>
      <c r="U125" s="172">
        <v>4298.8599999999997</v>
      </c>
      <c r="V125" s="173">
        <v>3786510000</v>
      </c>
      <c r="W125" s="180">
        <f t="shared" si="5"/>
        <v>-1.1468156674093732E-3</v>
      </c>
      <c r="X125" s="164"/>
      <c r="Y125" s="164"/>
      <c r="Z125" s="164"/>
      <c r="AA125" s="164"/>
      <c r="AB125" s="164"/>
      <c r="AC125" s="164"/>
      <c r="AD125" s="164"/>
      <c r="AE125" s="164"/>
      <c r="AF125" s="164"/>
      <c r="AG125" s="164"/>
      <c r="AH125" s="181">
        <f t="shared" si="6"/>
        <v>3.1081326501901874E-2</v>
      </c>
      <c r="AI125" s="179">
        <f t="shared" si="7"/>
        <v>-1.1468156674093732E-3</v>
      </c>
      <c r="AJ125" s="164"/>
      <c r="AK125" s="164"/>
      <c r="AL125" s="164"/>
      <c r="AM125" s="164"/>
      <c r="AN125" s="164"/>
      <c r="AO125" s="166"/>
    </row>
    <row r="126" spans="1:41">
      <c r="A126" s="53">
        <v>45079</v>
      </c>
      <c r="B126" s="51">
        <v>210.14999399999999</v>
      </c>
      <c r="C126" s="51">
        <v>217.25</v>
      </c>
      <c r="D126" s="51">
        <v>209.75</v>
      </c>
      <c r="E126" s="51">
        <v>213.970001</v>
      </c>
      <c r="F126" s="51">
        <v>213.970001</v>
      </c>
      <c r="G126" s="51">
        <v>164129000</v>
      </c>
      <c r="H126" s="179">
        <f t="shared" si="4"/>
        <v>1.7011730536936387E-2</v>
      </c>
      <c r="I126" s="164"/>
      <c r="J126" s="164"/>
      <c r="K126" s="164"/>
      <c r="L126" s="164"/>
      <c r="M126" s="164"/>
      <c r="N126" s="164"/>
      <c r="O126" s="164"/>
      <c r="P126" s="55">
        <v>45085</v>
      </c>
      <c r="Q126" s="172">
        <v>4268.6899999999996</v>
      </c>
      <c r="R126" s="172">
        <v>4298.01</v>
      </c>
      <c r="S126" s="172">
        <v>4261.07</v>
      </c>
      <c r="T126" s="172">
        <v>4293.93</v>
      </c>
      <c r="U126" s="172">
        <v>4293.93</v>
      </c>
      <c r="V126" s="173">
        <v>3826740000</v>
      </c>
      <c r="W126" s="180">
        <f t="shared" si="5"/>
        <v>-6.1505427428951709E-3</v>
      </c>
      <c r="X126" s="164"/>
      <c r="Y126" s="164"/>
      <c r="Z126" s="164"/>
      <c r="AA126" s="164"/>
      <c r="AB126" s="164"/>
      <c r="AC126" s="164"/>
      <c r="AD126" s="164"/>
      <c r="AE126" s="164"/>
      <c r="AF126" s="164"/>
      <c r="AG126" s="164"/>
      <c r="AH126" s="181">
        <f t="shared" si="6"/>
        <v>1.7011730536936387E-2</v>
      </c>
      <c r="AI126" s="179">
        <f t="shared" si="7"/>
        <v>-6.1505427428951709E-3</v>
      </c>
      <c r="AJ126" s="164"/>
      <c r="AK126" s="164"/>
      <c r="AL126" s="164"/>
      <c r="AM126" s="164"/>
      <c r="AN126" s="164"/>
      <c r="AO126" s="166"/>
    </row>
    <row r="127" spans="1:41">
      <c r="A127" s="53">
        <v>45082</v>
      </c>
      <c r="B127" s="51">
        <v>217.800003</v>
      </c>
      <c r="C127" s="51">
        <v>221.28999300000001</v>
      </c>
      <c r="D127" s="51">
        <v>214.520004</v>
      </c>
      <c r="E127" s="51">
        <v>217.61000100000001</v>
      </c>
      <c r="F127" s="51">
        <v>217.61000100000001</v>
      </c>
      <c r="G127" s="51">
        <v>151143100</v>
      </c>
      <c r="H127" s="179">
        <f t="shared" si="4"/>
        <v>1.700288122327609E-2</v>
      </c>
      <c r="I127" s="164"/>
      <c r="J127" s="164"/>
      <c r="K127" s="164"/>
      <c r="L127" s="164"/>
      <c r="M127" s="164"/>
      <c r="N127" s="164"/>
      <c r="O127" s="164"/>
      <c r="P127" s="55">
        <v>45084</v>
      </c>
      <c r="Q127" s="172">
        <v>4285.47</v>
      </c>
      <c r="R127" s="172">
        <v>4299.1899999999996</v>
      </c>
      <c r="S127" s="172">
        <v>4263.96</v>
      </c>
      <c r="T127" s="172">
        <v>4267.5200000000004</v>
      </c>
      <c r="U127" s="172">
        <v>4267.5200000000004</v>
      </c>
      <c r="V127" s="173">
        <v>4537800000</v>
      </c>
      <c r="W127" s="180">
        <f t="shared" si="5"/>
        <v>3.8265784343132214E-3</v>
      </c>
      <c r="X127" s="164"/>
      <c r="Y127" s="164"/>
      <c r="Z127" s="164"/>
      <c r="AA127" s="164"/>
      <c r="AB127" s="164"/>
      <c r="AC127" s="164"/>
      <c r="AD127" s="164"/>
      <c r="AE127" s="164"/>
      <c r="AF127" s="164"/>
      <c r="AG127" s="164"/>
      <c r="AH127" s="181">
        <f t="shared" si="6"/>
        <v>1.700288122327609E-2</v>
      </c>
      <c r="AI127" s="179">
        <f t="shared" si="7"/>
        <v>3.8265784343132214E-3</v>
      </c>
      <c r="AJ127" s="164"/>
      <c r="AK127" s="164"/>
      <c r="AL127" s="164"/>
      <c r="AM127" s="164"/>
      <c r="AN127" s="164"/>
      <c r="AO127" s="166"/>
    </row>
    <row r="128" spans="1:41">
      <c r="A128" s="53">
        <v>45083</v>
      </c>
      <c r="B128" s="51">
        <v>216.13999899999999</v>
      </c>
      <c r="C128" s="51">
        <v>221.91000399999999</v>
      </c>
      <c r="D128" s="51">
        <v>212.529999</v>
      </c>
      <c r="E128" s="51">
        <v>221.30999800000001</v>
      </c>
      <c r="F128" s="51">
        <v>221.30999800000001</v>
      </c>
      <c r="G128" s="51">
        <v>146911600</v>
      </c>
      <c r="H128" s="179">
        <f t="shared" si="4"/>
        <v>1.4730509373553025E-2</v>
      </c>
      <c r="I128" s="164"/>
      <c r="J128" s="164"/>
      <c r="K128" s="164"/>
      <c r="L128" s="164"/>
      <c r="M128" s="164"/>
      <c r="N128" s="164"/>
      <c r="O128" s="164"/>
      <c r="P128" s="55">
        <v>45083</v>
      </c>
      <c r="Q128" s="172">
        <v>4271.34</v>
      </c>
      <c r="R128" s="172">
        <v>4288.33</v>
      </c>
      <c r="S128" s="172">
        <v>4263.09</v>
      </c>
      <c r="T128" s="172">
        <v>4283.8500000000004</v>
      </c>
      <c r="U128" s="172">
        <v>4283.8500000000004</v>
      </c>
      <c r="V128" s="173">
        <v>3996560000</v>
      </c>
      <c r="W128" s="180">
        <f t="shared" si="5"/>
        <v>-2.3483548677009081E-3</v>
      </c>
      <c r="X128" s="164"/>
      <c r="Y128" s="164"/>
      <c r="Z128" s="164"/>
      <c r="AA128" s="164"/>
      <c r="AB128" s="164"/>
      <c r="AC128" s="164"/>
      <c r="AD128" s="164"/>
      <c r="AE128" s="164"/>
      <c r="AF128" s="164"/>
      <c r="AG128" s="164"/>
      <c r="AH128" s="181">
        <f t="shared" si="6"/>
        <v>1.4730509373553025E-2</v>
      </c>
      <c r="AI128" s="179">
        <f t="shared" si="7"/>
        <v>-2.3483548677009081E-3</v>
      </c>
      <c r="AJ128" s="164"/>
      <c r="AK128" s="164"/>
      <c r="AL128" s="164"/>
      <c r="AM128" s="164"/>
      <c r="AN128" s="164"/>
      <c r="AO128" s="166"/>
    </row>
    <row r="129" spans="1:41">
      <c r="A129" s="53">
        <v>45084</v>
      </c>
      <c r="B129" s="51">
        <v>228</v>
      </c>
      <c r="C129" s="51">
        <v>230.83000200000001</v>
      </c>
      <c r="D129" s="51">
        <v>223.199997</v>
      </c>
      <c r="E129" s="51">
        <v>224.570007</v>
      </c>
      <c r="F129" s="51">
        <v>224.570007</v>
      </c>
      <c r="G129" s="51">
        <v>185710800</v>
      </c>
      <c r="H129" s="179">
        <f t="shared" si="4"/>
        <v>4.5820874022593827E-2</v>
      </c>
      <c r="I129" s="164"/>
      <c r="J129" s="164"/>
      <c r="K129" s="164"/>
      <c r="L129" s="164"/>
      <c r="M129" s="164"/>
      <c r="N129" s="164"/>
      <c r="O129" s="164"/>
      <c r="P129" s="55">
        <v>45082</v>
      </c>
      <c r="Q129" s="172">
        <v>4282.99</v>
      </c>
      <c r="R129" s="172">
        <v>4299.28</v>
      </c>
      <c r="S129" s="172">
        <v>4266.82</v>
      </c>
      <c r="T129" s="172">
        <v>4273.79</v>
      </c>
      <c r="U129" s="172">
        <v>4273.79</v>
      </c>
      <c r="V129" s="173">
        <v>3813290000</v>
      </c>
      <c r="W129" s="180">
        <f t="shared" si="5"/>
        <v>2.0075857728152346E-3</v>
      </c>
      <c r="X129" s="164"/>
      <c r="Y129" s="164"/>
      <c r="Z129" s="164"/>
      <c r="AA129" s="164"/>
      <c r="AB129" s="164"/>
      <c r="AC129" s="164"/>
      <c r="AD129" s="164"/>
      <c r="AE129" s="164"/>
      <c r="AF129" s="164"/>
      <c r="AG129" s="164"/>
      <c r="AH129" s="181">
        <f t="shared" si="6"/>
        <v>4.5820874022593827E-2</v>
      </c>
      <c r="AI129" s="179">
        <f t="shared" si="7"/>
        <v>2.0075857728152346E-3</v>
      </c>
      <c r="AJ129" s="164"/>
      <c r="AK129" s="164"/>
      <c r="AL129" s="164"/>
      <c r="AM129" s="164"/>
      <c r="AN129" s="164"/>
      <c r="AO129" s="166"/>
    </row>
    <row r="130" spans="1:41">
      <c r="A130" s="53">
        <v>45085</v>
      </c>
      <c r="B130" s="51">
        <v>224.220001</v>
      </c>
      <c r="C130" s="51">
        <v>235.229996</v>
      </c>
      <c r="D130" s="51">
        <v>223.009995</v>
      </c>
      <c r="E130" s="51">
        <v>234.86000100000001</v>
      </c>
      <c r="F130" s="51">
        <v>234.86000100000001</v>
      </c>
      <c r="G130" s="51">
        <v>164489700</v>
      </c>
      <c r="H130" s="179">
        <f t="shared" si="4"/>
        <v>4.0619913818360054E-2</v>
      </c>
      <c r="I130" s="164"/>
      <c r="J130" s="164"/>
      <c r="K130" s="164"/>
      <c r="L130" s="164"/>
      <c r="M130" s="164"/>
      <c r="N130" s="164"/>
      <c r="O130" s="164"/>
      <c r="P130" s="55">
        <v>45079</v>
      </c>
      <c r="Q130" s="172">
        <v>4241.01</v>
      </c>
      <c r="R130" s="172">
        <v>4290.67</v>
      </c>
      <c r="S130" s="172">
        <v>4241.01</v>
      </c>
      <c r="T130" s="172">
        <v>4282.37</v>
      </c>
      <c r="U130" s="172">
        <v>4282.37</v>
      </c>
      <c r="V130" s="173">
        <v>4454200000</v>
      </c>
      <c r="W130" s="180">
        <f t="shared" si="5"/>
        <v>-1.4326179195165212E-2</v>
      </c>
      <c r="X130" s="164"/>
      <c r="Y130" s="164"/>
      <c r="Z130" s="164"/>
      <c r="AA130" s="164"/>
      <c r="AB130" s="164"/>
      <c r="AC130" s="164"/>
      <c r="AD130" s="164"/>
      <c r="AE130" s="164"/>
      <c r="AF130" s="164"/>
      <c r="AG130" s="164"/>
      <c r="AH130" s="181">
        <f t="shared" si="6"/>
        <v>4.0619913818360054E-2</v>
      </c>
      <c r="AI130" s="179">
        <f t="shared" si="7"/>
        <v>-1.4326179195165212E-2</v>
      </c>
      <c r="AJ130" s="164"/>
      <c r="AK130" s="164"/>
      <c r="AL130" s="164"/>
      <c r="AM130" s="164"/>
      <c r="AN130" s="164"/>
      <c r="AO130" s="166"/>
    </row>
    <row r="131" spans="1:41">
      <c r="A131" s="53">
        <v>45086</v>
      </c>
      <c r="B131" s="51">
        <v>249.070007</v>
      </c>
      <c r="C131" s="51">
        <v>252.41999799999999</v>
      </c>
      <c r="D131" s="51">
        <v>242.020004</v>
      </c>
      <c r="E131" s="51">
        <v>244.39999399999999</v>
      </c>
      <c r="F131" s="51">
        <v>244.39999399999999</v>
      </c>
      <c r="G131" s="51">
        <v>199882300</v>
      </c>
      <c r="H131" s="179">
        <f t="shared" si="4"/>
        <v>2.2217709219747528E-2</v>
      </c>
      <c r="I131" s="164"/>
      <c r="J131" s="164"/>
      <c r="K131" s="164"/>
      <c r="L131" s="164"/>
      <c r="M131" s="164"/>
      <c r="N131" s="164"/>
      <c r="O131" s="164"/>
      <c r="P131" s="55">
        <v>45078</v>
      </c>
      <c r="Q131" s="172">
        <v>4183.03</v>
      </c>
      <c r="R131" s="172">
        <v>4232.43</v>
      </c>
      <c r="S131" s="172">
        <v>4171.6400000000003</v>
      </c>
      <c r="T131" s="172">
        <v>4221.0200000000004</v>
      </c>
      <c r="U131" s="172">
        <v>4221.0200000000004</v>
      </c>
      <c r="V131" s="173">
        <v>4391860000</v>
      </c>
      <c r="W131" s="180">
        <f t="shared" si="5"/>
        <v>-9.7583048647010839E-3</v>
      </c>
      <c r="X131" s="164"/>
      <c r="Y131" s="164"/>
      <c r="Z131" s="164"/>
      <c r="AA131" s="164"/>
      <c r="AB131" s="164"/>
      <c r="AC131" s="164"/>
      <c r="AD131" s="164"/>
      <c r="AE131" s="164"/>
      <c r="AF131" s="164"/>
      <c r="AG131" s="164"/>
      <c r="AH131" s="181">
        <f t="shared" si="6"/>
        <v>2.2217709219747528E-2</v>
      </c>
      <c r="AI131" s="179">
        <f t="shared" si="7"/>
        <v>-9.7583048647010839E-3</v>
      </c>
      <c r="AJ131" s="164"/>
      <c r="AK131" s="164"/>
      <c r="AL131" s="164"/>
      <c r="AM131" s="164"/>
      <c r="AN131" s="164"/>
      <c r="AO131" s="166"/>
    </row>
    <row r="132" spans="1:41">
      <c r="A132" s="53">
        <v>45089</v>
      </c>
      <c r="B132" s="51">
        <v>247.94000199999999</v>
      </c>
      <c r="C132" s="51">
        <v>250.970001</v>
      </c>
      <c r="D132" s="51">
        <v>244.58999600000001</v>
      </c>
      <c r="E132" s="51">
        <v>249.83000200000001</v>
      </c>
      <c r="F132" s="51">
        <v>249.83000200000001</v>
      </c>
      <c r="G132" s="51">
        <v>150337900</v>
      </c>
      <c r="H132" s="179">
        <f t="shared" ref="H132:H195" si="8">F133/F132-1</f>
        <v>3.5544125721137299E-2</v>
      </c>
      <c r="I132" s="164"/>
      <c r="J132" s="164"/>
      <c r="K132" s="164"/>
      <c r="L132" s="164"/>
      <c r="M132" s="164"/>
      <c r="N132" s="164"/>
      <c r="O132" s="164"/>
      <c r="P132" s="55">
        <v>45077</v>
      </c>
      <c r="Q132" s="172">
        <v>4190.74</v>
      </c>
      <c r="R132" s="172">
        <v>4195.4399999999996</v>
      </c>
      <c r="S132" s="172">
        <v>4166.1499999999996</v>
      </c>
      <c r="T132" s="172">
        <v>4179.83</v>
      </c>
      <c r="U132" s="172">
        <v>4179.83</v>
      </c>
      <c r="V132" s="173">
        <v>5980670000</v>
      </c>
      <c r="W132" s="180">
        <f t="shared" ref="W132:W195" si="9">U133/U132-1</f>
        <v>6.1461829787337052E-3</v>
      </c>
      <c r="X132" s="164"/>
      <c r="Y132" s="164"/>
      <c r="Z132" s="164"/>
      <c r="AA132" s="164"/>
      <c r="AB132" s="164"/>
      <c r="AC132" s="164"/>
      <c r="AD132" s="164"/>
      <c r="AE132" s="164"/>
      <c r="AF132" s="164"/>
      <c r="AG132" s="164"/>
      <c r="AH132" s="181">
        <f t="shared" ref="AH132:AH195" si="10">H132</f>
        <v>3.5544125721137299E-2</v>
      </c>
      <c r="AI132" s="179">
        <f t="shared" ref="AI132:AI195" si="11">W132</f>
        <v>6.1461829787337052E-3</v>
      </c>
      <c r="AJ132" s="164"/>
      <c r="AK132" s="164"/>
      <c r="AL132" s="164"/>
      <c r="AM132" s="164"/>
      <c r="AN132" s="164"/>
      <c r="AO132" s="166"/>
    </row>
    <row r="133" spans="1:41">
      <c r="A133" s="53">
        <v>45090</v>
      </c>
      <c r="B133" s="51">
        <v>253.509995</v>
      </c>
      <c r="C133" s="51">
        <v>259.67999300000002</v>
      </c>
      <c r="D133" s="51">
        <v>251.33999600000001</v>
      </c>
      <c r="E133" s="51">
        <v>258.709991</v>
      </c>
      <c r="F133" s="51">
        <v>258.709991</v>
      </c>
      <c r="G133" s="51">
        <v>162384300</v>
      </c>
      <c r="H133" s="179">
        <f t="shared" si="8"/>
        <v>-7.4213678125789606E-3</v>
      </c>
      <c r="I133" s="164"/>
      <c r="J133" s="164"/>
      <c r="K133" s="164"/>
      <c r="L133" s="164"/>
      <c r="M133" s="164"/>
      <c r="N133" s="164"/>
      <c r="O133" s="164"/>
      <c r="P133" s="55">
        <v>45076</v>
      </c>
      <c r="Q133" s="172">
        <v>4226.71</v>
      </c>
      <c r="R133" s="172">
        <v>4231.1000000000004</v>
      </c>
      <c r="S133" s="172">
        <v>4192.18</v>
      </c>
      <c r="T133" s="172">
        <v>4205.5200000000004</v>
      </c>
      <c r="U133" s="172">
        <v>4205.5200000000004</v>
      </c>
      <c r="V133" s="173">
        <v>4228510000</v>
      </c>
      <c r="W133" s="180">
        <f t="shared" si="9"/>
        <v>-1.6644790656217268E-5</v>
      </c>
      <c r="X133" s="164"/>
      <c r="Y133" s="164"/>
      <c r="Z133" s="164"/>
      <c r="AA133" s="164"/>
      <c r="AB133" s="164"/>
      <c r="AC133" s="164"/>
      <c r="AD133" s="164"/>
      <c r="AE133" s="164"/>
      <c r="AF133" s="164"/>
      <c r="AG133" s="164"/>
      <c r="AH133" s="181">
        <f t="shared" si="10"/>
        <v>-7.4213678125789606E-3</v>
      </c>
      <c r="AI133" s="179">
        <f t="shared" si="11"/>
        <v>-1.6644790656217268E-5</v>
      </c>
      <c r="AJ133" s="164"/>
      <c r="AK133" s="164"/>
      <c r="AL133" s="164"/>
      <c r="AM133" s="164"/>
      <c r="AN133" s="164"/>
      <c r="AO133" s="166"/>
    </row>
    <row r="134" spans="1:41">
      <c r="A134" s="53">
        <v>45091</v>
      </c>
      <c r="B134" s="51">
        <v>260.17001299999998</v>
      </c>
      <c r="C134" s="51">
        <v>261.57000699999998</v>
      </c>
      <c r="D134" s="51">
        <v>250.5</v>
      </c>
      <c r="E134" s="51">
        <v>256.790009</v>
      </c>
      <c r="F134" s="51">
        <v>256.790009</v>
      </c>
      <c r="G134" s="51">
        <v>170575500</v>
      </c>
      <c r="H134" s="179">
        <f t="shared" si="8"/>
        <v>-3.4659253429132342E-3</v>
      </c>
      <c r="I134" s="164"/>
      <c r="J134" s="164"/>
      <c r="K134" s="164"/>
      <c r="L134" s="164"/>
      <c r="M134" s="164"/>
      <c r="N134" s="164"/>
      <c r="O134" s="164"/>
      <c r="P134" s="55">
        <v>45072</v>
      </c>
      <c r="Q134" s="172">
        <v>4156.16</v>
      </c>
      <c r="R134" s="172">
        <v>4212.87</v>
      </c>
      <c r="S134" s="172">
        <v>4156.16</v>
      </c>
      <c r="T134" s="172">
        <v>4205.45</v>
      </c>
      <c r="U134" s="172">
        <v>4205.45</v>
      </c>
      <c r="V134" s="173">
        <v>3715460000</v>
      </c>
      <c r="W134" s="180">
        <f t="shared" si="9"/>
        <v>-1.2880904540536697E-2</v>
      </c>
      <c r="X134" s="164"/>
      <c r="Y134" s="164"/>
      <c r="Z134" s="164"/>
      <c r="AA134" s="164"/>
      <c r="AB134" s="164"/>
      <c r="AC134" s="164"/>
      <c r="AD134" s="164"/>
      <c r="AE134" s="164"/>
      <c r="AF134" s="164"/>
      <c r="AG134" s="164"/>
      <c r="AH134" s="181">
        <f t="shared" si="10"/>
        <v>-3.4659253429132342E-3</v>
      </c>
      <c r="AI134" s="179">
        <f t="shared" si="11"/>
        <v>-1.2880904540536697E-2</v>
      </c>
      <c r="AJ134" s="164"/>
      <c r="AK134" s="164"/>
      <c r="AL134" s="164"/>
      <c r="AM134" s="164"/>
      <c r="AN134" s="164"/>
      <c r="AO134" s="166"/>
    </row>
    <row r="135" spans="1:41">
      <c r="A135" s="53">
        <v>45092</v>
      </c>
      <c r="B135" s="51">
        <v>248.39999399999999</v>
      </c>
      <c r="C135" s="51">
        <v>258.95001200000002</v>
      </c>
      <c r="D135" s="51">
        <v>247.28999300000001</v>
      </c>
      <c r="E135" s="51">
        <v>255.89999399999999</v>
      </c>
      <c r="F135" s="51">
        <v>255.89999399999999</v>
      </c>
      <c r="G135" s="51">
        <v>160171200</v>
      </c>
      <c r="H135" s="179">
        <f t="shared" si="8"/>
        <v>1.8132141886646469E-2</v>
      </c>
      <c r="I135" s="164"/>
      <c r="J135" s="164"/>
      <c r="K135" s="164"/>
      <c r="L135" s="164"/>
      <c r="M135" s="164"/>
      <c r="N135" s="164"/>
      <c r="O135" s="164"/>
      <c r="P135" s="55">
        <v>45071</v>
      </c>
      <c r="Q135" s="172">
        <v>4155.71</v>
      </c>
      <c r="R135" s="172">
        <v>4165.74</v>
      </c>
      <c r="S135" s="172">
        <v>4129.7299999999996</v>
      </c>
      <c r="T135" s="172">
        <v>4151.28</v>
      </c>
      <c r="U135" s="172">
        <v>4151.28</v>
      </c>
      <c r="V135" s="173">
        <v>4147760000</v>
      </c>
      <c r="W135" s="180">
        <f t="shared" si="9"/>
        <v>-8.6816596326916295E-3</v>
      </c>
      <c r="X135" s="164"/>
      <c r="Y135" s="164"/>
      <c r="Z135" s="164"/>
      <c r="AA135" s="164"/>
      <c r="AB135" s="164"/>
      <c r="AC135" s="164"/>
      <c r="AD135" s="164"/>
      <c r="AE135" s="164"/>
      <c r="AF135" s="164"/>
      <c r="AG135" s="164"/>
      <c r="AH135" s="181">
        <f t="shared" si="10"/>
        <v>1.8132141886646469E-2</v>
      </c>
      <c r="AI135" s="179">
        <f t="shared" si="11"/>
        <v>-8.6816596326916295E-3</v>
      </c>
      <c r="AJ135" s="164"/>
      <c r="AK135" s="164"/>
      <c r="AL135" s="164"/>
      <c r="AM135" s="164"/>
      <c r="AN135" s="164"/>
      <c r="AO135" s="166"/>
    </row>
    <row r="136" spans="1:41">
      <c r="A136" s="53">
        <v>45093</v>
      </c>
      <c r="B136" s="51">
        <v>258.92001299999998</v>
      </c>
      <c r="C136" s="51">
        <v>263.60000600000001</v>
      </c>
      <c r="D136" s="51">
        <v>257.209991</v>
      </c>
      <c r="E136" s="51">
        <v>260.540009</v>
      </c>
      <c r="F136" s="51">
        <v>260.540009</v>
      </c>
      <c r="G136" s="51">
        <v>167563700</v>
      </c>
      <c r="H136" s="179">
        <f t="shared" si="8"/>
        <v>5.3389124585468295E-2</v>
      </c>
      <c r="I136" s="164"/>
      <c r="J136" s="164"/>
      <c r="K136" s="164"/>
      <c r="L136" s="164"/>
      <c r="M136" s="164"/>
      <c r="N136" s="164"/>
      <c r="O136" s="164"/>
      <c r="P136" s="55">
        <v>45070</v>
      </c>
      <c r="Q136" s="172">
        <v>4132.96</v>
      </c>
      <c r="R136" s="172">
        <v>4132.96</v>
      </c>
      <c r="S136" s="172">
        <v>4103.9799999999996</v>
      </c>
      <c r="T136" s="172">
        <v>4115.24</v>
      </c>
      <c r="U136" s="172">
        <v>4115.24</v>
      </c>
      <c r="V136" s="173">
        <v>3739160000</v>
      </c>
      <c r="W136" s="180">
        <f t="shared" si="9"/>
        <v>7.372595522982861E-3</v>
      </c>
      <c r="X136" s="164"/>
      <c r="Y136" s="164"/>
      <c r="Z136" s="164"/>
      <c r="AA136" s="164"/>
      <c r="AB136" s="164"/>
      <c r="AC136" s="164"/>
      <c r="AD136" s="164"/>
      <c r="AE136" s="164"/>
      <c r="AF136" s="164"/>
      <c r="AG136" s="164"/>
      <c r="AH136" s="181">
        <f t="shared" si="10"/>
        <v>5.3389124585468295E-2</v>
      </c>
      <c r="AI136" s="179">
        <f t="shared" si="11"/>
        <v>7.372595522982861E-3</v>
      </c>
      <c r="AJ136" s="164"/>
      <c r="AK136" s="164"/>
      <c r="AL136" s="164"/>
      <c r="AM136" s="164"/>
      <c r="AN136" s="164"/>
      <c r="AO136" s="166"/>
    </row>
    <row r="137" spans="1:41">
      <c r="A137" s="53">
        <v>45097</v>
      </c>
      <c r="B137" s="51">
        <v>261.5</v>
      </c>
      <c r="C137" s="51">
        <v>274.75</v>
      </c>
      <c r="D137" s="51">
        <v>261.11999500000002</v>
      </c>
      <c r="E137" s="51">
        <v>274.45001200000002</v>
      </c>
      <c r="F137" s="51">
        <v>274.45001200000002</v>
      </c>
      <c r="G137" s="51">
        <v>165611200</v>
      </c>
      <c r="H137" s="179">
        <f t="shared" si="8"/>
        <v>-5.461840169276444E-2</v>
      </c>
      <c r="I137" s="164"/>
      <c r="J137" s="164"/>
      <c r="K137" s="164"/>
      <c r="L137" s="164"/>
      <c r="M137" s="164"/>
      <c r="N137" s="164"/>
      <c r="O137" s="164"/>
      <c r="P137" s="55">
        <v>45069</v>
      </c>
      <c r="Q137" s="172">
        <v>4176.8</v>
      </c>
      <c r="R137" s="172">
        <v>4185.68</v>
      </c>
      <c r="S137" s="172">
        <v>4142.54</v>
      </c>
      <c r="T137" s="172">
        <v>4145.58</v>
      </c>
      <c r="U137" s="172">
        <v>4145.58</v>
      </c>
      <c r="V137" s="173">
        <v>4155320000</v>
      </c>
      <c r="W137" s="180">
        <f t="shared" si="9"/>
        <v>1.1349437231943371E-2</v>
      </c>
      <c r="X137" s="164"/>
      <c r="Y137" s="164"/>
      <c r="Z137" s="164"/>
      <c r="AA137" s="164"/>
      <c r="AB137" s="164"/>
      <c r="AC137" s="164"/>
      <c r="AD137" s="164"/>
      <c r="AE137" s="164"/>
      <c r="AF137" s="164"/>
      <c r="AG137" s="164"/>
      <c r="AH137" s="181">
        <f t="shared" si="10"/>
        <v>-5.461840169276444E-2</v>
      </c>
      <c r="AI137" s="179">
        <f t="shared" si="11"/>
        <v>1.1349437231943371E-2</v>
      </c>
      <c r="AJ137" s="164"/>
      <c r="AK137" s="164"/>
      <c r="AL137" s="164"/>
      <c r="AM137" s="164"/>
      <c r="AN137" s="164"/>
      <c r="AO137" s="166"/>
    </row>
    <row r="138" spans="1:41">
      <c r="A138" s="53">
        <v>45098</v>
      </c>
      <c r="B138" s="51">
        <v>275.13000499999998</v>
      </c>
      <c r="C138" s="51">
        <v>276.98998999999998</v>
      </c>
      <c r="D138" s="51">
        <v>257.77999899999998</v>
      </c>
      <c r="E138" s="51">
        <v>259.459991</v>
      </c>
      <c r="F138" s="51">
        <v>259.459991</v>
      </c>
      <c r="G138" s="51">
        <v>211797100</v>
      </c>
      <c r="H138" s="179">
        <f t="shared" si="8"/>
        <v>1.984889454497818E-2</v>
      </c>
      <c r="I138" s="164"/>
      <c r="J138" s="164"/>
      <c r="K138" s="164"/>
      <c r="L138" s="164"/>
      <c r="M138" s="164"/>
      <c r="N138" s="164"/>
      <c r="O138" s="164"/>
      <c r="P138" s="55">
        <v>45068</v>
      </c>
      <c r="Q138" s="172">
        <v>4190.78</v>
      </c>
      <c r="R138" s="172">
        <v>4209.22</v>
      </c>
      <c r="S138" s="172">
        <v>4179.68</v>
      </c>
      <c r="T138" s="172">
        <v>4192.63</v>
      </c>
      <c r="U138" s="172">
        <v>4192.63</v>
      </c>
      <c r="V138" s="173">
        <v>3728520000</v>
      </c>
      <c r="W138" s="180">
        <f t="shared" si="9"/>
        <v>-1.5503395243576801E-4</v>
      </c>
      <c r="X138" s="164"/>
      <c r="Y138" s="164"/>
      <c r="Z138" s="164"/>
      <c r="AA138" s="164"/>
      <c r="AB138" s="164"/>
      <c r="AC138" s="164"/>
      <c r="AD138" s="164"/>
      <c r="AE138" s="164"/>
      <c r="AF138" s="164"/>
      <c r="AG138" s="164"/>
      <c r="AH138" s="181">
        <f t="shared" si="10"/>
        <v>1.984889454497818E-2</v>
      </c>
      <c r="AI138" s="179">
        <f t="shared" si="11"/>
        <v>-1.5503395243576801E-4</v>
      </c>
      <c r="AJ138" s="164"/>
      <c r="AK138" s="164"/>
      <c r="AL138" s="164"/>
      <c r="AM138" s="164"/>
      <c r="AN138" s="164"/>
      <c r="AO138" s="166"/>
    </row>
    <row r="139" spans="1:41">
      <c r="A139" s="53">
        <v>45099</v>
      </c>
      <c r="B139" s="51">
        <v>250.770004</v>
      </c>
      <c r="C139" s="51">
        <v>265</v>
      </c>
      <c r="D139" s="51">
        <v>248.25</v>
      </c>
      <c r="E139" s="51">
        <v>264.60998499999999</v>
      </c>
      <c r="F139" s="51">
        <v>264.60998499999999</v>
      </c>
      <c r="G139" s="51">
        <v>166875900</v>
      </c>
      <c r="H139" s="179">
        <f t="shared" si="8"/>
        <v>-3.0270887170036231E-2</v>
      </c>
      <c r="I139" s="164"/>
      <c r="J139" s="164"/>
      <c r="K139" s="164"/>
      <c r="L139" s="164"/>
      <c r="M139" s="164"/>
      <c r="N139" s="164"/>
      <c r="O139" s="164"/>
      <c r="P139" s="55">
        <v>45065</v>
      </c>
      <c r="Q139" s="172">
        <v>4204.1499999999996</v>
      </c>
      <c r="R139" s="172">
        <v>4212.91</v>
      </c>
      <c r="S139" s="172">
        <v>4180.2</v>
      </c>
      <c r="T139" s="172">
        <v>4191.9799999999996</v>
      </c>
      <c r="U139" s="172">
        <v>4191.9799999999996</v>
      </c>
      <c r="V139" s="173">
        <v>4041900000</v>
      </c>
      <c r="W139" s="180">
        <f t="shared" si="9"/>
        <v>1.4480030916179665E-3</v>
      </c>
      <c r="X139" s="164"/>
      <c r="Y139" s="164"/>
      <c r="Z139" s="164"/>
      <c r="AA139" s="164"/>
      <c r="AB139" s="164"/>
      <c r="AC139" s="164"/>
      <c r="AD139" s="164"/>
      <c r="AE139" s="164"/>
      <c r="AF139" s="164"/>
      <c r="AG139" s="164"/>
      <c r="AH139" s="181">
        <f t="shared" si="10"/>
        <v>-3.0270887170036231E-2</v>
      </c>
      <c r="AI139" s="179">
        <f t="shared" si="11"/>
        <v>1.4480030916179665E-3</v>
      </c>
      <c r="AJ139" s="164"/>
      <c r="AK139" s="164"/>
      <c r="AL139" s="164"/>
      <c r="AM139" s="164"/>
      <c r="AN139" s="164"/>
      <c r="AO139" s="166"/>
    </row>
    <row r="140" spans="1:41">
      <c r="A140" s="53">
        <v>45100</v>
      </c>
      <c r="B140" s="51">
        <v>259.290009</v>
      </c>
      <c r="C140" s="51">
        <v>262.45001200000002</v>
      </c>
      <c r="D140" s="51">
        <v>252.800003</v>
      </c>
      <c r="E140" s="51">
        <v>256.60000600000001</v>
      </c>
      <c r="F140" s="51">
        <v>256.60000600000001</v>
      </c>
      <c r="G140" s="51">
        <v>176584100</v>
      </c>
      <c r="H140" s="179">
        <f t="shared" si="8"/>
        <v>-6.0600166158998436E-2</v>
      </c>
      <c r="I140" s="164"/>
      <c r="J140" s="164"/>
      <c r="K140" s="164"/>
      <c r="L140" s="164"/>
      <c r="M140" s="164"/>
      <c r="N140" s="164"/>
      <c r="O140" s="164"/>
      <c r="P140" s="55">
        <v>45064</v>
      </c>
      <c r="Q140" s="172">
        <v>4157.68</v>
      </c>
      <c r="R140" s="172">
        <v>4202.2</v>
      </c>
      <c r="S140" s="172">
        <v>4153.5</v>
      </c>
      <c r="T140" s="172">
        <v>4198.05</v>
      </c>
      <c r="U140" s="172">
        <v>4198.05</v>
      </c>
      <c r="V140" s="173">
        <v>3980500000</v>
      </c>
      <c r="W140" s="180">
        <f t="shared" si="9"/>
        <v>-9.3567251461987855E-3</v>
      </c>
      <c r="X140" s="164"/>
      <c r="Y140" s="164"/>
      <c r="Z140" s="164"/>
      <c r="AA140" s="164"/>
      <c r="AB140" s="164"/>
      <c r="AC140" s="164"/>
      <c r="AD140" s="164"/>
      <c r="AE140" s="164"/>
      <c r="AF140" s="164"/>
      <c r="AG140" s="164"/>
      <c r="AH140" s="181">
        <f t="shared" si="10"/>
        <v>-6.0600166158998436E-2</v>
      </c>
      <c r="AI140" s="179">
        <f t="shared" si="11"/>
        <v>-9.3567251461987855E-3</v>
      </c>
      <c r="AJ140" s="164"/>
      <c r="AK140" s="164"/>
      <c r="AL140" s="164"/>
      <c r="AM140" s="164"/>
      <c r="AN140" s="164"/>
      <c r="AO140" s="166"/>
    </row>
    <row r="141" spans="1:41">
      <c r="A141" s="53">
        <v>45103</v>
      </c>
      <c r="B141" s="51">
        <v>250.070007</v>
      </c>
      <c r="C141" s="51">
        <v>258.36999500000002</v>
      </c>
      <c r="D141" s="51">
        <v>240.699997</v>
      </c>
      <c r="E141" s="51">
        <v>241.050003</v>
      </c>
      <c r="F141" s="51">
        <v>241.050003</v>
      </c>
      <c r="G141" s="51">
        <v>179990600</v>
      </c>
      <c r="H141" s="179">
        <f t="shared" si="8"/>
        <v>3.8000430972821686E-2</v>
      </c>
      <c r="I141" s="164"/>
      <c r="J141" s="164"/>
      <c r="K141" s="164"/>
      <c r="L141" s="164"/>
      <c r="M141" s="164"/>
      <c r="N141" s="164"/>
      <c r="O141" s="164"/>
      <c r="P141" s="55">
        <v>45063</v>
      </c>
      <c r="Q141" s="172">
        <v>4122.8500000000004</v>
      </c>
      <c r="R141" s="172">
        <v>4164.67</v>
      </c>
      <c r="S141" s="172">
        <v>4113.62</v>
      </c>
      <c r="T141" s="172">
        <v>4158.7700000000004</v>
      </c>
      <c r="U141" s="172">
        <v>4158.7700000000004</v>
      </c>
      <c r="V141" s="173">
        <v>4039080000</v>
      </c>
      <c r="W141" s="180">
        <f t="shared" si="9"/>
        <v>-1.1751070629056337E-2</v>
      </c>
      <c r="X141" s="164"/>
      <c r="Y141" s="164"/>
      <c r="Z141" s="164"/>
      <c r="AA141" s="164"/>
      <c r="AB141" s="164"/>
      <c r="AC141" s="164"/>
      <c r="AD141" s="164"/>
      <c r="AE141" s="164"/>
      <c r="AF141" s="164"/>
      <c r="AG141" s="164"/>
      <c r="AH141" s="181">
        <f t="shared" si="10"/>
        <v>3.8000430972821686E-2</v>
      </c>
      <c r="AI141" s="179">
        <f t="shared" si="11"/>
        <v>-1.1751070629056337E-2</v>
      </c>
      <c r="AJ141" s="164"/>
      <c r="AK141" s="164"/>
      <c r="AL141" s="164"/>
      <c r="AM141" s="164"/>
      <c r="AN141" s="164"/>
      <c r="AO141" s="166"/>
    </row>
    <row r="142" spans="1:41">
      <c r="A142" s="53">
        <v>45104</v>
      </c>
      <c r="B142" s="51">
        <v>243.240005</v>
      </c>
      <c r="C142" s="51">
        <v>250.38999899999999</v>
      </c>
      <c r="D142" s="51">
        <v>240.85000600000001</v>
      </c>
      <c r="E142" s="51">
        <v>250.21000699999999</v>
      </c>
      <c r="F142" s="51">
        <v>250.21000699999999</v>
      </c>
      <c r="G142" s="51">
        <v>164968200</v>
      </c>
      <c r="H142" s="179">
        <f t="shared" si="8"/>
        <v>2.4099687587635144E-2</v>
      </c>
      <c r="I142" s="164"/>
      <c r="J142" s="164"/>
      <c r="K142" s="164"/>
      <c r="L142" s="164"/>
      <c r="M142" s="164"/>
      <c r="N142" s="164"/>
      <c r="O142" s="164"/>
      <c r="P142" s="55">
        <v>45062</v>
      </c>
      <c r="Q142" s="172">
        <v>4127.95</v>
      </c>
      <c r="R142" s="172">
        <v>4135.54</v>
      </c>
      <c r="S142" s="172">
        <v>4109.8599999999997</v>
      </c>
      <c r="T142" s="172">
        <v>4109.8999999999996</v>
      </c>
      <c r="U142" s="172">
        <v>4109.8999999999996</v>
      </c>
      <c r="V142" s="173">
        <v>3654200000</v>
      </c>
      <c r="W142" s="180">
        <f t="shared" si="9"/>
        <v>6.418647655660692E-3</v>
      </c>
      <c r="X142" s="164"/>
      <c r="Y142" s="164"/>
      <c r="Z142" s="164"/>
      <c r="AA142" s="164"/>
      <c r="AB142" s="164"/>
      <c r="AC142" s="164"/>
      <c r="AD142" s="164"/>
      <c r="AE142" s="164"/>
      <c r="AF142" s="164"/>
      <c r="AG142" s="164"/>
      <c r="AH142" s="181">
        <f t="shared" si="10"/>
        <v>2.4099687587635144E-2</v>
      </c>
      <c r="AI142" s="179">
        <f t="shared" si="11"/>
        <v>6.418647655660692E-3</v>
      </c>
      <c r="AJ142" s="164"/>
      <c r="AK142" s="164"/>
      <c r="AL142" s="164"/>
      <c r="AM142" s="164"/>
      <c r="AN142" s="164"/>
      <c r="AO142" s="166"/>
    </row>
    <row r="143" spans="1:41">
      <c r="A143" s="53">
        <v>45105</v>
      </c>
      <c r="B143" s="51">
        <v>249.699997</v>
      </c>
      <c r="C143" s="51">
        <v>259.88000499999998</v>
      </c>
      <c r="D143" s="51">
        <v>248.88999899999999</v>
      </c>
      <c r="E143" s="51">
        <v>256.23998999999998</v>
      </c>
      <c r="F143" s="51">
        <v>256.23998999999998</v>
      </c>
      <c r="G143" s="51">
        <v>159770800</v>
      </c>
      <c r="H143" s="179">
        <f t="shared" si="8"/>
        <v>4.9173042818180246E-3</v>
      </c>
      <c r="I143" s="164"/>
      <c r="J143" s="164"/>
      <c r="K143" s="164"/>
      <c r="L143" s="164"/>
      <c r="M143" s="164"/>
      <c r="N143" s="164"/>
      <c r="O143" s="164"/>
      <c r="P143" s="55">
        <v>45061</v>
      </c>
      <c r="Q143" s="172">
        <v>4126.6499999999996</v>
      </c>
      <c r="R143" s="172">
        <v>4141.25</v>
      </c>
      <c r="S143" s="172">
        <v>4110.2700000000004</v>
      </c>
      <c r="T143" s="172">
        <v>4136.28</v>
      </c>
      <c r="U143" s="172">
        <v>4136.28</v>
      </c>
      <c r="V143" s="173">
        <v>3562170000</v>
      </c>
      <c r="W143" s="180">
        <f t="shared" si="9"/>
        <v>-2.949510187898241E-3</v>
      </c>
      <c r="X143" s="164"/>
      <c r="Y143" s="164"/>
      <c r="Z143" s="164"/>
      <c r="AA143" s="164"/>
      <c r="AB143" s="164"/>
      <c r="AC143" s="164"/>
      <c r="AD143" s="164"/>
      <c r="AE143" s="164"/>
      <c r="AF143" s="164"/>
      <c r="AG143" s="164"/>
      <c r="AH143" s="181">
        <f t="shared" si="10"/>
        <v>4.9173042818180246E-3</v>
      </c>
      <c r="AI143" s="179">
        <f t="shared" si="11"/>
        <v>-2.949510187898241E-3</v>
      </c>
      <c r="AJ143" s="164"/>
      <c r="AK143" s="164"/>
      <c r="AL143" s="164"/>
      <c r="AM143" s="164"/>
      <c r="AN143" s="164"/>
      <c r="AO143" s="166"/>
    </row>
    <row r="144" spans="1:41">
      <c r="A144" s="53">
        <v>45106</v>
      </c>
      <c r="B144" s="51">
        <v>258.02999899999998</v>
      </c>
      <c r="C144" s="51">
        <v>260.73998999999998</v>
      </c>
      <c r="D144" s="51">
        <v>253.61000100000001</v>
      </c>
      <c r="E144" s="51">
        <v>257.5</v>
      </c>
      <c r="F144" s="51">
        <v>257.5</v>
      </c>
      <c r="G144" s="51">
        <v>131283400</v>
      </c>
      <c r="H144" s="179">
        <f t="shared" si="8"/>
        <v>1.6582481553398143E-2</v>
      </c>
      <c r="I144" s="164"/>
      <c r="J144" s="164"/>
      <c r="K144" s="164"/>
      <c r="L144" s="164"/>
      <c r="M144" s="164"/>
      <c r="N144" s="164"/>
      <c r="O144" s="164"/>
      <c r="P144" s="55">
        <v>45058</v>
      </c>
      <c r="Q144" s="172">
        <v>4138.54</v>
      </c>
      <c r="R144" s="172">
        <v>4143.74</v>
      </c>
      <c r="S144" s="172">
        <v>4099.12</v>
      </c>
      <c r="T144" s="172">
        <v>4124.08</v>
      </c>
      <c r="U144" s="172">
        <v>4124.08</v>
      </c>
      <c r="V144" s="173">
        <v>3533740000</v>
      </c>
      <c r="W144" s="180">
        <f t="shared" si="9"/>
        <v>1.5858082287443231E-3</v>
      </c>
      <c r="X144" s="164"/>
      <c r="Y144" s="164"/>
      <c r="Z144" s="164"/>
      <c r="AA144" s="164"/>
      <c r="AB144" s="164"/>
      <c r="AC144" s="164"/>
      <c r="AD144" s="164"/>
      <c r="AE144" s="164"/>
      <c r="AF144" s="164"/>
      <c r="AG144" s="164"/>
      <c r="AH144" s="181">
        <f t="shared" si="10"/>
        <v>1.6582481553398143E-2</v>
      </c>
      <c r="AI144" s="179">
        <f t="shared" si="11"/>
        <v>1.5858082287443231E-3</v>
      </c>
      <c r="AJ144" s="164"/>
      <c r="AK144" s="164"/>
      <c r="AL144" s="164"/>
      <c r="AM144" s="164"/>
      <c r="AN144" s="164"/>
      <c r="AO144" s="166"/>
    </row>
    <row r="145" spans="1:41">
      <c r="A145" s="53">
        <v>45107</v>
      </c>
      <c r="B145" s="51">
        <v>260.60000600000001</v>
      </c>
      <c r="C145" s="51">
        <v>264.45001200000002</v>
      </c>
      <c r="D145" s="51">
        <v>259.89001500000001</v>
      </c>
      <c r="E145" s="51">
        <v>261.76998900000001</v>
      </c>
      <c r="F145" s="51">
        <v>261.76998900000001</v>
      </c>
      <c r="G145" s="51">
        <v>112267600</v>
      </c>
      <c r="H145" s="179">
        <f t="shared" si="8"/>
        <v>6.8953733271539974E-2</v>
      </c>
      <c r="I145" s="164"/>
      <c r="J145" s="164"/>
      <c r="K145" s="164"/>
      <c r="L145" s="164"/>
      <c r="M145" s="164"/>
      <c r="N145" s="164"/>
      <c r="O145" s="164"/>
      <c r="P145" s="55">
        <v>45057</v>
      </c>
      <c r="Q145" s="172">
        <v>4132.24</v>
      </c>
      <c r="R145" s="172">
        <v>4132.8</v>
      </c>
      <c r="S145" s="172">
        <v>4109.29</v>
      </c>
      <c r="T145" s="172">
        <v>4130.62</v>
      </c>
      <c r="U145" s="172">
        <v>4130.62</v>
      </c>
      <c r="V145" s="173">
        <v>3752900000</v>
      </c>
      <c r="W145" s="180">
        <f t="shared" si="9"/>
        <v>1.6995027380879435E-3</v>
      </c>
      <c r="X145" s="164"/>
      <c r="Y145" s="164"/>
      <c r="Z145" s="164"/>
      <c r="AA145" s="164"/>
      <c r="AB145" s="164"/>
      <c r="AC145" s="164"/>
      <c r="AD145" s="164"/>
      <c r="AE145" s="164"/>
      <c r="AF145" s="164"/>
      <c r="AG145" s="164"/>
      <c r="AH145" s="181">
        <f t="shared" si="10"/>
        <v>6.8953733271539974E-2</v>
      </c>
      <c r="AI145" s="179">
        <f t="shared" si="11"/>
        <v>1.6995027380879435E-3</v>
      </c>
      <c r="AJ145" s="164"/>
      <c r="AK145" s="164"/>
      <c r="AL145" s="164"/>
      <c r="AM145" s="164"/>
      <c r="AN145" s="164"/>
      <c r="AO145" s="166"/>
    </row>
    <row r="146" spans="1:41">
      <c r="A146" s="53">
        <v>45110</v>
      </c>
      <c r="B146" s="51">
        <v>276.48998999999998</v>
      </c>
      <c r="C146" s="51">
        <v>284.25</v>
      </c>
      <c r="D146" s="51">
        <v>275.10998499999999</v>
      </c>
      <c r="E146" s="51">
        <v>279.82000699999998</v>
      </c>
      <c r="F146" s="51">
        <v>279.82000699999998</v>
      </c>
      <c r="G146" s="51">
        <v>119685900</v>
      </c>
      <c r="H146" s="179">
        <f t="shared" si="8"/>
        <v>9.5061251285009085E-3</v>
      </c>
      <c r="I146" s="164"/>
      <c r="J146" s="164"/>
      <c r="K146" s="164"/>
      <c r="L146" s="164"/>
      <c r="M146" s="164"/>
      <c r="N146" s="164"/>
      <c r="O146" s="164"/>
      <c r="P146" s="55">
        <v>45056</v>
      </c>
      <c r="Q146" s="172">
        <v>4143.74</v>
      </c>
      <c r="R146" s="172">
        <v>4154.28</v>
      </c>
      <c r="S146" s="172">
        <v>4098.92</v>
      </c>
      <c r="T146" s="172">
        <v>4137.6400000000003</v>
      </c>
      <c r="U146" s="172">
        <v>4137.6400000000003</v>
      </c>
      <c r="V146" s="173">
        <v>4057160000</v>
      </c>
      <c r="W146" s="180">
        <f t="shared" si="9"/>
        <v>-4.4638972941097865E-3</v>
      </c>
      <c r="X146" s="164"/>
      <c r="Y146" s="164"/>
      <c r="Z146" s="164"/>
      <c r="AA146" s="164"/>
      <c r="AB146" s="164"/>
      <c r="AC146" s="164"/>
      <c r="AD146" s="164"/>
      <c r="AE146" s="164"/>
      <c r="AF146" s="164"/>
      <c r="AG146" s="164"/>
      <c r="AH146" s="181">
        <f t="shared" si="10"/>
        <v>9.5061251285009085E-3</v>
      </c>
      <c r="AI146" s="179">
        <f t="shared" si="11"/>
        <v>-4.4638972941097865E-3</v>
      </c>
      <c r="AJ146" s="164"/>
      <c r="AK146" s="164"/>
      <c r="AL146" s="164"/>
      <c r="AM146" s="164"/>
      <c r="AN146" s="164"/>
      <c r="AO146" s="166"/>
    </row>
    <row r="147" spans="1:41">
      <c r="A147" s="53">
        <v>45112</v>
      </c>
      <c r="B147" s="51">
        <v>278.82000699999998</v>
      </c>
      <c r="C147" s="51">
        <v>283.85000600000001</v>
      </c>
      <c r="D147" s="51">
        <v>277.60000600000001</v>
      </c>
      <c r="E147" s="51">
        <v>282.48001099999999</v>
      </c>
      <c r="F147" s="51">
        <v>282.48001099999999</v>
      </c>
      <c r="G147" s="51">
        <v>131530900</v>
      </c>
      <c r="H147" s="179">
        <f t="shared" si="8"/>
        <v>-2.1028043644475747E-2</v>
      </c>
      <c r="I147" s="164"/>
      <c r="J147" s="164"/>
      <c r="K147" s="164"/>
      <c r="L147" s="164"/>
      <c r="M147" s="164"/>
      <c r="N147" s="164"/>
      <c r="O147" s="164"/>
      <c r="P147" s="55">
        <v>45055</v>
      </c>
      <c r="Q147" s="172">
        <v>4124.25</v>
      </c>
      <c r="R147" s="172">
        <v>4130.3500000000004</v>
      </c>
      <c r="S147" s="172">
        <v>4116.6499999999996</v>
      </c>
      <c r="T147" s="172">
        <v>4119.17</v>
      </c>
      <c r="U147" s="172">
        <v>4119.17</v>
      </c>
      <c r="V147" s="173">
        <v>3810140000</v>
      </c>
      <c r="W147" s="180">
        <f t="shared" si="9"/>
        <v>4.6004413510487563E-3</v>
      </c>
      <c r="X147" s="164"/>
      <c r="Y147" s="164"/>
      <c r="Z147" s="164"/>
      <c r="AA147" s="164"/>
      <c r="AB147" s="164"/>
      <c r="AC147" s="164"/>
      <c r="AD147" s="164"/>
      <c r="AE147" s="164"/>
      <c r="AF147" s="164"/>
      <c r="AG147" s="164"/>
      <c r="AH147" s="181">
        <f t="shared" si="10"/>
        <v>-2.1028043644475747E-2</v>
      </c>
      <c r="AI147" s="179">
        <f t="shared" si="11"/>
        <v>4.6004413510487563E-3</v>
      </c>
      <c r="AJ147" s="164"/>
      <c r="AK147" s="164"/>
      <c r="AL147" s="164"/>
      <c r="AM147" s="164"/>
      <c r="AN147" s="164"/>
      <c r="AO147" s="166"/>
    </row>
    <row r="148" spans="1:41">
      <c r="A148" s="53">
        <v>45113</v>
      </c>
      <c r="B148" s="51">
        <v>278.08999599999999</v>
      </c>
      <c r="C148" s="51">
        <v>279.97000100000002</v>
      </c>
      <c r="D148" s="51">
        <v>272.88000499999998</v>
      </c>
      <c r="E148" s="51">
        <v>276.540009</v>
      </c>
      <c r="F148" s="51">
        <v>276.540009</v>
      </c>
      <c r="G148" s="51">
        <v>120332100</v>
      </c>
      <c r="H148" s="179">
        <f t="shared" si="8"/>
        <v>-7.6300568862712748E-3</v>
      </c>
      <c r="I148" s="164"/>
      <c r="J148" s="164"/>
      <c r="K148" s="164"/>
      <c r="L148" s="164"/>
      <c r="M148" s="164"/>
      <c r="N148" s="164"/>
      <c r="O148" s="164"/>
      <c r="P148" s="55">
        <v>45054</v>
      </c>
      <c r="Q148" s="172">
        <v>4136.9799999999996</v>
      </c>
      <c r="R148" s="172">
        <v>4142.3</v>
      </c>
      <c r="S148" s="172">
        <v>4123.8100000000004</v>
      </c>
      <c r="T148" s="172">
        <v>4138.12</v>
      </c>
      <c r="U148" s="172">
        <v>4138.12</v>
      </c>
      <c r="V148" s="173">
        <v>3641640000</v>
      </c>
      <c r="W148" s="180">
        <f t="shared" si="9"/>
        <v>-4.5189603008122248E-4</v>
      </c>
      <c r="X148" s="164"/>
      <c r="Y148" s="164"/>
      <c r="Z148" s="164"/>
      <c r="AA148" s="164"/>
      <c r="AB148" s="164"/>
      <c r="AC148" s="164"/>
      <c r="AD148" s="164"/>
      <c r="AE148" s="164"/>
      <c r="AF148" s="164"/>
      <c r="AG148" s="164"/>
      <c r="AH148" s="181">
        <f t="shared" si="10"/>
        <v>-7.6300568862712748E-3</v>
      </c>
      <c r="AI148" s="179">
        <f t="shared" si="11"/>
        <v>-4.5189603008122248E-4</v>
      </c>
      <c r="AJ148" s="164"/>
      <c r="AK148" s="164"/>
      <c r="AL148" s="164"/>
      <c r="AM148" s="164"/>
      <c r="AN148" s="164"/>
      <c r="AO148" s="166"/>
    </row>
    <row r="149" spans="1:41">
      <c r="A149" s="53">
        <v>45114</v>
      </c>
      <c r="B149" s="51">
        <v>278.42999300000002</v>
      </c>
      <c r="C149" s="51">
        <v>280.77999899999998</v>
      </c>
      <c r="D149" s="51">
        <v>273.76998900000001</v>
      </c>
      <c r="E149" s="51">
        <v>274.42999300000002</v>
      </c>
      <c r="F149" s="51">
        <v>274.42999300000002</v>
      </c>
      <c r="G149" s="51">
        <v>113602000</v>
      </c>
      <c r="H149" s="179">
        <f t="shared" si="8"/>
        <v>-1.7563707039849774E-2</v>
      </c>
      <c r="I149" s="164"/>
      <c r="J149" s="164"/>
      <c r="K149" s="164"/>
      <c r="L149" s="164"/>
      <c r="M149" s="164"/>
      <c r="N149" s="164"/>
      <c r="O149" s="164"/>
      <c r="P149" s="55">
        <v>45051</v>
      </c>
      <c r="Q149" s="172">
        <v>4084.73</v>
      </c>
      <c r="R149" s="172">
        <v>4147.0200000000004</v>
      </c>
      <c r="S149" s="172">
        <v>4084.73</v>
      </c>
      <c r="T149" s="172">
        <v>4136.25</v>
      </c>
      <c r="U149" s="172">
        <v>4136.25</v>
      </c>
      <c r="V149" s="173">
        <v>4186270000</v>
      </c>
      <c r="W149" s="180">
        <f t="shared" si="9"/>
        <v>-1.8139619220308267E-2</v>
      </c>
      <c r="X149" s="164"/>
      <c r="Y149" s="164"/>
      <c r="Z149" s="164"/>
      <c r="AA149" s="164"/>
      <c r="AB149" s="164"/>
      <c r="AC149" s="164"/>
      <c r="AD149" s="164"/>
      <c r="AE149" s="164"/>
      <c r="AF149" s="164"/>
      <c r="AG149" s="164"/>
      <c r="AH149" s="181">
        <f t="shared" si="10"/>
        <v>-1.7563707039849774E-2</v>
      </c>
      <c r="AI149" s="179">
        <f t="shared" si="11"/>
        <v>-1.8139619220308267E-2</v>
      </c>
      <c r="AJ149" s="164"/>
      <c r="AK149" s="164"/>
      <c r="AL149" s="164"/>
      <c r="AM149" s="164"/>
      <c r="AN149" s="164"/>
      <c r="AO149" s="166"/>
    </row>
    <row r="150" spans="1:41">
      <c r="A150" s="53">
        <v>45117</v>
      </c>
      <c r="B150" s="51">
        <v>276.47000100000002</v>
      </c>
      <c r="C150" s="51">
        <v>277.51998900000001</v>
      </c>
      <c r="D150" s="51">
        <v>265.10000600000001</v>
      </c>
      <c r="E150" s="51">
        <v>269.60998499999999</v>
      </c>
      <c r="F150" s="51">
        <v>269.60998499999999</v>
      </c>
      <c r="G150" s="51">
        <v>119425400</v>
      </c>
      <c r="H150" s="179">
        <f t="shared" si="8"/>
        <v>6.6772007720716786E-4</v>
      </c>
      <c r="I150" s="164"/>
      <c r="J150" s="164"/>
      <c r="K150" s="164"/>
      <c r="L150" s="164"/>
      <c r="M150" s="164"/>
      <c r="N150" s="164"/>
      <c r="O150" s="164"/>
      <c r="P150" s="55">
        <v>45050</v>
      </c>
      <c r="Q150" s="172">
        <v>4082.55</v>
      </c>
      <c r="R150" s="172">
        <v>4082.61</v>
      </c>
      <c r="S150" s="172">
        <v>4048.28</v>
      </c>
      <c r="T150" s="172">
        <v>4061.22</v>
      </c>
      <c r="U150" s="172">
        <v>4061.22</v>
      </c>
      <c r="V150" s="173">
        <v>4920090000</v>
      </c>
      <c r="W150" s="180">
        <f t="shared" si="9"/>
        <v>7.2712140686788107E-3</v>
      </c>
      <c r="X150" s="164"/>
      <c r="Y150" s="164"/>
      <c r="Z150" s="164"/>
      <c r="AA150" s="164"/>
      <c r="AB150" s="164"/>
      <c r="AC150" s="164"/>
      <c r="AD150" s="164"/>
      <c r="AE150" s="164"/>
      <c r="AF150" s="164"/>
      <c r="AG150" s="164"/>
      <c r="AH150" s="181">
        <f t="shared" si="10"/>
        <v>6.6772007720716786E-4</v>
      </c>
      <c r="AI150" s="179">
        <f t="shared" si="11"/>
        <v>7.2712140686788107E-3</v>
      </c>
      <c r="AJ150" s="164"/>
      <c r="AK150" s="164"/>
      <c r="AL150" s="164"/>
      <c r="AM150" s="164"/>
      <c r="AN150" s="164"/>
      <c r="AO150" s="166"/>
    </row>
    <row r="151" spans="1:41">
      <c r="A151" s="53">
        <v>45118</v>
      </c>
      <c r="B151" s="51">
        <v>268.64999399999999</v>
      </c>
      <c r="C151" s="51">
        <v>270.89999399999999</v>
      </c>
      <c r="D151" s="51">
        <v>266.36999500000002</v>
      </c>
      <c r="E151" s="51">
        <v>269.790009</v>
      </c>
      <c r="F151" s="51">
        <v>269.790009</v>
      </c>
      <c r="G151" s="51">
        <v>91972400</v>
      </c>
      <c r="H151" s="179">
        <f t="shared" si="8"/>
        <v>8.1544198325000927E-3</v>
      </c>
      <c r="I151" s="164"/>
      <c r="J151" s="164"/>
      <c r="K151" s="164"/>
      <c r="L151" s="164"/>
      <c r="M151" s="164"/>
      <c r="N151" s="164"/>
      <c r="O151" s="164"/>
      <c r="P151" s="55">
        <v>45049</v>
      </c>
      <c r="Q151" s="172">
        <v>4122.25</v>
      </c>
      <c r="R151" s="172">
        <v>4148.3</v>
      </c>
      <c r="S151" s="172">
        <v>4088.86</v>
      </c>
      <c r="T151" s="172">
        <v>4090.75</v>
      </c>
      <c r="U151" s="172">
        <v>4090.75</v>
      </c>
      <c r="V151" s="173">
        <v>4246510000</v>
      </c>
      <c r="W151" s="180">
        <f t="shared" si="9"/>
        <v>7.047607406954759E-3</v>
      </c>
      <c r="X151" s="164"/>
      <c r="Y151" s="164"/>
      <c r="Z151" s="164"/>
      <c r="AA151" s="164"/>
      <c r="AB151" s="164"/>
      <c r="AC151" s="164"/>
      <c r="AD151" s="164"/>
      <c r="AE151" s="164"/>
      <c r="AF151" s="164"/>
      <c r="AG151" s="164"/>
      <c r="AH151" s="181">
        <f t="shared" si="10"/>
        <v>8.1544198325000927E-3</v>
      </c>
      <c r="AI151" s="179">
        <f t="shared" si="11"/>
        <v>7.047607406954759E-3</v>
      </c>
      <c r="AJ151" s="164"/>
      <c r="AK151" s="164"/>
      <c r="AL151" s="164"/>
      <c r="AM151" s="164"/>
      <c r="AN151" s="164"/>
      <c r="AO151" s="166"/>
    </row>
    <row r="152" spans="1:41">
      <c r="A152" s="53">
        <v>45119</v>
      </c>
      <c r="B152" s="51">
        <v>276.32998700000002</v>
      </c>
      <c r="C152" s="51">
        <v>276.51998900000001</v>
      </c>
      <c r="D152" s="51">
        <v>271.459991</v>
      </c>
      <c r="E152" s="51">
        <v>271.98998999999998</v>
      </c>
      <c r="F152" s="51">
        <v>271.98998999999998</v>
      </c>
      <c r="G152" s="51">
        <v>95672100</v>
      </c>
      <c r="H152" s="179">
        <f t="shared" si="8"/>
        <v>2.1728755532510746E-2</v>
      </c>
      <c r="I152" s="164"/>
      <c r="J152" s="164"/>
      <c r="K152" s="164"/>
      <c r="L152" s="164"/>
      <c r="M152" s="164"/>
      <c r="N152" s="164"/>
      <c r="O152" s="164"/>
      <c r="P152" s="55">
        <v>45048</v>
      </c>
      <c r="Q152" s="172">
        <v>4164.1000000000004</v>
      </c>
      <c r="R152" s="172">
        <v>4164.1000000000004</v>
      </c>
      <c r="S152" s="172">
        <v>4089.72</v>
      </c>
      <c r="T152" s="172">
        <v>4119.58</v>
      </c>
      <c r="U152" s="172">
        <v>4119.58</v>
      </c>
      <c r="V152" s="173">
        <v>4486130000</v>
      </c>
      <c r="W152" s="180">
        <f t="shared" si="9"/>
        <v>1.1722068754581816E-2</v>
      </c>
      <c r="X152" s="164"/>
      <c r="Y152" s="164"/>
      <c r="Z152" s="164"/>
      <c r="AA152" s="164"/>
      <c r="AB152" s="164"/>
      <c r="AC152" s="164"/>
      <c r="AD152" s="164"/>
      <c r="AE152" s="164"/>
      <c r="AF152" s="164"/>
      <c r="AG152" s="164"/>
      <c r="AH152" s="181">
        <f t="shared" si="10"/>
        <v>2.1728755532510746E-2</v>
      </c>
      <c r="AI152" s="179">
        <f t="shared" si="11"/>
        <v>1.1722068754581816E-2</v>
      </c>
      <c r="AJ152" s="164"/>
      <c r="AK152" s="164"/>
      <c r="AL152" s="164"/>
      <c r="AM152" s="164"/>
      <c r="AN152" s="164"/>
      <c r="AO152" s="166"/>
    </row>
    <row r="153" spans="1:41">
      <c r="A153" s="53">
        <v>45120</v>
      </c>
      <c r="B153" s="51">
        <v>274.58999599999999</v>
      </c>
      <c r="C153" s="51">
        <v>279.45001200000002</v>
      </c>
      <c r="D153" s="51">
        <v>270.60000600000001</v>
      </c>
      <c r="E153" s="51">
        <v>277.89999399999999</v>
      </c>
      <c r="F153" s="51">
        <v>277.89999399999999</v>
      </c>
      <c r="G153" s="51">
        <v>112681500</v>
      </c>
      <c r="H153" s="179">
        <f t="shared" si="8"/>
        <v>1.2522529957305295E-2</v>
      </c>
      <c r="I153" s="164"/>
      <c r="J153" s="164"/>
      <c r="K153" s="164"/>
      <c r="L153" s="164"/>
      <c r="M153" s="164"/>
      <c r="N153" s="164"/>
      <c r="O153" s="164"/>
      <c r="P153" s="55">
        <v>45047</v>
      </c>
      <c r="Q153" s="172">
        <v>4166.79</v>
      </c>
      <c r="R153" s="172">
        <v>4186.92</v>
      </c>
      <c r="S153" s="172">
        <v>4164.12</v>
      </c>
      <c r="T153" s="172">
        <v>4167.87</v>
      </c>
      <c r="U153" s="172">
        <v>4167.87</v>
      </c>
      <c r="V153" s="173">
        <v>3321370000</v>
      </c>
      <c r="W153" s="180">
        <f t="shared" si="9"/>
        <v>3.8628843989840789E-4</v>
      </c>
      <c r="X153" s="164"/>
      <c r="Y153" s="164"/>
      <c r="Z153" s="164"/>
      <c r="AA153" s="164"/>
      <c r="AB153" s="164"/>
      <c r="AC153" s="164"/>
      <c r="AD153" s="164"/>
      <c r="AE153" s="164"/>
      <c r="AF153" s="164"/>
      <c r="AG153" s="164"/>
      <c r="AH153" s="181">
        <f t="shared" si="10"/>
        <v>1.2522529957305295E-2</v>
      </c>
      <c r="AI153" s="179">
        <f t="shared" si="11"/>
        <v>3.8628843989840789E-4</v>
      </c>
      <c r="AJ153" s="164"/>
      <c r="AK153" s="164"/>
      <c r="AL153" s="164"/>
      <c r="AM153" s="164"/>
      <c r="AN153" s="164"/>
      <c r="AO153" s="166"/>
    </row>
    <row r="154" spans="1:41">
      <c r="A154" s="53">
        <v>45121</v>
      </c>
      <c r="B154" s="51">
        <v>277.01001000000002</v>
      </c>
      <c r="C154" s="51">
        <v>285.29998799999998</v>
      </c>
      <c r="D154" s="51">
        <v>276.30999800000001</v>
      </c>
      <c r="E154" s="51">
        <v>281.38000499999998</v>
      </c>
      <c r="F154" s="51">
        <v>281.38000499999998</v>
      </c>
      <c r="G154" s="51">
        <v>119771100</v>
      </c>
      <c r="H154" s="179">
        <f t="shared" si="8"/>
        <v>3.1985215154147095E-2</v>
      </c>
      <c r="I154" s="164"/>
      <c r="J154" s="164"/>
      <c r="K154" s="164"/>
      <c r="L154" s="164"/>
      <c r="M154" s="164"/>
      <c r="N154" s="164"/>
      <c r="O154" s="164"/>
      <c r="P154" s="55">
        <v>45044</v>
      </c>
      <c r="Q154" s="172">
        <v>4129.63</v>
      </c>
      <c r="R154" s="172">
        <v>4170.0600000000004</v>
      </c>
      <c r="S154" s="172">
        <v>4127.18</v>
      </c>
      <c r="T154" s="172">
        <v>4169.4799999999996</v>
      </c>
      <c r="U154" s="172">
        <v>4169.4799999999996</v>
      </c>
      <c r="V154" s="173">
        <v>4087800000</v>
      </c>
      <c r="W154" s="180">
        <f t="shared" si="9"/>
        <v>-8.1856730335675421E-3</v>
      </c>
      <c r="X154" s="164"/>
      <c r="Y154" s="164"/>
      <c r="Z154" s="164"/>
      <c r="AA154" s="164"/>
      <c r="AB154" s="164"/>
      <c r="AC154" s="164"/>
      <c r="AD154" s="164"/>
      <c r="AE154" s="164"/>
      <c r="AF154" s="164"/>
      <c r="AG154" s="164"/>
      <c r="AH154" s="181">
        <f t="shared" si="10"/>
        <v>3.1985215154147095E-2</v>
      </c>
      <c r="AI154" s="179">
        <f t="shared" si="11"/>
        <v>-8.1856730335675421E-3</v>
      </c>
      <c r="AJ154" s="164"/>
      <c r="AK154" s="164"/>
      <c r="AL154" s="164"/>
      <c r="AM154" s="164"/>
      <c r="AN154" s="164"/>
      <c r="AO154" s="166"/>
    </row>
    <row r="155" spans="1:41">
      <c r="A155" s="53">
        <v>45124</v>
      </c>
      <c r="B155" s="51">
        <v>286.63000499999998</v>
      </c>
      <c r="C155" s="51">
        <v>292.23001099999999</v>
      </c>
      <c r="D155" s="51">
        <v>283.57000699999998</v>
      </c>
      <c r="E155" s="51">
        <v>290.38000499999998</v>
      </c>
      <c r="F155" s="51">
        <v>290.38000499999998</v>
      </c>
      <c r="G155" s="51">
        <v>131569600</v>
      </c>
      <c r="H155" s="179">
        <f t="shared" si="8"/>
        <v>1.0193508330575307E-2</v>
      </c>
      <c r="I155" s="164"/>
      <c r="J155" s="164"/>
      <c r="K155" s="164"/>
      <c r="L155" s="164"/>
      <c r="M155" s="164"/>
      <c r="N155" s="164"/>
      <c r="O155" s="164"/>
      <c r="P155" s="55">
        <v>45043</v>
      </c>
      <c r="Q155" s="172">
        <v>4075.29</v>
      </c>
      <c r="R155" s="172">
        <v>4138.24</v>
      </c>
      <c r="S155" s="172">
        <v>4075.29</v>
      </c>
      <c r="T155" s="172">
        <v>4135.3500000000004</v>
      </c>
      <c r="U155" s="172">
        <v>4135.3500000000004</v>
      </c>
      <c r="V155" s="173">
        <v>3750550000</v>
      </c>
      <c r="W155" s="180">
        <f t="shared" si="9"/>
        <v>-1.919063682638722E-2</v>
      </c>
      <c r="X155" s="164"/>
      <c r="Y155" s="164"/>
      <c r="Z155" s="164"/>
      <c r="AA155" s="164"/>
      <c r="AB155" s="164"/>
      <c r="AC155" s="164"/>
      <c r="AD155" s="164"/>
      <c r="AE155" s="164"/>
      <c r="AF155" s="164"/>
      <c r="AG155" s="164"/>
      <c r="AH155" s="181">
        <f t="shared" si="10"/>
        <v>1.0193508330575307E-2</v>
      </c>
      <c r="AI155" s="179">
        <f t="shared" si="11"/>
        <v>-1.919063682638722E-2</v>
      </c>
      <c r="AJ155" s="164"/>
      <c r="AK155" s="164"/>
      <c r="AL155" s="164"/>
      <c r="AM155" s="164"/>
      <c r="AN155" s="164"/>
      <c r="AO155" s="166"/>
    </row>
    <row r="156" spans="1:41">
      <c r="A156" s="53">
        <v>45125</v>
      </c>
      <c r="B156" s="51">
        <v>290.14999399999999</v>
      </c>
      <c r="C156" s="51">
        <v>295.26001000000002</v>
      </c>
      <c r="D156" s="51">
        <v>286.01001000000002</v>
      </c>
      <c r="E156" s="51">
        <v>293.33999599999999</v>
      </c>
      <c r="F156" s="51">
        <v>293.33999599999999</v>
      </c>
      <c r="G156" s="51">
        <v>112434700</v>
      </c>
      <c r="H156" s="179">
        <f t="shared" si="8"/>
        <v>-7.0907003080479258E-3</v>
      </c>
      <c r="I156" s="164"/>
      <c r="J156" s="164"/>
      <c r="K156" s="164"/>
      <c r="L156" s="164"/>
      <c r="M156" s="164"/>
      <c r="N156" s="164"/>
      <c r="O156" s="164"/>
      <c r="P156" s="55">
        <v>45042</v>
      </c>
      <c r="Q156" s="172">
        <v>4087.78</v>
      </c>
      <c r="R156" s="172">
        <v>4089.67</v>
      </c>
      <c r="S156" s="172">
        <v>4049.35</v>
      </c>
      <c r="T156" s="172">
        <v>4055.99</v>
      </c>
      <c r="U156" s="172">
        <v>4055.99</v>
      </c>
      <c r="V156" s="173">
        <v>3837030000</v>
      </c>
      <c r="W156" s="180">
        <f t="shared" si="9"/>
        <v>3.8560252860584399E-3</v>
      </c>
      <c r="X156" s="164"/>
      <c r="Y156" s="164"/>
      <c r="Z156" s="164"/>
      <c r="AA156" s="164"/>
      <c r="AB156" s="164"/>
      <c r="AC156" s="164"/>
      <c r="AD156" s="164"/>
      <c r="AE156" s="164"/>
      <c r="AF156" s="164"/>
      <c r="AG156" s="164"/>
      <c r="AH156" s="181">
        <f t="shared" si="10"/>
        <v>-7.0907003080479258E-3</v>
      </c>
      <c r="AI156" s="179">
        <f t="shared" si="11"/>
        <v>3.8560252860584399E-3</v>
      </c>
      <c r="AJ156" s="164"/>
      <c r="AK156" s="164"/>
      <c r="AL156" s="164"/>
      <c r="AM156" s="164"/>
      <c r="AN156" s="164"/>
      <c r="AO156" s="166"/>
    </row>
    <row r="157" spans="1:41">
      <c r="A157" s="53">
        <v>45126</v>
      </c>
      <c r="B157" s="51">
        <v>296.040009</v>
      </c>
      <c r="C157" s="51">
        <v>299.290009</v>
      </c>
      <c r="D157" s="51">
        <v>289.51998900000001</v>
      </c>
      <c r="E157" s="51">
        <v>291.26001000000002</v>
      </c>
      <c r="F157" s="51">
        <v>291.26001000000002</v>
      </c>
      <c r="G157" s="51">
        <v>142355400</v>
      </c>
      <c r="H157" s="179">
        <f t="shared" si="8"/>
        <v>-9.7370098971019114E-2</v>
      </c>
      <c r="I157" s="164"/>
      <c r="J157" s="164"/>
      <c r="K157" s="164"/>
      <c r="L157" s="164"/>
      <c r="M157" s="164"/>
      <c r="N157" s="164"/>
      <c r="O157" s="164"/>
      <c r="P157" s="55">
        <v>45041</v>
      </c>
      <c r="Q157" s="172">
        <v>4126.43</v>
      </c>
      <c r="R157" s="172">
        <v>4126.43</v>
      </c>
      <c r="S157" s="172">
        <v>4071.38</v>
      </c>
      <c r="T157" s="172">
        <v>4071.63</v>
      </c>
      <c r="U157" s="172">
        <v>4071.63</v>
      </c>
      <c r="V157" s="173">
        <v>3978640000</v>
      </c>
      <c r="W157" s="180">
        <f t="shared" si="9"/>
        <v>1.606481924929315E-2</v>
      </c>
      <c r="X157" s="164"/>
      <c r="Y157" s="164"/>
      <c r="Z157" s="164"/>
      <c r="AA157" s="164"/>
      <c r="AB157" s="164"/>
      <c r="AC157" s="164"/>
      <c r="AD157" s="164"/>
      <c r="AE157" s="164"/>
      <c r="AF157" s="164"/>
      <c r="AG157" s="164"/>
      <c r="AH157" s="181">
        <f t="shared" si="10"/>
        <v>-9.7370098971019114E-2</v>
      </c>
      <c r="AI157" s="179">
        <f t="shared" si="11"/>
        <v>1.606481924929315E-2</v>
      </c>
      <c r="AJ157" s="164"/>
      <c r="AK157" s="164"/>
      <c r="AL157" s="164"/>
      <c r="AM157" s="164"/>
      <c r="AN157" s="164"/>
      <c r="AO157" s="166"/>
    </row>
    <row r="158" spans="1:41">
      <c r="A158" s="53">
        <v>45127</v>
      </c>
      <c r="B158" s="51">
        <v>279.55999800000001</v>
      </c>
      <c r="C158" s="51">
        <v>280.92999300000002</v>
      </c>
      <c r="D158" s="51">
        <v>261.20001200000002</v>
      </c>
      <c r="E158" s="51">
        <v>262.89999399999999</v>
      </c>
      <c r="F158" s="51">
        <v>262.89999399999999</v>
      </c>
      <c r="G158" s="51">
        <v>175158300</v>
      </c>
      <c r="H158" s="179">
        <f t="shared" si="8"/>
        <v>-1.0954754909579756E-2</v>
      </c>
      <c r="I158" s="164"/>
      <c r="J158" s="164"/>
      <c r="K158" s="164"/>
      <c r="L158" s="164"/>
      <c r="M158" s="164"/>
      <c r="N158" s="164"/>
      <c r="O158" s="164"/>
      <c r="P158" s="55">
        <v>45040</v>
      </c>
      <c r="Q158" s="172">
        <v>4132.07</v>
      </c>
      <c r="R158" s="172">
        <v>4142.41</v>
      </c>
      <c r="S158" s="172">
        <v>4117.7700000000004</v>
      </c>
      <c r="T158" s="172">
        <v>4137.04</v>
      </c>
      <c r="U158" s="172">
        <v>4137.04</v>
      </c>
      <c r="V158" s="173">
        <v>3290940000</v>
      </c>
      <c r="W158" s="180">
        <f t="shared" si="9"/>
        <v>-8.5084988300798692E-4</v>
      </c>
      <c r="X158" s="164"/>
      <c r="Y158" s="164"/>
      <c r="Z158" s="164"/>
      <c r="AA158" s="164"/>
      <c r="AB158" s="164"/>
      <c r="AC158" s="164"/>
      <c r="AD158" s="164"/>
      <c r="AE158" s="164"/>
      <c r="AF158" s="164"/>
      <c r="AG158" s="164"/>
      <c r="AH158" s="181">
        <f t="shared" si="10"/>
        <v>-1.0954754909579756E-2</v>
      </c>
      <c r="AI158" s="179">
        <f t="shared" si="11"/>
        <v>-8.5084988300798692E-4</v>
      </c>
      <c r="AJ158" s="164"/>
      <c r="AK158" s="164"/>
      <c r="AL158" s="164"/>
      <c r="AM158" s="164"/>
      <c r="AN158" s="164"/>
      <c r="AO158" s="166"/>
    </row>
    <row r="159" spans="1:41">
      <c r="A159" s="53">
        <v>45128</v>
      </c>
      <c r="B159" s="51">
        <v>268</v>
      </c>
      <c r="C159" s="51">
        <v>268</v>
      </c>
      <c r="D159" s="51">
        <v>255.800003</v>
      </c>
      <c r="E159" s="51">
        <v>260.01998900000001</v>
      </c>
      <c r="F159" s="51">
        <v>260.01998900000001</v>
      </c>
      <c r="G159" s="51">
        <v>161050100</v>
      </c>
      <c r="H159" s="179">
        <f t="shared" si="8"/>
        <v>3.4766592502240234E-2</v>
      </c>
      <c r="I159" s="164"/>
      <c r="J159" s="164"/>
      <c r="K159" s="164"/>
      <c r="L159" s="164"/>
      <c r="M159" s="164"/>
      <c r="N159" s="164"/>
      <c r="O159" s="164"/>
      <c r="P159" s="55">
        <v>45037</v>
      </c>
      <c r="Q159" s="172">
        <v>4132.1400000000003</v>
      </c>
      <c r="R159" s="172">
        <v>4138.0200000000004</v>
      </c>
      <c r="S159" s="172">
        <v>4113.8599999999997</v>
      </c>
      <c r="T159" s="172">
        <v>4133.5200000000004</v>
      </c>
      <c r="U159" s="172">
        <v>4133.5200000000004</v>
      </c>
      <c r="V159" s="173">
        <v>3611750000</v>
      </c>
      <c r="W159" s="180">
        <f t="shared" si="9"/>
        <v>-9.0237860225683697E-4</v>
      </c>
      <c r="X159" s="164"/>
      <c r="Y159" s="164"/>
      <c r="Z159" s="164"/>
      <c r="AA159" s="164"/>
      <c r="AB159" s="164"/>
      <c r="AC159" s="164"/>
      <c r="AD159" s="164"/>
      <c r="AE159" s="164"/>
      <c r="AF159" s="164"/>
      <c r="AG159" s="164"/>
      <c r="AH159" s="181">
        <f t="shared" si="10"/>
        <v>3.4766592502240234E-2</v>
      </c>
      <c r="AI159" s="179">
        <f t="shared" si="11"/>
        <v>-9.0237860225683697E-4</v>
      </c>
      <c r="AJ159" s="164"/>
      <c r="AK159" s="164"/>
      <c r="AL159" s="164"/>
      <c r="AM159" s="164"/>
      <c r="AN159" s="164"/>
      <c r="AO159" s="166"/>
    </row>
    <row r="160" spans="1:41">
      <c r="A160" s="53">
        <v>45131</v>
      </c>
      <c r="B160" s="51">
        <v>255.85000600000001</v>
      </c>
      <c r="C160" s="51">
        <v>269.85000600000001</v>
      </c>
      <c r="D160" s="51">
        <v>254.11999499999999</v>
      </c>
      <c r="E160" s="51">
        <v>269.05999800000001</v>
      </c>
      <c r="F160" s="51">
        <v>269.05999800000001</v>
      </c>
      <c r="G160" s="51">
        <v>136508500</v>
      </c>
      <c r="H160" s="179">
        <f t="shared" si="8"/>
        <v>-1.4048907411350009E-2</v>
      </c>
      <c r="I160" s="164"/>
      <c r="J160" s="164"/>
      <c r="K160" s="164"/>
      <c r="L160" s="164"/>
      <c r="M160" s="164"/>
      <c r="N160" s="164"/>
      <c r="O160" s="164"/>
      <c r="P160" s="55">
        <v>45036</v>
      </c>
      <c r="Q160" s="172">
        <v>4130.4799999999996</v>
      </c>
      <c r="R160" s="172">
        <v>4148.57</v>
      </c>
      <c r="S160" s="172">
        <v>4114.57</v>
      </c>
      <c r="T160" s="172">
        <v>4129.79</v>
      </c>
      <c r="U160" s="172">
        <v>4129.79</v>
      </c>
      <c r="V160" s="173">
        <v>3772080000</v>
      </c>
      <c r="W160" s="180">
        <f t="shared" si="9"/>
        <v>5.9881979471112512E-3</v>
      </c>
      <c r="X160" s="164"/>
      <c r="Y160" s="164"/>
      <c r="Z160" s="164"/>
      <c r="AA160" s="164"/>
      <c r="AB160" s="164"/>
      <c r="AC160" s="164"/>
      <c r="AD160" s="164"/>
      <c r="AE160" s="164"/>
      <c r="AF160" s="164"/>
      <c r="AG160" s="164"/>
      <c r="AH160" s="181">
        <f t="shared" si="10"/>
        <v>-1.4048907411350009E-2</v>
      </c>
      <c r="AI160" s="179">
        <f t="shared" si="11"/>
        <v>5.9881979471112512E-3</v>
      </c>
      <c r="AJ160" s="164"/>
      <c r="AK160" s="164"/>
      <c r="AL160" s="164"/>
      <c r="AM160" s="164"/>
      <c r="AN160" s="164"/>
      <c r="AO160" s="166"/>
    </row>
    <row r="161" spans="1:41">
      <c r="A161" s="53">
        <v>45132</v>
      </c>
      <c r="B161" s="51">
        <v>272.38000499999998</v>
      </c>
      <c r="C161" s="51">
        <v>272.89999399999999</v>
      </c>
      <c r="D161" s="51">
        <v>265</v>
      </c>
      <c r="E161" s="51">
        <v>265.27999899999998</v>
      </c>
      <c r="F161" s="51">
        <v>265.27999899999998</v>
      </c>
      <c r="G161" s="51">
        <v>112757300</v>
      </c>
      <c r="H161" s="179">
        <f t="shared" si="8"/>
        <v>-3.5057034209351468E-3</v>
      </c>
      <c r="I161" s="164"/>
      <c r="J161" s="164"/>
      <c r="K161" s="164"/>
      <c r="L161" s="164"/>
      <c r="M161" s="164"/>
      <c r="N161" s="164"/>
      <c r="O161" s="164"/>
      <c r="P161" s="55">
        <v>45035</v>
      </c>
      <c r="Q161" s="172">
        <v>4139.33</v>
      </c>
      <c r="R161" s="172">
        <v>4162.57</v>
      </c>
      <c r="S161" s="172">
        <v>4134.49</v>
      </c>
      <c r="T161" s="172">
        <v>4154.5200000000004</v>
      </c>
      <c r="U161" s="172">
        <v>4154.5200000000004</v>
      </c>
      <c r="V161" s="173">
        <v>3572560000</v>
      </c>
      <c r="W161" s="180">
        <f t="shared" si="9"/>
        <v>8.4245592751885923E-5</v>
      </c>
      <c r="X161" s="164"/>
      <c r="Y161" s="164"/>
      <c r="Z161" s="164"/>
      <c r="AA161" s="164"/>
      <c r="AB161" s="164"/>
      <c r="AC161" s="164"/>
      <c r="AD161" s="164"/>
      <c r="AE161" s="164"/>
      <c r="AF161" s="164"/>
      <c r="AG161" s="164"/>
      <c r="AH161" s="181">
        <f t="shared" si="10"/>
        <v>-3.5057034209351468E-3</v>
      </c>
      <c r="AI161" s="179">
        <f t="shared" si="11"/>
        <v>8.4245592751885923E-5</v>
      </c>
      <c r="AJ161" s="164"/>
      <c r="AK161" s="164"/>
      <c r="AL161" s="164"/>
      <c r="AM161" s="164"/>
      <c r="AN161" s="164"/>
      <c r="AO161" s="166"/>
    </row>
    <row r="162" spans="1:41">
      <c r="A162" s="53">
        <v>45133</v>
      </c>
      <c r="B162" s="51">
        <v>263.25</v>
      </c>
      <c r="C162" s="51">
        <v>268.040009</v>
      </c>
      <c r="D162" s="51">
        <v>261.75</v>
      </c>
      <c r="E162" s="51">
        <v>264.35000600000001</v>
      </c>
      <c r="F162" s="51">
        <v>264.35000600000001</v>
      </c>
      <c r="G162" s="51">
        <v>95856200</v>
      </c>
      <c r="H162" s="179">
        <f t="shared" si="8"/>
        <v>-3.2683937219203263E-2</v>
      </c>
      <c r="I162" s="164"/>
      <c r="J162" s="164"/>
      <c r="K162" s="164"/>
      <c r="L162" s="164"/>
      <c r="M162" s="164"/>
      <c r="N162" s="164"/>
      <c r="O162" s="164"/>
      <c r="P162" s="55">
        <v>45034</v>
      </c>
      <c r="Q162" s="172">
        <v>4164.26</v>
      </c>
      <c r="R162" s="172">
        <v>4169.4799999999996</v>
      </c>
      <c r="S162" s="172">
        <v>4140.3599999999997</v>
      </c>
      <c r="T162" s="172">
        <v>4154.87</v>
      </c>
      <c r="U162" s="172">
        <v>4154.87</v>
      </c>
      <c r="V162" s="173">
        <v>3536640000</v>
      </c>
      <c r="W162" s="180">
        <f t="shared" si="9"/>
        <v>-8.5441903116101336E-4</v>
      </c>
      <c r="X162" s="164"/>
      <c r="Y162" s="164"/>
      <c r="Z162" s="164"/>
      <c r="AA162" s="164"/>
      <c r="AB162" s="164"/>
      <c r="AC162" s="164"/>
      <c r="AD162" s="164"/>
      <c r="AE162" s="164"/>
      <c r="AF162" s="164"/>
      <c r="AG162" s="164"/>
      <c r="AH162" s="181">
        <f t="shared" si="10"/>
        <v>-3.2683937219203263E-2</v>
      </c>
      <c r="AI162" s="179">
        <f t="shared" si="11"/>
        <v>-8.5441903116101336E-4</v>
      </c>
      <c r="AJ162" s="164"/>
      <c r="AK162" s="164"/>
      <c r="AL162" s="164"/>
      <c r="AM162" s="164"/>
      <c r="AN162" s="164"/>
      <c r="AO162" s="166"/>
    </row>
    <row r="163" spans="1:41">
      <c r="A163" s="53">
        <v>45134</v>
      </c>
      <c r="B163" s="51">
        <v>268.30999800000001</v>
      </c>
      <c r="C163" s="51">
        <v>269.13000499999998</v>
      </c>
      <c r="D163" s="51">
        <v>255.300003</v>
      </c>
      <c r="E163" s="51">
        <v>255.71000699999999</v>
      </c>
      <c r="F163" s="51">
        <v>255.71000699999999</v>
      </c>
      <c r="G163" s="51">
        <v>103697300</v>
      </c>
      <c r="H163" s="179">
        <f t="shared" si="8"/>
        <v>4.1961576419651037E-2</v>
      </c>
      <c r="I163" s="164"/>
      <c r="J163" s="164"/>
      <c r="K163" s="164"/>
      <c r="L163" s="164"/>
      <c r="M163" s="164"/>
      <c r="N163" s="164"/>
      <c r="O163" s="164"/>
      <c r="P163" s="55">
        <v>45033</v>
      </c>
      <c r="Q163" s="172">
        <v>4137.17</v>
      </c>
      <c r="R163" s="172">
        <v>4151.72</v>
      </c>
      <c r="S163" s="172">
        <v>4123.18</v>
      </c>
      <c r="T163" s="172">
        <v>4151.32</v>
      </c>
      <c r="U163" s="172">
        <v>4151.32</v>
      </c>
      <c r="V163" s="173">
        <v>3611180000</v>
      </c>
      <c r="W163" s="180">
        <f t="shared" si="9"/>
        <v>-3.2953373866624336E-3</v>
      </c>
      <c r="X163" s="164"/>
      <c r="Y163" s="164"/>
      <c r="Z163" s="164"/>
      <c r="AA163" s="164"/>
      <c r="AB163" s="164"/>
      <c r="AC163" s="164"/>
      <c r="AD163" s="164"/>
      <c r="AE163" s="164"/>
      <c r="AF163" s="164"/>
      <c r="AG163" s="164"/>
      <c r="AH163" s="181">
        <f t="shared" si="10"/>
        <v>4.1961576419651037E-2</v>
      </c>
      <c r="AI163" s="179">
        <f t="shared" si="11"/>
        <v>-3.2953373866624336E-3</v>
      </c>
      <c r="AJ163" s="164"/>
      <c r="AK163" s="164"/>
      <c r="AL163" s="164"/>
      <c r="AM163" s="164"/>
      <c r="AN163" s="164"/>
      <c r="AO163" s="166"/>
    </row>
    <row r="164" spans="1:41">
      <c r="A164" s="53">
        <v>45135</v>
      </c>
      <c r="B164" s="51">
        <v>259.85998499999999</v>
      </c>
      <c r="C164" s="51">
        <v>267.25</v>
      </c>
      <c r="D164" s="51">
        <v>258.23001099999999</v>
      </c>
      <c r="E164" s="51">
        <v>266.44000199999999</v>
      </c>
      <c r="F164" s="51">
        <v>266.44000199999999</v>
      </c>
      <c r="G164" s="51">
        <v>111446000</v>
      </c>
      <c r="H164" s="179">
        <f t="shared" si="8"/>
        <v>3.7156245029603685E-3</v>
      </c>
      <c r="I164" s="164"/>
      <c r="J164" s="164"/>
      <c r="K164" s="164"/>
      <c r="L164" s="164"/>
      <c r="M164" s="164"/>
      <c r="N164" s="164"/>
      <c r="O164" s="164"/>
      <c r="P164" s="55">
        <v>45030</v>
      </c>
      <c r="Q164" s="172">
        <v>4140.1099999999997</v>
      </c>
      <c r="R164" s="172">
        <v>4163.1899999999996</v>
      </c>
      <c r="S164" s="172">
        <v>4113.2</v>
      </c>
      <c r="T164" s="172">
        <v>4137.6400000000003</v>
      </c>
      <c r="U164" s="172">
        <v>4137.6400000000003</v>
      </c>
      <c r="V164" s="173">
        <v>3575690000</v>
      </c>
      <c r="W164" s="180">
        <f t="shared" si="9"/>
        <v>2.0736458464245544E-3</v>
      </c>
      <c r="X164" s="164"/>
      <c r="Y164" s="164"/>
      <c r="Z164" s="164"/>
      <c r="AA164" s="164"/>
      <c r="AB164" s="164"/>
      <c r="AC164" s="164"/>
      <c r="AD164" s="164"/>
      <c r="AE164" s="164"/>
      <c r="AF164" s="164"/>
      <c r="AG164" s="164"/>
      <c r="AH164" s="181">
        <f t="shared" si="10"/>
        <v>3.7156245029603685E-3</v>
      </c>
      <c r="AI164" s="179">
        <f t="shared" si="11"/>
        <v>2.0736458464245544E-3</v>
      </c>
      <c r="AJ164" s="164"/>
      <c r="AK164" s="164"/>
      <c r="AL164" s="164"/>
      <c r="AM164" s="164"/>
      <c r="AN164" s="164"/>
      <c r="AO164" s="166"/>
    </row>
    <row r="165" spans="1:41">
      <c r="A165" s="53">
        <v>45138</v>
      </c>
      <c r="B165" s="51">
        <v>267.48001099999999</v>
      </c>
      <c r="C165" s="51">
        <v>269.07998700000002</v>
      </c>
      <c r="D165" s="51">
        <v>263.77999899999998</v>
      </c>
      <c r="E165" s="51">
        <v>267.42999300000002</v>
      </c>
      <c r="F165" s="51">
        <v>267.42999300000002</v>
      </c>
      <c r="G165" s="51">
        <v>84582200</v>
      </c>
      <c r="H165" s="179">
        <f t="shared" si="8"/>
        <v>-2.3781872514202385E-2</v>
      </c>
      <c r="I165" s="164"/>
      <c r="J165" s="164"/>
      <c r="K165" s="164"/>
      <c r="L165" s="164"/>
      <c r="M165" s="164"/>
      <c r="N165" s="164"/>
      <c r="O165" s="164"/>
      <c r="P165" s="55">
        <v>45029</v>
      </c>
      <c r="Q165" s="172">
        <v>4100.04</v>
      </c>
      <c r="R165" s="172">
        <v>4150.26</v>
      </c>
      <c r="S165" s="172">
        <v>4099.3999999999996</v>
      </c>
      <c r="T165" s="172">
        <v>4146.22</v>
      </c>
      <c r="U165" s="172">
        <v>4146.22</v>
      </c>
      <c r="V165" s="173">
        <v>3596590000</v>
      </c>
      <c r="W165" s="180">
        <f t="shared" si="9"/>
        <v>-1.3089030490422759E-2</v>
      </c>
      <c r="X165" s="164"/>
      <c r="Y165" s="164"/>
      <c r="Z165" s="164"/>
      <c r="AA165" s="164"/>
      <c r="AB165" s="164"/>
      <c r="AC165" s="164"/>
      <c r="AD165" s="164"/>
      <c r="AE165" s="164"/>
      <c r="AF165" s="164"/>
      <c r="AG165" s="164"/>
      <c r="AH165" s="181">
        <f t="shared" si="10"/>
        <v>-2.3781872514202385E-2</v>
      </c>
      <c r="AI165" s="179">
        <f t="shared" si="11"/>
        <v>-1.3089030490422759E-2</v>
      </c>
      <c r="AJ165" s="164"/>
      <c r="AK165" s="164"/>
      <c r="AL165" s="164"/>
      <c r="AM165" s="164"/>
      <c r="AN165" s="164"/>
      <c r="AO165" s="166"/>
    </row>
    <row r="166" spans="1:41">
      <c r="A166" s="53">
        <v>45139</v>
      </c>
      <c r="B166" s="51">
        <v>266.26001000000002</v>
      </c>
      <c r="C166" s="51">
        <v>266.47000100000002</v>
      </c>
      <c r="D166" s="51">
        <v>260.25</v>
      </c>
      <c r="E166" s="51">
        <v>261.07000699999998</v>
      </c>
      <c r="F166" s="51">
        <v>261.07000699999998</v>
      </c>
      <c r="G166" s="51">
        <v>83166000</v>
      </c>
      <c r="H166" s="179">
        <f t="shared" si="8"/>
        <v>-2.6659538872268684E-2</v>
      </c>
      <c r="I166" s="164"/>
      <c r="J166" s="164"/>
      <c r="K166" s="164"/>
      <c r="L166" s="164"/>
      <c r="M166" s="164"/>
      <c r="N166" s="164"/>
      <c r="O166" s="164"/>
      <c r="P166" s="55">
        <v>45028</v>
      </c>
      <c r="Q166" s="172">
        <v>4121.72</v>
      </c>
      <c r="R166" s="172">
        <v>4134.37</v>
      </c>
      <c r="S166" s="172">
        <v>4086.94</v>
      </c>
      <c r="T166" s="172">
        <v>4091.95</v>
      </c>
      <c r="U166" s="172">
        <v>4091.95</v>
      </c>
      <c r="V166" s="173">
        <v>3633120000</v>
      </c>
      <c r="W166" s="180">
        <f t="shared" si="9"/>
        <v>4.1520546438738037E-3</v>
      </c>
      <c r="X166" s="164"/>
      <c r="Y166" s="164"/>
      <c r="Z166" s="164"/>
      <c r="AA166" s="164"/>
      <c r="AB166" s="164"/>
      <c r="AC166" s="164"/>
      <c r="AD166" s="164"/>
      <c r="AE166" s="164"/>
      <c r="AF166" s="164"/>
      <c r="AG166" s="164"/>
      <c r="AH166" s="181">
        <f t="shared" si="10"/>
        <v>-2.6659538872268684E-2</v>
      </c>
      <c r="AI166" s="179">
        <f t="shared" si="11"/>
        <v>4.1520546438738037E-3</v>
      </c>
      <c r="AJ166" s="164"/>
      <c r="AK166" s="164"/>
      <c r="AL166" s="164"/>
      <c r="AM166" s="164"/>
      <c r="AN166" s="164"/>
      <c r="AO166" s="166"/>
    </row>
    <row r="167" spans="1:41">
      <c r="A167" s="53">
        <v>45140</v>
      </c>
      <c r="B167" s="51">
        <v>255.570007</v>
      </c>
      <c r="C167" s="51">
        <v>259.51998900000001</v>
      </c>
      <c r="D167" s="51">
        <v>250.490005</v>
      </c>
      <c r="E167" s="51">
        <v>254.11000100000001</v>
      </c>
      <c r="F167" s="51">
        <v>254.11000100000001</v>
      </c>
      <c r="G167" s="51">
        <v>101752900</v>
      </c>
      <c r="H167" s="179">
        <f t="shared" si="8"/>
        <v>2.0502955332324602E-2</v>
      </c>
      <c r="I167" s="164"/>
      <c r="J167" s="164"/>
      <c r="K167" s="164"/>
      <c r="L167" s="164"/>
      <c r="M167" s="164"/>
      <c r="N167" s="164"/>
      <c r="O167" s="164"/>
      <c r="P167" s="55">
        <v>45027</v>
      </c>
      <c r="Q167" s="172">
        <v>4110.29</v>
      </c>
      <c r="R167" s="172">
        <v>4124.26</v>
      </c>
      <c r="S167" s="172">
        <v>4102.6099999999997</v>
      </c>
      <c r="T167" s="172">
        <v>4108.9399999999996</v>
      </c>
      <c r="U167" s="172">
        <v>4108.9399999999996</v>
      </c>
      <c r="V167" s="173">
        <v>3665830000</v>
      </c>
      <c r="W167" s="180">
        <f t="shared" si="9"/>
        <v>4.1373200874161853E-5</v>
      </c>
      <c r="X167" s="164"/>
      <c r="Y167" s="164"/>
      <c r="Z167" s="164"/>
      <c r="AA167" s="164"/>
      <c r="AB167" s="164"/>
      <c r="AC167" s="164"/>
      <c r="AD167" s="164"/>
      <c r="AE167" s="164"/>
      <c r="AF167" s="164"/>
      <c r="AG167" s="164"/>
      <c r="AH167" s="181">
        <f t="shared" si="10"/>
        <v>2.0502955332324602E-2</v>
      </c>
      <c r="AI167" s="179">
        <f t="shared" si="11"/>
        <v>4.1373200874161853E-5</v>
      </c>
      <c r="AJ167" s="164"/>
      <c r="AK167" s="164"/>
      <c r="AL167" s="164"/>
      <c r="AM167" s="164"/>
      <c r="AN167" s="164"/>
      <c r="AO167" s="166"/>
    </row>
    <row r="168" spans="1:41">
      <c r="A168" s="53">
        <v>45141</v>
      </c>
      <c r="B168" s="51">
        <v>252.03999300000001</v>
      </c>
      <c r="C168" s="51">
        <v>260.48998999999998</v>
      </c>
      <c r="D168" s="51">
        <v>252</v>
      </c>
      <c r="E168" s="51">
        <v>259.32000699999998</v>
      </c>
      <c r="F168" s="51">
        <v>259.32000699999998</v>
      </c>
      <c r="G168" s="51">
        <v>97569100</v>
      </c>
      <c r="H168" s="179">
        <f t="shared" si="8"/>
        <v>-2.1055089667647464E-2</v>
      </c>
      <c r="I168" s="164"/>
      <c r="J168" s="164"/>
      <c r="K168" s="164"/>
      <c r="L168" s="164"/>
      <c r="M168" s="164"/>
      <c r="N168" s="164"/>
      <c r="O168" s="164"/>
      <c r="P168" s="55">
        <v>45026</v>
      </c>
      <c r="Q168" s="172">
        <v>4085.2</v>
      </c>
      <c r="R168" s="172">
        <v>4109.5</v>
      </c>
      <c r="S168" s="172">
        <v>4072.55</v>
      </c>
      <c r="T168" s="172">
        <v>4109.1099999999997</v>
      </c>
      <c r="U168" s="172">
        <v>4109.1099999999997</v>
      </c>
      <c r="V168" s="173">
        <v>3423650000</v>
      </c>
      <c r="W168" s="180">
        <f t="shared" si="9"/>
        <v>-9.9534935788991863E-4</v>
      </c>
      <c r="X168" s="164"/>
      <c r="Y168" s="164"/>
      <c r="Z168" s="164"/>
      <c r="AA168" s="164"/>
      <c r="AB168" s="164"/>
      <c r="AC168" s="164"/>
      <c r="AD168" s="164"/>
      <c r="AE168" s="164"/>
      <c r="AF168" s="164"/>
      <c r="AG168" s="164"/>
      <c r="AH168" s="181">
        <f t="shared" si="10"/>
        <v>-2.1055089667647464E-2</v>
      </c>
      <c r="AI168" s="179">
        <f t="shared" si="11"/>
        <v>-9.9534935788991863E-4</v>
      </c>
      <c r="AJ168" s="164"/>
      <c r="AK168" s="164"/>
      <c r="AL168" s="164"/>
      <c r="AM168" s="164"/>
      <c r="AN168" s="164"/>
      <c r="AO168" s="166"/>
    </row>
    <row r="169" spans="1:41">
      <c r="A169" s="53">
        <v>45142</v>
      </c>
      <c r="B169" s="51">
        <v>260.97000100000002</v>
      </c>
      <c r="C169" s="51">
        <v>264.76998900000001</v>
      </c>
      <c r="D169" s="51">
        <v>253.11000100000001</v>
      </c>
      <c r="E169" s="51">
        <v>253.86000100000001</v>
      </c>
      <c r="F169" s="51">
        <v>253.86000100000001</v>
      </c>
      <c r="G169" s="51">
        <v>99242600</v>
      </c>
      <c r="H169" s="179">
        <f t="shared" si="8"/>
        <v>-9.4934372902646391E-3</v>
      </c>
      <c r="I169" s="164"/>
      <c r="J169" s="164"/>
      <c r="K169" s="164"/>
      <c r="L169" s="164"/>
      <c r="M169" s="164"/>
      <c r="N169" s="164"/>
      <c r="O169" s="164"/>
      <c r="P169" s="55">
        <v>45022</v>
      </c>
      <c r="Q169" s="172">
        <v>4081.15</v>
      </c>
      <c r="R169" s="172">
        <v>4107.32</v>
      </c>
      <c r="S169" s="172">
        <v>4069.84</v>
      </c>
      <c r="T169" s="172">
        <v>4105.0200000000004</v>
      </c>
      <c r="U169" s="172">
        <v>4105.0200000000004</v>
      </c>
      <c r="V169" s="173">
        <v>3486690000</v>
      </c>
      <c r="W169" s="180">
        <f t="shared" si="9"/>
        <v>-3.5663650847012063E-3</v>
      </c>
      <c r="X169" s="164"/>
      <c r="Y169" s="164"/>
      <c r="Z169" s="164"/>
      <c r="AA169" s="164"/>
      <c r="AB169" s="164"/>
      <c r="AC169" s="164"/>
      <c r="AD169" s="164"/>
      <c r="AE169" s="164"/>
      <c r="AF169" s="164"/>
      <c r="AG169" s="164"/>
      <c r="AH169" s="181">
        <f t="shared" si="10"/>
        <v>-9.4934372902646391E-3</v>
      </c>
      <c r="AI169" s="179">
        <f t="shared" si="11"/>
        <v>-3.5663650847012063E-3</v>
      </c>
      <c r="AJ169" s="164"/>
      <c r="AK169" s="164"/>
      <c r="AL169" s="164"/>
      <c r="AM169" s="164"/>
      <c r="AN169" s="164"/>
      <c r="AO169" s="166"/>
    </row>
    <row r="170" spans="1:41">
      <c r="A170" s="53">
        <v>45145</v>
      </c>
      <c r="B170" s="51">
        <v>251.449997</v>
      </c>
      <c r="C170" s="51">
        <v>253.64999399999999</v>
      </c>
      <c r="D170" s="51">
        <v>242.759995</v>
      </c>
      <c r="E170" s="51">
        <v>251.449997</v>
      </c>
      <c r="F170" s="51">
        <v>251.449997</v>
      </c>
      <c r="G170" s="51">
        <v>111097900</v>
      </c>
      <c r="H170" s="179">
        <f t="shared" si="8"/>
        <v>-6.9596342051259086E-3</v>
      </c>
      <c r="I170" s="164"/>
      <c r="J170" s="164"/>
      <c r="K170" s="164"/>
      <c r="L170" s="164"/>
      <c r="M170" s="164"/>
      <c r="N170" s="164"/>
      <c r="O170" s="164"/>
      <c r="P170" s="55">
        <v>45021</v>
      </c>
      <c r="Q170" s="172">
        <v>4094.5</v>
      </c>
      <c r="R170" s="172">
        <v>4099.6899999999996</v>
      </c>
      <c r="S170" s="172">
        <v>4072.56</v>
      </c>
      <c r="T170" s="172">
        <v>4090.38</v>
      </c>
      <c r="U170" s="172">
        <v>4090.38</v>
      </c>
      <c r="V170" s="173">
        <v>3968020000</v>
      </c>
      <c r="W170" s="180">
        <f t="shared" si="9"/>
        <v>2.4985453674231106E-3</v>
      </c>
      <c r="X170" s="164"/>
      <c r="Y170" s="164"/>
      <c r="Z170" s="164"/>
      <c r="AA170" s="164"/>
      <c r="AB170" s="164"/>
      <c r="AC170" s="164"/>
      <c r="AD170" s="164"/>
      <c r="AE170" s="164"/>
      <c r="AF170" s="164"/>
      <c r="AG170" s="164"/>
      <c r="AH170" s="181">
        <f t="shared" si="10"/>
        <v>-6.9596342051259086E-3</v>
      </c>
      <c r="AI170" s="179">
        <f t="shared" si="11"/>
        <v>2.4985453674231106E-3</v>
      </c>
      <c r="AJ170" s="164"/>
      <c r="AK170" s="164"/>
      <c r="AL170" s="164"/>
      <c r="AM170" s="164"/>
      <c r="AN170" s="164"/>
      <c r="AO170" s="166"/>
    </row>
    <row r="171" spans="1:41">
      <c r="A171" s="53">
        <v>45146</v>
      </c>
      <c r="B171" s="51">
        <v>247.449997</v>
      </c>
      <c r="C171" s="51">
        <v>250.91999799999999</v>
      </c>
      <c r="D171" s="51">
        <v>245.009995</v>
      </c>
      <c r="E171" s="51">
        <v>249.699997</v>
      </c>
      <c r="F171" s="51">
        <v>249.699997</v>
      </c>
      <c r="G171" s="51">
        <v>96642200</v>
      </c>
      <c r="H171" s="179">
        <f t="shared" si="8"/>
        <v>-3.0076071646889191E-2</v>
      </c>
      <c r="I171" s="164"/>
      <c r="J171" s="164"/>
      <c r="K171" s="164"/>
      <c r="L171" s="164"/>
      <c r="M171" s="164"/>
      <c r="N171" s="164"/>
      <c r="O171" s="164"/>
      <c r="P171" s="55">
        <v>45020</v>
      </c>
      <c r="Q171" s="172">
        <v>4128.03</v>
      </c>
      <c r="R171" s="172">
        <v>4133.13</v>
      </c>
      <c r="S171" s="172">
        <v>4086.87</v>
      </c>
      <c r="T171" s="172">
        <v>4100.6000000000004</v>
      </c>
      <c r="U171" s="172">
        <v>4100.6000000000004</v>
      </c>
      <c r="V171" s="173">
        <v>4227800000</v>
      </c>
      <c r="W171" s="180">
        <f t="shared" si="9"/>
        <v>5.8308540213627413E-3</v>
      </c>
      <c r="X171" s="164"/>
      <c r="Y171" s="164"/>
      <c r="Z171" s="164"/>
      <c r="AA171" s="164"/>
      <c r="AB171" s="164"/>
      <c r="AC171" s="164"/>
      <c r="AD171" s="164"/>
      <c r="AE171" s="164"/>
      <c r="AF171" s="164"/>
      <c r="AG171" s="164"/>
      <c r="AH171" s="181">
        <f t="shared" si="10"/>
        <v>-3.0076071646889191E-2</v>
      </c>
      <c r="AI171" s="179">
        <f t="shared" si="11"/>
        <v>5.8308540213627413E-3</v>
      </c>
      <c r="AJ171" s="164"/>
      <c r="AK171" s="164"/>
      <c r="AL171" s="164"/>
      <c r="AM171" s="164"/>
      <c r="AN171" s="164"/>
      <c r="AO171" s="166"/>
    </row>
    <row r="172" spans="1:41">
      <c r="A172" s="53">
        <v>45147</v>
      </c>
      <c r="B172" s="51">
        <v>250.86999499999999</v>
      </c>
      <c r="C172" s="51">
        <v>251.10000600000001</v>
      </c>
      <c r="D172" s="51">
        <v>241.89999399999999</v>
      </c>
      <c r="E172" s="51">
        <v>242.19000199999999</v>
      </c>
      <c r="F172" s="51">
        <v>242.19000199999999</v>
      </c>
      <c r="G172" s="51">
        <v>101596300</v>
      </c>
      <c r="H172" s="179">
        <f t="shared" si="8"/>
        <v>1.3006292472800052E-2</v>
      </c>
      <c r="I172" s="164"/>
      <c r="J172" s="164"/>
      <c r="K172" s="164"/>
      <c r="L172" s="164"/>
      <c r="M172" s="164"/>
      <c r="N172" s="164"/>
      <c r="O172" s="164"/>
      <c r="P172" s="55">
        <v>45019</v>
      </c>
      <c r="Q172" s="172">
        <v>4102.2</v>
      </c>
      <c r="R172" s="172">
        <v>4127.66</v>
      </c>
      <c r="S172" s="172">
        <v>4098.79</v>
      </c>
      <c r="T172" s="172">
        <v>4124.51</v>
      </c>
      <c r="U172" s="172">
        <v>4124.51</v>
      </c>
      <c r="V172" s="173">
        <v>4234700000</v>
      </c>
      <c r="W172" s="180">
        <f t="shared" si="9"/>
        <v>-3.685286252185116E-3</v>
      </c>
      <c r="X172" s="164"/>
      <c r="Y172" s="164"/>
      <c r="Z172" s="164"/>
      <c r="AA172" s="164"/>
      <c r="AB172" s="164"/>
      <c r="AC172" s="164"/>
      <c r="AD172" s="164"/>
      <c r="AE172" s="164"/>
      <c r="AF172" s="164"/>
      <c r="AG172" s="164"/>
      <c r="AH172" s="181">
        <f t="shared" si="10"/>
        <v>1.3006292472800052E-2</v>
      </c>
      <c r="AI172" s="179">
        <f t="shared" si="11"/>
        <v>-3.685286252185116E-3</v>
      </c>
      <c r="AJ172" s="164"/>
      <c r="AK172" s="164"/>
      <c r="AL172" s="164"/>
      <c r="AM172" s="164"/>
      <c r="AN172" s="164"/>
      <c r="AO172" s="166"/>
    </row>
    <row r="173" spans="1:41">
      <c r="A173" s="53">
        <v>45148</v>
      </c>
      <c r="B173" s="51">
        <v>245.39999399999999</v>
      </c>
      <c r="C173" s="51">
        <v>251.800003</v>
      </c>
      <c r="D173" s="51">
        <v>243</v>
      </c>
      <c r="E173" s="51">
        <v>245.33999600000001</v>
      </c>
      <c r="F173" s="51">
        <v>245.33999600000001</v>
      </c>
      <c r="G173" s="51">
        <v>109498600</v>
      </c>
      <c r="H173" s="179">
        <f t="shared" si="8"/>
        <v>-1.0964384298759122E-2</v>
      </c>
      <c r="I173" s="164"/>
      <c r="J173" s="164"/>
      <c r="K173" s="164"/>
      <c r="L173" s="164"/>
      <c r="M173" s="164"/>
      <c r="N173" s="164"/>
      <c r="O173" s="164"/>
      <c r="P173" s="55">
        <v>45016</v>
      </c>
      <c r="Q173" s="172">
        <v>4056.18</v>
      </c>
      <c r="R173" s="172">
        <v>4110.75</v>
      </c>
      <c r="S173" s="172">
        <v>4056.18</v>
      </c>
      <c r="T173" s="172">
        <v>4109.3100000000004</v>
      </c>
      <c r="U173" s="172">
        <v>4109.3100000000004</v>
      </c>
      <c r="V173" s="173">
        <v>4525120000</v>
      </c>
      <c r="W173" s="180">
        <f t="shared" si="9"/>
        <v>-1.4231099624998023E-2</v>
      </c>
      <c r="X173" s="164"/>
      <c r="Y173" s="164"/>
      <c r="Z173" s="164"/>
      <c r="AA173" s="164"/>
      <c r="AB173" s="164"/>
      <c r="AC173" s="164"/>
      <c r="AD173" s="164"/>
      <c r="AE173" s="164"/>
      <c r="AF173" s="164"/>
      <c r="AG173" s="164"/>
      <c r="AH173" s="181">
        <f t="shared" si="10"/>
        <v>-1.0964384298759122E-2</v>
      </c>
      <c r="AI173" s="179">
        <f t="shared" si="11"/>
        <v>-1.4231099624998023E-2</v>
      </c>
      <c r="AJ173" s="164"/>
      <c r="AK173" s="164"/>
      <c r="AL173" s="164"/>
      <c r="AM173" s="164"/>
      <c r="AN173" s="164"/>
      <c r="AO173" s="166"/>
    </row>
    <row r="174" spans="1:41">
      <c r="A174" s="53">
        <v>45149</v>
      </c>
      <c r="B174" s="51">
        <v>241.770004</v>
      </c>
      <c r="C174" s="51">
        <v>243.78999300000001</v>
      </c>
      <c r="D174" s="51">
        <v>238.020004</v>
      </c>
      <c r="E174" s="51">
        <v>242.64999399999999</v>
      </c>
      <c r="F174" s="51">
        <v>242.64999399999999</v>
      </c>
      <c r="G174" s="51">
        <v>98866600</v>
      </c>
      <c r="H174" s="179">
        <f t="shared" si="8"/>
        <v>-1.1910154838083331E-2</v>
      </c>
      <c r="I174" s="164"/>
      <c r="J174" s="164"/>
      <c r="K174" s="164"/>
      <c r="L174" s="164"/>
      <c r="M174" s="164"/>
      <c r="N174" s="164"/>
      <c r="O174" s="164"/>
      <c r="P174" s="55">
        <v>45015</v>
      </c>
      <c r="Q174" s="172">
        <v>4046.74</v>
      </c>
      <c r="R174" s="172">
        <v>4057.85</v>
      </c>
      <c r="S174" s="172">
        <v>4032.1</v>
      </c>
      <c r="T174" s="172">
        <v>4050.83</v>
      </c>
      <c r="U174" s="172">
        <v>4050.83</v>
      </c>
      <c r="V174" s="173">
        <v>3930860000</v>
      </c>
      <c r="W174" s="180">
        <f t="shared" si="9"/>
        <v>-5.6827859969438288E-3</v>
      </c>
      <c r="X174" s="164"/>
      <c r="Y174" s="164"/>
      <c r="Z174" s="164"/>
      <c r="AA174" s="164"/>
      <c r="AB174" s="164"/>
      <c r="AC174" s="164"/>
      <c r="AD174" s="164"/>
      <c r="AE174" s="164"/>
      <c r="AF174" s="164"/>
      <c r="AG174" s="164"/>
      <c r="AH174" s="181">
        <f t="shared" si="10"/>
        <v>-1.1910154838083331E-2</v>
      </c>
      <c r="AI174" s="179">
        <f t="shared" si="11"/>
        <v>-5.6827859969438288E-3</v>
      </c>
      <c r="AJ174" s="164"/>
      <c r="AK174" s="164"/>
      <c r="AL174" s="164"/>
      <c r="AM174" s="164"/>
      <c r="AN174" s="164"/>
      <c r="AO174" s="166"/>
    </row>
    <row r="175" spans="1:41">
      <c r="A175" s="53">
        <v>45152</v>
      </c>
      <c r="B175" s="51">
        <v>235.699997</v>
      </c>
      <c r="C175" s="51">
        <v>240.66000399999999</v>
      </c>
      <c r="D175" s="51">
        <v>233.75</v>
      </c>
      <c r="E175" s="51">
        <v>239.759995</v>
      </c>
      <c r="F175" s="51">
        <v>239.759995</v>
      </c>
      <c r="G175" s="51">
        <v>98595300</v>
      </c>
      <c r="H175" s="179">
        <f t="shared" si="8"/>
        <v>-2.8361645569770721E-2</v>
      </c>
      <c r="I175" s="164"/>
      <c r="J175" s="164"/>
      <c r="K175" s="164"/>
      <c r="L175" s="164"/>
      <c r="M175" s="164"/>
      <c r="N175" s="164"/>
      <c r="O175" s="164"/>
      <c r="P175" s="55">
        <v>45014</v>
      </c>
      <c r="Q175" s="172">
        <v>3999.53</v>
      </c>
      <c r="R175" s="172">
        <v>4030.59</v>
      </c>
      <c r="S175" s="172">
        <v>3999.53</v>
      </c>
      <c r="T175" s="172">
        <v>4027.81</v>
      </c>
      <c r="U175" s="172">
        <v>4027.81</v>
      </c>
      <c r="V175" s="173">
        <v>4145250000</v>
      </c>
      <c r="W175" s="180">
        <f t="shared" si="9"/>
        <v>-1.4037404942139786E-2</v>
      </c>
      <c r="X175" s="164"/>
      <c r="Y175" s="164"/>
      <c r="Z175" s="164"/>
      <c r="AA175" s="164"/>
      <c r="AB175" s="164"/>
      <c r="AC175" s="164"/>
      <c r="AD175" s="164"/>
      <c r="AE175" s="164"/>
      <c r="AF175" s="164"/>
      <c r="AG175" s="164"/>
      <c r="AH175" s="181">
        <f t="shared" si="10"/>
        <v>-2.8361645569770721E-2</v>
      </c>
      <c r="AI175" s="179">
        <f t="shared" si="11"/>
        <v>-1.4037404942139786E-2</v>
      </c>
      <c r="AJ175" s="164"/>
      <c r="AK175" s="164"/>
      <c r="AL175" s="164"/>
      <c r="AM175" s="164"/>
      <c r="AN175" s="164"/>
      <c r="AO175" s="166"/>
    </row>
    <row r="176" spans="1:41">
      <c r="A176" s="53">
        <v>45153</v>
      </c>
      <c r="B176" s="51">
        <v>238.729996</v>
      </c>
      <c r="C176" s="51">
        <v>240.5</v>
      </c>
      <c r="D176" s="51">
        <v>232.61000100000001</v>
      </c>
      <c r="E176" s="51">
        <v>232.96000699999999</v>
      </c>
      <c r="F176" s="51">
        <v>232.96000699999999</v>
      </c>
      <c r="G176" s="51">
        <v>88197600</v>
      </c>
      <c r="H176" s="179">
        <f t="shared" si="8"/>
        <v>-3.1593409936667705E-2</v>
      </c>
      <c r="I176" s="164"/>
      <c r="J176" s="164"/>
      <c r="K176" s="164"/>
      <c r="L176" s="164"/>
      <c r="M176" s="164"/>
      <c r="N176" s="164"/>
      <c r="O176" s="164"/>
      <c r="P176" s="55">
        <v>45013</v>
      </c>
      <c r="Q176" s="172">
        <v>3974.13</v>
      </c>
      <c r="R176" s="172">
        <v>3979.2</v>
      </c>
      <c r="S176" s="172">
        <v>3951.53</v>
      </c>
      <c r="T176" s="172">
        <v>3971.27</v>
      </c>
      <c r="U176" s="172">
        <v>3971.27</v>
      </c>
      <c r="V176" s="173">
        <v>4014600000</v>
      </c>
      <c r="W176" s="180">
        <f t="shared" si="9"/>
        <v>1.5763219322786348E-3</v>
      </c>
      <c r="X176" s="164"/>
      <c r="Y176" s="164"/>
      <c r="Z176" s="164"/>
      <c r="AA176" s="164"/>
      <c r="AB176" s="164"/>
      <c r="AC176" s="164"/>
      <c r="AD176" s="164"/>
      <c r="AE176" s="164"/>
      <c r="AF176" s="164"/>
      <c r="AG176" s="164"/>
      <c r="AH176" s="181">
        <f t="shared" si="10"/>
        <v>-3.1593409936667705E-2</v>
      </c>
      <c r="AI176" s="179">
        <f t="shared" si="11"/>
        <v>1.5763219322786348E-3</v>
      </c>
      <c r="AJ176" s="164"/>
      <c r="AK176" s="164"/>
      <c r="AL176" s="164"/>
      <c r="AM176" s="164"/>
      <c r="AN176" s="164"/>
      <c r="AO176" s="166"/>
    </row>
    <row r="177" spans="1:41">
      <c r="A177" s="53">
        <v>45154</v>
      </c>
      <c r="B177" s="51">
        <v>228.020004</v>
      </c>
      <c r="C177" s="51">
        <v>233.970001</v>
      </c>
      <c r="D177" s="51">
        <v>225.38000500000001</v>
      </c>
      <c r="E177" s="51">
        <v>225.60000600000001</v>
      </c>
      <c r="F177" s="51">
        <v>225.60000600000001</v>
      </c>
      <c r="G177" s="51">
        <v>112484500</v>
      </c>
      <c r="H177" s="179">
        <f t="shared" si="8"/>
        <v>-2.82801632549603E-2</v>
      </c>
      <c r="I177" s="164"/>
      <c r="J177" s="164"/>
      <c r="K177" s="164"/>
      <c r="L177" s="164"/>
      <c r="M177" s="164"/>
      <c r="N177" s="164"/>
      <c r="O177" s="164"/>
      <c r="P177" s="55">
        <v>45012</v>
      </c>
      <c r="Q177" s="172">
        <v>3982.93</v>
      </c>
      <c r="R177" s="172">
        <v>4003.83</v>
      </c>
      <c r="S177" s="172">
        <v>3970.49</v>
      </c>
      <c r="T177" s="172">
        <v>3977.53</v>
      </c>
      <c r="U177" s="172">
        <v>3977.53</v>
      </c>
      <c r="V177" s="173">
        <v>4233540000</v>
      </c>
      <c r="W177" s="180">
        <f t="shared" si="9"/>
        <v>-1.6442364985306268E-3</v>
      </c>
      <c r="X177" s="164"/>
      <c r="Y177" s="164"/>
      <c r="Z177" s="164"/>
      <c r="AA177" s="164"/>
      <c r="AB177" s="164"/>
      <c r="AC177" s="164"/>
      <c r="AD177" s="164"/>
      <c r="AE177" s="164"/>
      <c r="AF177" s="164"/>
      <c r="AG177" s="164"/>
      <c r="AH177" s="181">
        <f t="shared" si="10"/>
        <v>-2.82801632549603E-2</v>
      </c>
      <c r="AI177" s="179">
        <f t="shared" si="11"/>
        <v>-1.6442364985306268E-3</v>
      </c>
      <c r="AJ177" s="164"/>
      <c r="AK177" s="164"/>
      <c r="AL177" s="164"/>
      <c r="AM177" s="164"/>
      <c r="AN177" s="164"/>
      <c r="AO177" s="166"/>
    </row>
    <row r="178" spans="1:41">
      <c r="A178" s="53">
        <v>45155</v>
      </c>
      <c r="B178" s="51">
        <v>226.05999800000001</v>
      </c>
      <c r="C178" s="51">
        <v>226.740005</v>
      </c>
      <c r="D178" s="51">
        <v>218.83000200000001</v>
      </c>
      <c r="E178" s="51">
        <v>219.220001</v>
      </c>
      <c r="F178" s="51">
        <v>219.220001</v>
      </c>
      <c r="G178" s="51">
        <v>120718400</v>
      </c>
      <c r="H178" s="179">
        <f t="shared" si="8"/>
        <v>-1.7014852581813456E-2</v>
      </c>
      <c r="I178" s="164"/>
      <c r="J178" s="164"/>
      <c r="K178" s="164"/>
      <c r="L178" s="164"/>
      <c r="M178" s="164"/>
      <c r="N178" s="164"/>
      <c r="O178" s="164"/>
      <c r="P178" s="55">
        <v>45009</v>
      </c>
      <c r="Q178" s="172">
        <v>3939.21</v>
      </c>
      <c r="R178" s="172">
        <v>3972.74</v>
      </c>
      <c r="S178" s="172">
        <v>3909.16</v>
      </c>
      <c r="T178" s="172">
        <v>3970.99</v>
      </c>
      <c r="U178" s="172">
        <v>3970.99</v>
      </c>
      <c r="V178" s="173">
        <v>4583970000</v>
      </c>
      <c r="W178" s="180">
        <f t="shared" si="9"/>
        <v>-5.6081732766891657E-3</v>
      </c>
      <c r="X178" s="164"/>
      <c r="Y178" s="164"/>
      <c r="Z178" s="164"/>
      <c r="AA178" s="164"/>
      <c r="AB178" s="164"/>
      <c r="AC178" s="164"/>
      <c r="AD178" s="164"/>
      <c r="AE178" s="164"/>
      <c r="AF178" s="164"/>
      <c r="AG178" s="164"/>
      <c r="AH178" s="181">
        <f t="shared" si="10"/>
        <v>-1.7014852581813456E-2</v>
      </c>
      <c r="AI178" s="179">
        <f t="shared" si="11"/>
        <v>-5.6081732766891657E-3</v>
      </c>
      <c r="AJ178" s="164"/>
      <c r="AK178" s="164"/>
      <c r="AL178" s="164"/>
      <c r="AM178" s="164"/>
      <c r="AN178" s="164"/>
      <c r="AO178" s="166"/>
    </row>
    <row r="179" spans="1:41">
      <c r="A179" s="53">
        <v>45156</v>
      </c>
      <c r="B179" s="51">
        <v>214.11999499999999</v>
      </c>
      <c r="C179" s="51">
        <v>217.58000200000001</v>
      </c>
      <c r="D179" s="51">
        <v>212.36000100000001</v>
      </c>
      <c r="E179" s="51">
        <v>215.490005</v>
      </c>
      <c r="F179" s="51">
        <v>215.490005</v>
      </c>
      <c r="G179" s="51">
        <v>135813700</v>
      </c>
      <c r="H179" s="179">
        <f t="shared" si="8"/>
        <v>7.3274832398839029E-2</v>
      </c>
      <c r="I179" s="164"/>
      <c r="J179" s="164"/>
      <c r="K179" s="164"/>
      <c r="L179" s="164"/>
      <c r="M179" s="164"/>
      <c r="N179" s="164"/>
      <c r="O179" s="164"/>
      <c r="P179" s="55">
        <v>45008</v>
      </c>
      <c r="Q179" s="172">
        <v>3959.21</v>
      </c>
      <c r="R179" s="172">
        <v>4007.66</v>
      </c>
      <c r="S179" s="172">
        <v>3919.05</v>
      </c>
      <c r="T179" s="172">
        <v>3948.72</v>
      </c>
      <c r="U179" s="172">
        <v>3948.72</v>
      </c>
      <c r="V179" s="173">
        <v>4991600000</v>
      </c>
      <c r="W179" s="180">
        <f t="shared" si="9"/>
        <v>-2.9756478048582613E-3</v>
      </c>
      <c r="X179" s="164"/>
      <c r="Y179" s="164"/>
      <c r="Z179" s="164"/>
      <c r="AA179" s="164"/>
      <c r="AB179" s="164"/>
      <c r="AC179" s="164"/>
      <c r="AD179" s="164"/>
      <c r="AE179" s="164"/>
      <c r="AF179" s="164"/>
      <c r="AG179" s="164"/>
      <c r="AH179" s="181">
        <f t="shared" si="10"/>
        <v>7.3274832398839029E-2</v>
      </c>
      <c r="AI179" s="179">
        <f t="shared" si="11"/>
        <v>-2.9756478048582613E-3</v>
      </c>
      <c r="AJ179" s="164"/>
      <c r="AK179" s="164"/>
      <c r="AL179" s="164"/>
      <c r="AM179" s="164"/>
      <c r="AN179" s="164"/>
      <c r="AO179" s="166"/>
    </row>
    <row r="180" spans="1:41">
      <c r="A180" s="53">
        <v>45159</v>
      </c>
      <c r="B180" s="51">
        <v>221.550003</v>
      </c>
      <c r="C180" s="51">
        <v>232.13000500000001</v>
      </c>
      <c r="D180" s="51">
        <v>220.58000200000001</v>
      </c>
      <c r="E180" s="51">
        <v>231.279999</v>
      </c>
      <c r="F180" s="51">
        <v>231.279999</v>
      </c>
      <c r="G180" s="51">
        <v>135702700</v>
      </c>
      <c r="H180" s="179">
        <f t="shared" si="8"/>
        <v>8.2584011080006903E-3</v>
      </c>
      <c r="I180" s="164"/>
      <c r="J180" s="164"/>
      <c r="K180" s="164"/>
      <c r="L180" s="164"/>
      <c r="M180" s="164"/>
      <c r="N180" s="164"/>
      <c r="O180" s="164"/>
      <c r="P180" s="55">
        <v>45007</v>
      </c>
      <c r="Q180" s="172">
        <v>4002.04</v>
      </c>
      <c r="R180" s="172">
        <v>4039.49</v>
      </c>
      <c r="S180" s="172">
        <v>3936.17</v>
      </c>
      <c r="T180" s="172">
        <v>3936.97</v>
      </c>
      <c r="U180" s="172">
        <v>3936.97</v>
      </c>
      <c r="V180" s="173">
        <v>4533010000</v>
      </c>
      <c r="W180" s="180">
        <f t="shared" si="9"/>
        <v>1.673876102688121E-2</v>
      </c>
      <c r="X180" s="164"/>
      <c r="Y180" s="164"/>
      <c r="Z180" s="164"/>
      <c r="AA180" s="164"/>
      <c r="AB180" s="164"/>
      <c r="AC180" s="164"/>
      <c r="AD180" s="164"/>
      <c r="AE180" s="164"/>
      <c r="AF180" s="164"/>
      <c r="AG180" s="164"/>
      <c r="AH180" s="181">
        <f t="shared" si="10"/>
        <v>8.2584011080006903E-3</v>
      </c>
      <c r="AI180" s="179">
        <f t="shared" si="11"/>
        <v>1.673876102688121E-2</v>
      </c>
      <c r="AJ180" s="164"/>
      <c r="AK180" s="164"/>
      <c r="AL180" s="164"/>
      <c r="AM180" s="164"/>
      <c r="AN180" s="164"/>
      <c r="AO180" s="166"/>
    </row>
    <row r="181" spans="1:41">
      <c r="A181" s="53">
        <v>45160</v>
      </c>
      <c r="B181" s="51">
        <v>240.25</v>
      </c>
      <c r="C181" s="51">
        <v>240.820007</v>
      </c>
      <c r="D181" s="51">
        <v>229.550003</v>
      </c>
      <c r="E181" s="51">
        <v>233.19000199999999</v>
      </c>
      <c r="F181" s="51">
        <v>233.19000199999999</v>
      </c>
      <c r="G181" s="51">
        <v>130597900</v>
      </c>
      <c r="H181" s="179">
        <f t="shared" si="8"/>
        <v>1.5738234780751981E-2</v>
      </c>
      <c r="I181" s="164"/>
      <c r="J181" s="164"/>
      <c r="K181" s="164"/>
      <c r="L181" s="164"/>
      <c r="M181" s="164"/>
      <c r="N181" s="164"/>
      <c r="O181" s="164"/>
      <c r="P181" s="55">
        <v>45006</v>
      </c>
      <c r="Q181" s="172">
        <v>3975.89</v>
      </c>
      <c r="R181" s="172">
        <v>4009.08</v>
      </c>
      <c r="S181" s="172">
        <v>3971.19</v>
      </c>
      <c r="T181" s="172">
        <v>4002.87</v>
      </c>
      <c r="U181" s="172">
        <v>4002.87</v>
      </c>
      <c r="V181" s="173">
        <v>4920240000</v>
      </c>
      <c r="W181" s="180">
        <f t="shared" si="9"/>
        <v>-1.2815804660156305E-2</v>
      </c>
      <c r="X181" s="164"/>
      <c r="Y181" s="164"/>
      <c r="Z181" s="164"/>
      <c r="AA181" s="164"/>
      <c r="AB181" s="164"/>
      <c r="AC181" s="164"/>
      <c r="AD181" s="164"/>
      <c r="AE181" s="164"/>
      <c r="AF181" s="164"/>
      <c r="AG181" s="164"/>
      <c r="AH181" s="181">
        <f t="shared" si="10"/>
        <v>1.5738234780751981E-2</v>
      </c>
      <c r="AI181" s="179">
        <f t="shared" si="11"/>
        <v>-1.2815804660156305E-2</v>
      </c>
      <c r="AJ181" s="164"/>
      <c r="AK181" s="164"/>
      <c r="AL181" s="164"/>
      <c r="AM181" s="164"/>
      <c r="AN181" s="164"/>
      <c r="AO181" s="166"/>
    </row>
    <row r="182" spans="1:41">
      <c r="A182" s="53">
        <v>45161</v>
      </c>
      <c r="B182" s="51">
        <v>229.33999600000001</v>
      </c>
      <c r="C182" s="51">
        <v>238.979996</v>
      </c>
      <c r="D182" s="51">
        <v>229.28999300000001</v>
      </c>
      <c r="E182" s="51">
        <v>236.86000100000001</v>
      </c>
      <c r="F182" s="51">
        <v>236.86000100000001</v>
      </c>
      <c r="G182" s="51">
        <v>101077600</v>
      </c>
      <c r="H182" s="179">
        <f t="shared" si="8"/>
        <v>-2.8793413709392035E-2</v>
      </c>
      <c r="I182" s="164"/>
      <c r="J182" s="164"/>
      <c r="K182" s="164"/>
      <c r="L182" s="164"/>
      <c r="M182" s="164"/>
      <c r="N182" s="164"/>
      <c r="O182" s="164"/>
      <c r="P182" s="55">
        <v>45005</v>
      </c>
      <c r="Q182" s="172">
        <v>3917.47</v>
      </c>
      <c r="R182" s="172">
        <v>3956.62</v>
      </c>
      <c r="S182" s="172">
        <v>3916.89</v>
      </c>
      <c r="T182" s="172">
        <v>3951.57</v>
      </c>
      <c r="U182" s="172">
        <v>3951.57</v>
      </c>
      <c r="V182" s="173">
        <v>5347140000</v>
      </c>
      <c r="W182" s="180">
        <f t="shared" si="9"/>
        <v>-8.8395245434094161E-3</v>
      </c>
      <c r="X182" s="164"/>
      <c r="Y182" s="164"/>
      <c r="Z182" s="164"/>
      <c r="AA182" s="164"/>
      <c r="AB182" s="164"/>
      <c r="AC182" s="164"/>
      <c r="AD182" s="164"/>
      <c r="AE182" s="164"/>
      <c r="AF182" s="164"/>
      <c r="AG182" s="164"/>
      <c r="AH182" s="181">
        <f t="shared" si="10"/>
        <v>-2.8793413709392035E-2</v>
      </c>
      <c r="AI182" s="179">
        <f t="shared" si="11"/>
        <v>-8.8395245434094161E-3</v>
      </c>
      <c r="AJ182" s="164"/>
      <c r="AK182" s="164"/>
      <c r="AL182" s="164"/>
      <c r="AM182" s="164"/>
      <c r="AN182" s="164"/>
      <c r="AO182" s="166"/>
    </row>
    <row r="183" spans="1:41">
      <c r="A183" s="53">
        <v>45162</v>
      </c>
      <c r="B183" s="51">
        <v>238.66000399999999</v>
      </c>
      <c r="C183" s="51">
        <v>238.91999799999999</v>
      </c>
      <c r="D183" s="51">
        <v>228.179993</v>
      </c>
      <c r="E183" s="51">
        <v>230.03999300000001</v>
      </c>
      <c r="F183" s="51">
        <v>230.03999300000001</v>
      </c>
      <c r="G183" s="51">
        <v>99777400</v>
      </c>
      <c r="H183" s="179">
        <f t="shared" si="8"/>
        <v>3.7167463311477356E-2</v>
      </c>
      <c r="I183" s="164"/>
      <c r="J183" s="164"/>
      <c r="K183" s="164"/>
      <c r="L183" s="164"/>
      <c r="M183" s="164"/>
      <c r="N183" s="164"/>
      <c r="O183" s="164"/>
      <c r="P183" s="55">
        <v>45002</v>
      </c>
      <c r="Q183" s="172">
        <v>3958.69</v>
      </c>
      <c r="R183" s="172">
        <v>3958.91</v>
      </c>
      <c r="S183" s="172">
        <v>3901.27</v>
      </c>
      <c r="T183" s="172">
        <v>3916.64</v>
      </c>
      <c r="U183" s="172">
        <v>3916.64</v>
      </c>
      <c r="V183" s="173">
        <v>9354280000</v>
      </c>
      <c r="W183" s="180">
        <f t="shared" si="9"/>
        <v>1.114220352138573E-2</v>
      </c>
      <c r="X183" s="164"/>
      <c r="Y183" s="164"/>
      <c r="Z183" s="164"/>
      <c r="AA183" s="164"/>
      <c r="AB183" s="164"/>
      <c r="AC183" s="164"/>
      <c r="AD183" s="164"/>
      <c r="AE183" s="164"/>
      <c r="AF183" s="164"/>
      <c r="AG183" s="164"/>
      <c r="AH183" s="181">
        <f t="shared" si="10"/>
        <v>3.7167463311477356E-2</v>
      </c>
      <c r="AI183" s="179">
        <f t="shared" si="11"/>
        <v>1.114220352138573E-2</v>
      </c>
      <c r="AJ183" s="164"/>
      <c r="AK183" s="164"/>
      <c r="AL183" s="164"/>
      <c r="AM183" s="164"/>
      <c r="AN183" s="164"/>
      <c r="AO183" s="166"/>
    </row>
    <row r="184" spans="1:41">
      <c r="A184" s="53">
        <v>45163</v>
      </c>
      <c r="B184" s="51">
        <v>231.30999800000001</v>
      </c>
      <c r="C184" s="51">
        <v>239</v>
      </c>
      <c r="D184" s="51">
        <v>230.35000600000001</v>
      </c>
      <c r="E184" s="51">
        <v>238.58999600000001</v>
      </c>
      <c r="F184" s="51">
        <v>238.58999600000001</v>
      </c>
      <c r="G184" s="51">
        <v>106612200</v>
      </c>
      <c r="H184" s="179">
        <f t="shared" si="8"/>
        <v>9.6404293497709403E-4</v>
      </c>
      <c r="I184" s="164"/>
      <c r="J184" s="164"/>
      <c r="K184" s="164"/>
      <c r="L184" s="164"/>
      <c r="M184" s="164"/>
      <c r="N184" s="164"/>
      <c r="O184" s="164"/>
      <c r="P184" s="55">
        <v>45001</v>
      </c>
      <c r="Q184" s="172">
        <v>3878.93</v>
      </c>
      <c r="R184" s="172">
        <v>3964.46</v>
      </c>
      <c r="S184" s="172">
        <v>3864.11</v>
      </c>
      <c r="T184" s="172">
        <v>3960.28</v>
      </c>
      <c r="U184" s="172">
        <v>3960.28</v>
      </c>
      <c r="V184" s="173">
        <v>5695790000</v>
      </c>
      <c r="W184" s="180">
        <f t="shared" si="9"/>
        <v>-1.7258880685204203E-2</v>
      </c>
      <c r="X184" s="164"/>
      <c r="Y184" s="164"/>
      <c r="Z184" s="164"/>
      <c r="AA184" s="164"/>
      <c r="AB184" s="164"/>
      <c r="AC184" s="164"/>
      <c r="AD184" s="164"/>
      <c r="AE184" s="164"/>
      <c r="AF184" s="164"/>
      <c r="AG184" s="164"/>
      <c r="AH184" s="181">
        <f t="shared" si="10"/>
        <v>9.6404293497709403E-4</v>
      </c>
      <c r="AI184" s="179">
        <f t="shared" si="11"/>
        <v>-1.7258880685204203E-2</v>
      </c>
      <c r="AJ184" s="164"/>
      <c r="AK184" s="164"/>
      <c r="AL184" s="164"/>
      <c r="AM184" s="164"/>
      <c r="AN184" s="164"/>
      <c r="AO184" s="166"/>
    </row>
    <row r="185" spans="1:41">
      <c r="A185" s="53">
        <v>45166</v>
      </c>
      <c r="B185" s="51">
        <v>242.58000200000001</v>
      </c>
      <c r="C185" s="51">
        <v>244.38000500000001</v>
      </c>
      <c r="D185" s="51">
        <v>235.35000600000001</v>
      </c>
      <c r="E185" s="51">
        <v>238.820007</v>
      </c>
      <c r="F185" s="51">
        <v>238.820007</v>
      </c>
      <c r="G185" s="51">
        <v>107673700</v>
      </c>
      <c r="H185" s="179">
        <f t="shared" si="8"/>
        <v>7.6877922543566513E-2</v>
      </c>
      <c r="I185" s="164"/>
      <c r="J185" s="164"/>
      <c r="K185" s="164"/>
      <c r="L185" s="164"/>
      <c r="M185" s="164"/>
      <c r="N185" s="164"/>
      <c r="O185" s="164"/>
      <c r="P185" s="55">
        <v>45000</v>
      </c>
      <c r="Q185" s="172">
        <v>3876.74</v>
      </c>
      <c r="R185" s="172">
        <v>3894.26</v>
      </c>
      <c r="S185" s="172">
        <v>3838.24</v>
      </c>
      <c r="T185" s="172">
        <v>3891.93</v>
      </c>
      <c r="U185" s="172">
        <v>3891.93</v>
      </c>
      <c r="V185" s="173">
        <v>6594010000</v>
      </c>
      <c r="W185" s="180">
        <f t="shared" si="9"/>
        <v>7.0299311652572971E-3</v>
      </c>
      <c r="X185" s="164"/>
      <c r="Y185" s="164"/>
      <c r="Z185" s="164"/>
      <c r="AA185" s="164"/>
      <c r="AB185" s="164"/>
      <c r="AC185" s="164"/>
      <c r="AD185" s="164"/>
      <c r="AE185" s="164"/>
      <c r="AF185" s="164"/>
      <c r="AG185" s="164"/>
      <c r="AH185" s="181">
        <f t="shared" si="10"/>
        <v>7.6877922543566513E-2</v>
      </c>
      <c r="AI185" s="179">
        <f t="shared" si="11"/>
        <v>7.0299311652572971E-3</v>
      </c>
      <c r="AJ185" s="164"/>
      <c r="AK185" s="164"/>
      <c r="AL185" s="164"/>
      <c r="AM185" s="164"/>
      <c r="AN185" s="164"/>
      <c r="AO185" s="166"/>
    </row>
    <row r="186" spans="1:41">
      <c r="A186" s="53">
        <v>45167</v>
      </c>
      <c r="B186" s="51">
        <v>238.58000200000001</v>
      </c>
      <c r="C186" s="51">
        <v>257.48001099999999</v>
      </c>
      <c r="D186" s="51">
        <v>237.770004</v>
      </c>
      <c r="E186" s="51">
        <v>257.17999300000002</v>
      </c>
      <c r="F186" s="51">
        <v>257.17999300000002</v>
      </c>
      <c r="G186" s="51">
        <v>134047600</v>
      </c>
      <c r="H186" s="179">
        <f t="shared" si="8"/>
        <v>-1.0887277689599628E-3</v>
      </c>
      <c r="I186" s="164"/>
      <c r="J186" s="164"/>
      <c r="K186" s="164"/>
      <c r="L186" s="164"/>
      <c r="M186" s="164"/>
      <c r="N186" s="164"/>
      <c r="O186" s="164"/>
      <c r="P186" s="55">
        <v>44999</v>
      </c>
      <c r="Q186" s="172">
        <v>3894.01</v>
      </c>
      <c r="R186" s="172">
        <v>3937.29</v>
      </c>
      <c r="S186" s="172">
        <v>3873.63</v>
      </c>
      <c r="T186" s="172">
        <v>3919.29</v>
      </c>
      <c r="U186" s="172">
        <v>3919.29</v>
      </c>
      <c r="V186" s="173">
        <v>5665870000</v>
      </c>
      <c r="W186" s="180">
        <f t="shared" si="9"/>
        <v>-1.6209568569817479E-2</v>
      </c>
      <c r="X186" s="164"/>
      <c r="Y186" s="164"/>
      <c r="Z186" s="164"/>
      <c r="AA186" s="164"/>
      <c r="AB186" s="164"/>
      <c r="AC186" s="164"/>
      <c r="AD186" s="164"/>
      <c r="AE186" s="164"/>
      <c r="AF186" s="164"/>
      <c r="AG186" s="164"/>
      <c r="AH186" s="181">
        <f t="shared" si="10"/>
        <v>-1.0887277689599628E-3</v>
      </c>
      <c r="AI186" s="179">
        <f t="shared" si="11"/>
        <v>-1.6209568569817479E-2</v>
      </c>
      <c r="AJ186" s="164"/>
      <c r="AK186" s="164"/>
      <c r="AL186" s="164"/>
      <c r="AM186" s="164"/>
      <c r="AN186" s="164"/>
      <c r="AO186" s="166"/>
    </row>
    <row r="187" spans="1:41">
      <c r="A187" s="53">
        <v>45168</v>
      </c>
      <c r="B187" s="51">
        <v>254.199997</v>
      </c>
      <c r="C187" s="51">
        <v>260.51001000000002</v>
      </c>
      <c r="D187" s="51">
        <v>250.58999600000001</v>
      </c>
      <c r="E187" s="51">
        <v>256.89999399999999</v>
      </c>
      <c r="F187" s="51">
        <v>256.89999399999999</v>
      </c>
      <c r="G187" s="51">
        <v>121988400</v>
      </c>
      <c r="H187" s="179">
        <f t="shared" si="8"/>
        <v>4.593199795870806E-3</v>
      </c>
      <c r="I187" s="164"/>
      <c r="J187" s="164"/>
      <c r="K187" s="164"/>
      <c r="L187" s="164"/>
      <c r="M187" s="164"/>
      <c r="N187" s="164"/>
      <c r="O187" s="164"/>
      <c r="P187" s="55">
        <v>44998</v>
      </c>
      <c r="Q187" s="172">
        <v>3835.12</v>
      </c>
      <c r="R187" s="172">
        <v>3905.05</v>
      </c>
      <c r="S187" s="172">
        <v>3808.86</v>
      </c>
      <c r="T187" s="172">
        <v>3855.76</v>
      </c>
      <c r="U187" s="172">
        <v>3855.76</v>
      </c>
      <c r="V187" s="173">
        <v>6558020000</v>
      </c>
      <c r="W187" s="180">
        <f t="shared" si="9"/>
        <v>1.5120235699317419E-3</v>
      </c>
      <c r="X187" s="164"/>
      <c r="Y187" s="164"/>
      <c r="Z187" s="164"/>
      <c r="AA187" s="164"/>
      <c r="AB187" s="164"/>
      <c r="AC187" s="164"/>
      <c r="AD187" s="164"/>
      <c r="AE187" s="164"/>
      <c r="AF187" s="164"/>
      <c r="AG187" s="164"/>
      <c r="AH187" s="181">
        <f t="shared" si="10"/>
        <v>4.593199795870806E-3</v>
      </c>
      <c r="AI187" s="179">
        <f t="shared" si="11"/>
        <v>1.5120235699317419E-3</v>
      </c>
      <c r="AJ187" s="164"/>
      <c r="AK187" s="164"/>
      <c r="AL187" s="164"/>
      <c r="AM187" s="164"/>
      <c r="AN187" s="164"/>
      <c r="AO187" s="166"/>
    </row>
    <row r="188" spans="1:41">
      <c r="A188" s="53">
        <v>45169</v>
      </c>
      <c r="B188" s="51">
        <v>255.979996</v>
      </c>
      <c r="C188" s="51">
        <v>261.17999300000002</v>
      </c>
      <c r="D188" s="51">
        <v>255.050003</v>
      </c>
      <c r="E188" s="51">
        <v>258.07998700000002</v>
      </c>
      <c r="F188" s="51">
        <v>258.07998700000002</v>
      </c>
      <c r="G188" s="51">
        <v>108861700</v>
      </c>
      <c r="H188" s="179">
        <f t="shared" si="8"/>
        <v>-5.0643182960172783E-2</v>
      </c>
      <c r="I188" s="164"/>
      <c r="J188" s="164"/>
      <c r="K188" s="164"/>
      <c r="L188" s="164"/>
      <c r="M188" s="164"/>
      <c r="N188" s="164"/>
      <c r="O188" s="164"/>
      <c r="P188" s="55">
        <v>44995</v>
      </c>
      <c r="Q188" s="172">
        <v>3912.77</v>
      </c>
      <c r="R188" s="172">
        <v>3934.05</v>
      </c>
      <c r="S188" s="172">
        <v>3846.32</v>
      </c>
      <c r="T188" s="172">
        <v>3861.59</v>
      </c>
      <c r="U188" s="172">
        <v>3861.59</v>
      </c>
      <c r="V188" s="173">
        <v>5518190000</v>
      </c>
      <c r="W188" s="180">
        <f t="shared" si="9"/>
        <v>1.4690839783612519E-2</v>
      </c>
      <c r="X188" s="164"/>
      <c r="Y188" s="164"/>
      <c r="Z188" s="164"/>
      <c r="AA188" s="164"/>
      <c r="AB188" s="164"/>
      <c r="AC188" s="164"/>
      <c r="AD188" s="164"/>
      <c r="AE188" s="164"/>
      <c r="AF188" s="164"/>
      <c r="AG188" s="164"/>
      <c r="AH188" s="181">
        <f t="shared" si="10"/>
        <v>-5.0643182960172783E-2</v>
      </c>
      <c r="AI188" s="179">
        <f t="shared" si="11"/>
        <v>1.4690839783612519E-2</v>
      </c>
      <c r="AJ188" s="164"/>
      <c r="AK188" s="164"/>
      <c r="AL188" s="164"/>
      <c r="AM188" s="164"/>
      <c r="AN188" s="164"/>
      <c r="AO188" s="166"/>
    </row>
    <row r="189" spans="1:41">
      <c r="A189" s="53">
        <v>45170</v>
      </c>
      <c r="B189" s="51">
        <v>257.26001000000002</v>
      </c>
      <c r="C189" s="51">
        <v>259.07998700000002</v>
      </c>
      <c r="D189" s="51">
        <v>242.009995</v>
      </c>
      <c r="E189" s="51">
        <v>245.009995</v>
      </c>
      <c r="F189" s="51">
        <v>245.009995</v>
      </c>
      <c r="G189" s="51">
        <v>132272500</v>
      </c>
      <c r="H189" s="179">
        <f t="shared" si="8"/>
        <v>4.6855210947618575E-2</v>
      </c>
      <c r="I189" s="164"/>
      <c r="J189" s="164"/>
      <c r="K189" s="164"/>
      <c r="L189" s="164"/>
      <c r="M189" s="164"/>
      <c r="N189" s="164"/>
      <c r="O189" s="164"/>
      <c r="P189" s="55">
        <v>44994</v>
      </c>
      <c r="Q189" s="172">
        <v>3998.66</v>
      </c>
      <c r="R189" s="172">
        <v>4017.81</v>
      </c>
      <c r="S189" s="172">
        <v>3908.7</v>
      </c>
      <c r="T189" s="172">
        <v>3918.32</v>
      </c>
      <c r="U189" s="172">
        <v>3918.32</v>
      </c>
      <c r="V189" s="173">
        <v>4445260000</v>
      </c>
      <c r="W189" s="180">
        <f t="shared" si="9"/>
        <v>1.8806529328896149E-2</v>
      </c>
      <c r="X189" s="164"/>
      <c r="Y189" s="164"/>
      <c r="Z189" s="164"/>
      <c r="AA189" s="164"/>
      <c r="AB189" s="164"/>
      <c r="AC189" s="164"/>
      <c r="AD189" s="164"/>
      <c r="AE189" s="164"/>
      <c r="AF189" s="164"/>
      <c r="AG189" s="164"/>
      <c r="AH189" s="181">
        <f t="shared" si="10"/>
        <v>4.6855210947618575E-2</v>
      </c>
      <c r="AI189" s="179">
        <f t="shared" si="11"/>
        <v>1.8806529328896149E-2</v>
      </c>
      <c r="AJ189" s="164"/>
      <c r="AK189" s="164"/>
      <c r="AL189" s="164"/>
      <c r="AM189" s="164"/>
      <c r="AN189" s="164"/>
      <c r="AO189" s="166"/>
    </row>
    <row r="190" spans="1:41">
      <c r="A190" s="53">
        <v>45174</v>
      </c>
      <c r="B190" s="51">
        <v>245</v>
      </c>
      <c r="C190" s="51">
        <v>258</v>
      </c>
      <c r="D190" s="51">
        <v>244.86000100000001</v>
      </c>
      <c r="E190" s="51">
        <v>256.48998999999998</v>
      </c>
      <c r="F190" s="51">
        <v>256.48998999999998</v>
      </c>
      <c r="G190" s="51">
        <v>129469600</v>
      </c>
      <c r="H190" s="179">
        <f t="shared" si="8"/>
        <v>-1.7817428274686242E-2</v>
      </c>
      <c r="I190" s="164"/>
      <c r="J190" s="164"/>
      <c r="K190" s="164"/>
      <c r="L190" s="164"/>
      <c r="M190" s="164"/>
      <c r="N190" s="164"/>
      <c r="O190" s="164"/>
      <c r="P190" s="55">
        <v>44993</v>
      </c>
      <c r="Q190" s="172">
        <v>3987.55</v>
      </c>
      <c r="R190" s="172">
        <v>4000.41</v>
      </c>
      <c r="S190" s="172">
        <v>3969.76</v>
      </c>
      <c r="T190" s="172">
        <v>3992.01</v>
      </c>
      <c r="U190" s="172">
        <v>3992.01</v>
      </c>
      <c r="V190" s="173">
        <v>3535570000</v>
      </c>
      <c r="W190" s="180">
        <f t="shared" si="9"/>
        <v>-1.4128221121690876E-3</v>
      </c>
      <c r="X190" s="164"/>
      <c r="Y190" s="164"/>
      <c r="Z190" s="164"/>
      <c r="AA190" s="164"/>
      <c r="AB190" s="164"/>
      <c r="AC190" s="164"/>
      <c r="AD190" s="164"/>
      <c r="AE190" s="164"/>
      <c r="AF190" s="164"/>
      <c r="AG190" s="164"/>
      <c r="AH190" s="181">
        <f t="shared" si="10"/>
        <v>-1.7817428274686242E-2</v>
      </c>
      <c r="AI190" s="179">
        <f t="shared" si="11"/>
        <v>-1.4128221121690876E-3</v>
      </c>
      <c r="AJ190" s="164"/>
      <c r="AK190" s="164"/>
      <c r="AL190" s="164"/>
      <c r="AM190" s="164"/>
      <c r="AN190" s="164"/>
      <c r="AO190" s="166"/>
    </row>
    <row r="191" spans="1:41">
      <c r="A191" s="53">
        <v>45175</v>
      </c>
      <c r="B191" s="51">
        <v>255.13999899999999</v>
      </c>
      <c r="C191" s="51">
        <v>255.38999899999999</v>
      </c>
      <c r="D191" s="51">
        <v>245.05999800000001</v>
      </c>
      <c r="E191" s="51">
        <v>251.91999799999999</v>
      </c>
      <c r="F191" s="51">
        <v>251.91999799999999</v>
      </c>
      <c r="G191" s="51">
        <v>116959800</v>
      </c>
      <c r="H191" s="179">
        <f t="shared" si="8"/>
        <v>-1.7068633034841296E-3</v>
      </c>
      <c r="I191" s="164"/>
      <c r="J191" s="164"/>
      <c r="K191" s="164"/>
      <c r="L191" s="164"/>
      <c r="M191" s="164"/>
      <c r="N191" s="164"/>
      <c r="O191" s="164"/>
      <c r="P191" s="55">
        <v>44992</v>
      </c>
      <c r="Q191" s="172">
        <v>4048.26</v>
      </c>
      <c r="R191" s="172">
        <v>4050</v>
      </c>
      <c r="S191" s="172">
        <v>3980.31</v>
      </c>
      <c r="T191" s="172">
        <v>3986.37</v>
      </c>
      <c r="U191" s="172">
        <v>3986.37</v>
      </c>
      <c r="V191" s="173">
        <v>3922500000</v>
      </c>
      <c r="W191" s="180">
        <f t="shared" si="9"/>
        <v>1.5565539576105625E-2</v>
      </c>
      <c r="X191" s="164"/>
      <c r="Y191" s="164"/>
      <c r="Z191" s="164"/>
      <c r="AA191" s="164"/>
      <c r="AB191" s="164"/>
      <c r="AC191" s="164"/>
      <c r="AD191" s="164"/>
      <c r="AE191" s="164"/>
      <c r="AF191" s="164"/>
      <c r="AG191" s="164"/>
      <c r="AH191" s="181">
        <f t="shared" si="10"/>
        <v>-1.7068633034841296E-3</v>
      </c>
      <c r="AI191" s="179">
        <f t="shared" si="11"/>
        <v>1.5565539576105625E-2</v>
      </c>
      <c r="AJ191" s="164"/>
      <c r="AK191" s="164"/>
      <c r="AL191" s="164"/>
      <c r="AM191" s="164"/>
      <c r="AN191" s="164"/>
      <c r="AO191" s="166"/>
    </row>
    <row r="192" spans="1:41">
      <c r="A192" s="53">
        <v>45176</v>
      </c>
      <c r="B192" s="51">
        <v>245.070007</v>
      </c>
      <c r="C192" s="51">
        <v>252.80999800000001</v>
      </c>
      <c r="D192" s="51">
        <v>243.270004</v>
      </c>
      <c r="E192" s="51">
        <v>251.490005</v>
      </c>
      <c r="F192" s="51">
        <v>251.490005</v>
      </c>
      <c r="G192" s="51">
        <v>115312900</v>
      </c>
      <c r="H192" s="179">
        <f t="shared" si="8"/>
        <v>-1.1889160366432838E-2</v>
      </c>
      <c r="I192" s="164"/>
      <c r="J192" s="164"/>
      <c r="K192" s="164"/>
      <c r="L192" s="164"/>
      <c r="M192" s="164"/>
      <c r="N192" s="164"/>
      <c r="O192" s="164"/>
      <c r="P192" s="55">
        <v>44991</v>
      </c>
      <c r="Q192" s="172">
        <v>4055.15</v>
      </c>
      <c r="R192" s="172">
        <v>4078.49</v>
      </c>
      <c r="S192" s="172">
        <v>4044.61</v>
      </c>
      <c r="T192" s="172">
        <v>4048.42</v>
      </c>
      <c r="U192" s="172">
        <v>4048.42</v>
      </c>
      <c r="V192" s="173">
        <v>4000870000</v>
      </c>
      <c r="W192" s="180">
        <f t="shared" si="9"/>
        <v>-6.8668764604462584E-4</v>
      </c>
      <c r="X192" s="164"/>
      <c r="Y192" s="164"/>
      <c r="Z192" s="164"/>
      <c r="AA192" s="164"/>
      <c r="AB192" s="164"/>
      <c r="AC192" s="164"/>
      <c r="AD192" s="164"/>
      <c r="AE192" s="164"/>
      <c r="AF192" s="164"/>
      <c r="AG192" s="164"/>
      <c r="AH192" s="181">
        <f t="shared" si="10"/>
        <v>-1.1889160366432838E-2</v>
      </c>
      <c r="AI192" s="179">
        <f t="shared" si="11"/>
        <v>-6.8668764604462584E-4</v>
      </c>
      <c r="AJ192" s="164"/>
      <c r="AK192" s="164"/>
      <c r="AL192" s="164"/>
      <c r="AM192" s="164"/>
      <c r="AN192" s="164"/>
      <c r="AO192" s="166"/>
    </row>
    <row r="193" spans="1:41">
      <c r="A193" s="53">
        <v>45177</v>
      </c>
      <c r="B193" s="51">
        <v>251.220001</v>
      </c>
      <c r="C193" s="51">
        <v>256.51998900000001</v>
      </c>
      <c r="D193" s="51">
        <v>246.66999799999999</v>
      </c>
      <c r="E193" s="51">
        <v>248.5</v>
      </c>
      <c r="F193" s="51">
        <v>248.5</v>
      </c>
      <c r="G193" s="51">
        <v>118367700</v>
      </c>
      <c r="H193" s="179">
        <f t="shared" si="8"/>
        <v>0.10092550100603637</v>
      </c>
      <c r="I193" s="164"/>
      <c r="J193" s="164"/>
      <c r="K193" s="164"/>
      <c r="L193" s="164"/>
      <c r="M193" s="164"/>
      <c r="N193" s="164"/>
      <c r="O193" s="164"/>
      <c r="P193" s="55">
        <v>44988</v>
      </c>
      <c r="Q193" s="172">
        <v>3998.02</v>
      </c>
      <c r="R193" s="172">
        <v>4048.29</v>
      </c>
      <c r="S193" s="172">
        <v>3995.17</v>
      </c>
      <c r="T193" s="172">
        <v>4045.64</v>
      </c>
      <c r="U193" s="172">
        <v>4045.64</v>
      </c>
      <c r="V193" s="173">
        <v>4084730000</v>
      </c>
      <c r="W193" s="180">
        <f t="shared" si="9"/>
        <v>-1.5891181617741612E-2</v>
      </c>
      <c r="X193" s="164"/>
      <c r="Y193" s="164"/>
      <c r="Z193" s="164"/>
      <c r="AA193" s="164"/>
      <c r="AB193" s="164"/>
      <c r="AC193" s="164"/>
      <c r="AD193" s="164"/>
      <c r="AE193" s="164"/>
      <c r="AF193" s="164"/>
      <c r="AG193" s="164"/>
      <c r="AH193" s="181">
        <f t="shared" si="10"/>
        <v>0.10092550100603637</v>
      </c>
      <c r="AI193" s="179">
        <f t="shared" si="11"/>
        <v>-1.5891181617741612E-2</v>
      </c>
      <c r="AJ193" s="164"/>
      <c r="AK193" s="164"/>
      <c r="AL193" s="164"/>
      <c r="AM193" s="164"/>
      <c r="AN193" s="164"/>
      <c r="AO193" s="166"/>
    </row>
    <row r="194" spans="1:41">
      <c r="A194" s="53">
        <v>45180</v>
      </c>
      <c r="B194" s="51">
        <v>264.26998900000001</v>
      </c>
      <c r="C194" s="51">
        <v>274.85000600000001</v>
      </c>
      <c r="D194" s="51">
        <v>260.60998499999999</v>
      </c>
      <c r="E194" s="51">
        <v>273.57998700000002</v>
      </c>
      <c r="F194" s="51">
        <v>273.57998700000002</v>
      </c>
      <c r="G194" s="51">
        <v>174667900</v>
      </c>
      <c r="H194" s="179">
        <f t="shared" si="8"/>
        <v>-2.2296864865338328E-2</v>
      </c>
      <c r="I194" s="164"/>
      <c r="J194" s="164"/>
      <c r="K194" s="164"/>
      <c r="L194" s="164"/>
      <c r="M194" s="164"/>
      <c r="N194" s="164"/>
      <c r="O194" s="164"/>
      <c r="P194" s="55">
        <v>44987</v>
      </c>
      <c r="Q194" s="172">
        <v>3938.68</v>
      </c>
      <c r="R194" s="172">
        <v>3990.84</v>
      </c>
      <c r="S194" s="172">
        <v>3928.16</v>
      </c>
      <c r="T194" s="172">
        <v>3981.35</v>
      </c>
      <c r="U194" s="172">
        <v>3981.35</v>
      </c>
      <c r="V194" s="173">
        <v>4244900000</v>
      </c>
      <c r="W194" s="180">
        <f t="shared" si="9"/>
        <v>-7.5250857121328396E-3</v>
      </c>
      <c r="X194" s="164"/>
      <c r="Y194" s="164"/>
      <c r="Z194" s="164"/>
      <c r="AA194" s="164"/>
      <c r="AB194" s="164"/>
      <c r="AC194" s="164"/>
      <c r="AD194" s="164"/>
      <c r="AE194" s="164"/>
      <c r="AF194" s="164"/>
      <c r="AG194" s="164"/>
      <c r="AH194" s="181">
        <f t="shared" si="10"/>
        <v>-2.2296864865338328E-2</v>
      </c>
      <c r="AI194" s="179">
        <f t="shared" si="11"/>
        <v>-7.5250857121328396E-3</v>
      </c>
      <c r="AJ194" s="164"/>
      <c r="AK194" s="164"/>
      <c r="AL194" s="164"/>
      <c r="AM194" s="164"/>
      <c r="AN194" s="164"/>
      <c r="AO194" s="166"/>
    </row>
    <row r="195" spans="1:41">
      <c r="A195" s="53">
        <v>45181</v>
      </c>
      <c r="B195" s="51">
        <v>270.76001000000002</v>
      </c>
      <c r="C195" s="51">
        <v>278.39001500000001</v>
      </c>
      <c r="D195" s="51">
        <v>266.60000600000001</v>
      </c>
      <c r="E195" s="51">
        <v>267.48001099999999</v>
      </c>
      <c r="F195" s="51">
        <v>267.48001099999999</v>
      </c>
      <c r="G195" s="51">
        <v>135999900</v>
      </c>
      <c r="H195" s="179">
        <f t="shared" si="8"/>
        <v>1.4281355028058496E-2</v>
      </c>
      <c r="I195" s="164"/>
      <c r="J195" s="164"/>
      <c r="K195" s="164"/>
      <c r="L195" s="164"/>
      <c r="M195" s="164"/>
      <c r="N195" s="164"/>
      <c r="O195" s="164"/>
      <c r="P195" s="55">
        <v>44986</v>
      </c>
      <c r="Q195" s="172">
        <v>3963.34</v>
      </c>
      <c r="R195" s="172">
        <v>3971.73</v>
      </c>
      <c r="S195" s="172">
        <v>3939.05</v>
      </c>
      <c r="T195" s="172">
        <v>3951.39</v>
      </c>
      <c r="U195" s="172">
        <v>3951.39</v>
      </c>
      <c r="V195" s="173">
        <v>4249480000</v>
      </c>
      <c r="W195" s="180">
        <f t="shared" si="9"/>
        <v>4.7476963802610683E-3</v>
      </c>
      <c r="X195" s="164"/>
      <c r="Y195" s="164"/>
      <c r="Z195" s="164"/>
      <c r="AA195" s="164"/>
      <c r="AB195" s="164"/>
      <c r="AC195" s="164"/>
      <c r="AD195" s="164"/>
      <c r="AE195" s="164"/>
      <c r="AF195" s="164"/>
      <c r="AG195" s="164"/>
      <c r="AH195" s="181">
        <f t="shared" si="10"/>
        <v>1.4281355028058496E-2</v>
      </c>
      <c r="AI195" s="179">
        <f t="shared" si="11"/>
        <v>4.7476963802610683E-3</v>
      </c>
      <c r="AJ195" s="164"/>
      <c r="AK195" s="164"/>
      <c r="AL195" s="164"/>
      <c r="AM195" s="164"/>
      <c r="AN195" s="164"/>
      <c r="AO195" s="166"/>
    </row>
    <row r="196" spans="1:41">
      <c r="A196" s="53">
        <v>45182</v>
      </c>
      <c r="B196" s="51">
        <v>270.07000699999998</v>
      </c>
      <c r="C196" s="51">
        <v>274.98001099999999</v>
      </c>
      <c r="D196" s="51">
        <v>268.10000600000001</v>
      </c>
      <c r="E196" s="51">
        <v>271.29998799999998</v>
      </c>
      <c r="F196" s="51">
        <v>271.29998799999998</v>
      </c>
      <c r="G196" s="51">
        <v>111673700</v>
      </c>
      <c r="H196" s="179">
        <f t="shared" ref="H196:H253" si="12">F197/F196-1</f>
        <v>1.7471512014958224E-2</v>
      </c>
      <c r="I196" s="164"/>
      <c r="J196" s="164"/>
      <c r="K196" s="164"/>
      <c r="L196" s="164"/>
      <c r="M196" s="164"/>
      <c r="N196" s="164"/>
      <c r="O196" s="164"/>
      <c r="P196" s="55">
        <v>44985</v>
      </c>
      <c r="Q196" s="172">
        <v>3977.19</v>
      </c>
      <c r="R196" s="172">
        <v>3997.5</v>
      </c>
      <c r="S196" s="172">
        <v>3968.98</v>
      </c>
      <c r="T196" s="172">
        <v>3970.15</v>
      </c>
      <c r="U196" s="172">
        <v>3970.15</v>
      </c>
      <c r="V196" s="173">
        <v>5043400000</v>
      </c>
      <c r="W196" s="180">
        <f t="shared" ref="W196:W253" si="13">U197/U196-1</f>
        <v>3.0452249914989515E-3</v>
      </c>
      <c r="X196" s="164"/>
      <c r="Y196" s="164"/>
      <c r="Z196" s="164"/>
      <c r="AA196" s="164"/>
      <c r="AB196" s="164"/>
      <c r="AC196" s="164"/>
      <c r="AD196" s="164"/>
      <c r="AE196" s="164"/>
      <c r="AF196" s="164"/>
      <c r="AG196" s="164"/>
      <c r="AH196" s="181">
        <f t="shared" ref="AH196:AH252" si="14">H196</f>
        <v>1.7471512014958224E-2</v>
      </c>
      <c r="AI196" s="179">
        <f t="shared" ref="AI196:AI252" si="15">W196</f>
        <v>3.0452249914989515E-3</v>
      </c>
      <c r="AJ196" s="164"/>
      <c r="AK196" s="164"/>
      <c r="AL196" s="164"/>
      <c r="AM196" s="164"/>
      <c r="AN196" s="164"/>
      <c r="AO196" s="166"/>
    </row>
    <row r="197" spans="1:41">
      <c r="A197" s="53">
        <v>45183</v>
      </c>
      <c r="B197" s="51">
        <v>271.32000699999998</v>
      </c>
      <c r="C197" s="51">
        <v>276.709991</v>
      </c>
      <c r="D197" s="51">
        <v>270.42001299999998</v>
      </c>
      <c r="E197" s="51">
        <v>276.040009</v>
      </c>
      <c r="F197" s="51">
        <v>276.040009</v>
      </c>
      <c r="G197" s="51">
        <v>107709800</v>
      </c>
      <c r="H197" s="179">
        <f t="shared" si="12"/>
        <v>-5.9773726496291646E-3</v>
      </c>
      <c r="I197" s="164"/>
      <c r="J197" s="164"/>
      <c r="K197" s="164"/>
      <c r="L197" s="164"/>
      <c r="M197" s="164"/>
      <c r="N197" s="164"/>
      <c r="O197" s="164"/>
      <c r="P197" s="55">
        <v>44984</v>
      </c>
      <c r="Q197" s="172">
        <v>3992.36</v>
      </c>
      <c r="R197" s="172">
        <v>4018.05</v>
      </c>
      <c r="S197" s="172">
        <v>3973.55</v>
      </c>
      <c r="T197" s="172">
        <v>3982.24</v>
      </c>
      <c r="U197" s="172">
        <v>3982.24</v>
      </c>
      <c r="V197" s="173">
        <v>3836950000</v>
      </c>
      <c r="W197" s="180">
        <f t="shared" si="13"/>
        <v>-3.0636023946321034E-3</v>
      </c>
      <c r="X197" s="164"/>
      <c r="Y197" s="164"/>
      <c r="Z197" s="164"/>
      <c r="AA197" s="164"/>
      <c r="AB197" s="164"/>
      <c r="AC197" s="164"/>
      <c r="AD197" s="164"/>
      <c r="AE197" s="164"/>
      <c r="AF197" s="164"/>
      <c r="AG197" s="164"/>
      <c r="AH197" s="181">
        <f t="shared" si="14"/>
        <v>-5.9773726496291646E-3</v>
      </c>
      <c r="AI197" s="179">
        <f t="shared" si="15"/>
        <v>-3.0636023946321034E-3</v>
      </c>
      <c r="AJ197" s="164"/>
      <c r="AK197" s="164"/>
      <c r="AL197" s="164"/>
      <c r="AM197" s="164"/>
      <c r="AN197" s="164"/>
      <c r="AO197" s="166"/>
    </row>
    <row r="198" spans="1:41">
      <c r="A198" s="53">
        <v>45184</v>
      </c>
      <c r="B198" s="51">
        <v>277.54998799999998</v>
      </c>
      <c r="C198" s="51">
        <v>278.98001099999999</v>
      </c>
      <c r="D198" s="51">
        <v>271</v>
      </c>
      <c r="E198" s="51">
        <v>274.39001500000001</v>
      </c>
      <c r="F198" s="51">
        <v>274.39001500000001</v>
      </c>
      <c r="G198" s="51">
        <v>133422800</v>
      </c>
      <c r="H198" s="179">
        <f t="shared" si="12"/>
        <v>-3.3200974896991142E-2</v>
      </c>
      <c r="I198" s="164"/>
      <c r="J198" s="164"/>
      <c r="K198" s="164"/>
      <c r="L198" s="164"/>
      <c r="M198" s="164"/>
      <c r="N198" s="164"/>
      <c r="O198" s="164"/>
      <c r="P198" s="55">
        <v>44981</v>
      </c>
      <c r="Q198" s="172">
        <v>3973.24</v>
      </c>
      <c r="R198" s="172">
        <v>3978.25</v>
      </c>
      <c r="S198" s="172">
        <v>3943.08</v>
      </c>
      <c r="T198" s="172">
        <v>3970.04</v>
      </c>
      <c r="U198" s="172">
        <v>3970.04</v>
      </c>
      <c r="V198" s="173">
        <v>3877700000</v>
      </c>
      <c r="W198" s="180">
        <f t="shared" si="13"/>
        <v>1.0649766752979906E-2</v>
      </c>
      <c r="X198" s="164"/>
      <c r="Y198" s="164"/>
      <c r="Z198" s="164"/>
      <c r="AA198" s="164"/>
      <c r="AB198" s="164"/>
      <c r="AC198" s="164"/>
      <c r="AD198" s="164"/>
      <c r="AE198" s="164"/>
      <c r="AF198" s="164"/>
      <c r="AG198" s="164"/>
      <c r="AH198" s="181">
        <f t="shared" si="14"/>
        <v>-3.3200974896991142E-2</v>
      </c>
      <c r="AI198" s="179">
        <f t="shared" si="15"/>
        <v>1.0649766752979906E-2</v>
      </c>
      <c r="AJ198" s="164"/>
      <c r="AK198" s="164"/>
      <c r="AL198" s="164"/>
      <c r="AM198" s="164"/>
      <c r="AN198" s="164"/>
      <c r="AO198" s="166"/>
    </row>
    <row r="199" spans="1:41">
      <c r="A199" s="53">
        <v>45187</v>
      </c>
      <c r="B199" s="51">
        <v>271.16000400000001</v>
      </c>
      <c r="C199" s="51">
        <v>271.44000199999999</v>
      </c>
      <c r="D199" s="51">
        <v>263.76001000000002</v>
      </c>
      <c r="E199" s="51">
        <v>265.27999899999998</v>
      </c>
      <c r="F199" s="51">
        <v>265.27999899999998</v>
      </c>
      <c r="G199" s="51">
        <v>101543300</v>
      </c>
      <c r="H199" s="179">
        <f t="shared" si="12"/>
        <v>4.5989181415821978E-3</v>
      </c>
      <c r="I199" s="164"/>
      <c r="J199" s="164"/>
      <c r="K199" s="164"/>
      <c r="L199" s="164"/>
      <c r="M199" s="164"/>
      <c r="N199" s="164"/>
      <c r="O199" s="164"/>
      <c r="P199" s="55">
        <v>44980</v>
      </c>
      <c r="Q199" s="172">
        <v>4018.6</v>
      </c>
      <c r="R199" s="172">
        <v>4028.3</v>
      </c>
      <c r="S199" s="172">
        <v>3969.19</v>
      </c>
      <c r="T199" s="172">
        <v>4012.32</v>
      </c>
      <c r="U199" s="172">
        <v>4012.32</v>
      </c>
      <c r="V199" s="173">
        <v>3952940000</v>
      </c>
      <c r="W199" s="180">
        <f t="shared" si="13"/>
        <v>-5.3011723890417084E-3</v>
      </c>
      <c r="X199" s="164"/>
      <c r="Y199" s="164"/>
      <c r="Z199" s="164"/>
      <c r="AA199" s="164"/>
      <c r="AB199" s="164"/>
      <c r="AC199" s="164"/>
      <c r="AD199" s="164"/>
      <c r="AE199" s="164"/>
      <c r="AF199" s="164"/>
      <c r="AG199" s="164"/>
      <c r="AH199" s="181">
        <f t="shared" si="14"/>
        <v>4.5989181415821978E-3</v>
      </c>
      <c r="AI199" s="179">
        <f t="shared" si="15"/>
        <v>-5.3011723890417084E-3</v>
      </c>
      <c r="AJ199" s="164"/>
      <c r="AK199" s="164"/>
      <c r="AL199" s="164"/>
      <c r="AM199" s="164"/>
      <c r="AN199" s="164"/>
      <c r="AO199" s="166"/>
    </row>
    <row r="200" spans="1:41">
      <c r="A200" s="53">
        <v>45188</v>
      </c>
      <c r="B200" s="51">
        <v>264.35000600000001</v>
      </c>
      <c r="C200" s="51">
        <v>267.85000600000001</v>
      </c>
      <c r="D200" s="51">
        <v>261.20001200000002</v>
      </c>
      <c r="E200" s="51">
        <v>266.5</v>
      </c>
      <c r="F200" s="51">
        <v>266.5</v>
      </c>
      <c r="G200" s="51">
        <v>103704000</v>
      </c>
      <c r="H200" s="179">
        <f t="shared" si="12"/>
        <v>-1.4671684803001961E-2</v>
      </c>
      <c r="I200" s="164"/>
      <c r="J200" s="164"/>
      <c r="K200" s="164"/>
      <c r="L200" s="164"/>
      <c r="M200" s="164"/>
      <c r="N200" s="164"/>
      <c r="O200" s="164"/>
      <c r="P200" s="55">
        <v>44979</v>
      </c>
      <c r="Q200" s="172">
        <v>4001.83</v>
      </c>
      <c r="R200" s="172">
        <v>4017.37</v>
      </c>
      <c r="S200" s="172">
        <v>3976.9</v>
      </c>
      <c r="T200" s="172">
        <v>3991.05</v>
      </c>
      <c r="U200" s="172">
        <v>3991.05</v>
      </c>
      <c r="V200" s="173">
        <v>4079320000</v>
      </c>
      <c r="W200" s="180">
        <f t="shared" si="13"/>
        <v>1.5760263589781331E-3</v>
      </c>
      <c r="X200" s="164"/>
      <c r="Y200" s="164"/>
      <c r="Z200" s="164"/>
      <c r="AA200" s="164"/>
      <c r="AB200" s="164"/>
      <c r="AC200" s="164"/>
      <c r="AD200" s="164"/>
      <c r="AE200" s="164"/>
      <c r="AF200" s="164"/>
      <c r="AG200" s="164"/>
      <c r="AH200" s="181">
        <f t="shared" si="14"/>
        <v>-1.4671684803001961E-2</v>
      </c>
      <c r="AI200" s="179">
        <f t="shared" si="15"/>
        <v>1.5760263589781331E-3</v>
      </c>
      <c r="AJ200" s="164"/>
      <c r="AK200" s="164"/>
      <c r="AL200" s="164"/>
      <c r="AM200" s="164"/>
      <c r="AN200" s="164"/>
      <c r="AO200" s="166"/>
    </row>
    <row r="201" spans="1:41">
      <c r="A201" s="53">
        <v>45189</v>
      </c>
      <c r="B201" s="51">
        <v>267.040009</v>
      </c>
      <c r="C201" s="51">
        <v>273.92999300000002</v>
      </c>
      <c r="D201" s="51">
        <v>262.459991</v>
      </c>
      <c r="E201" s="51">
        <v>262.58999599999999</v>
      </c>
      <c r="F201" s="51">
        <v>262.58999599999999</v>
      </c>
      <c r="G201" s="51">
        <v>122514600</v>
      </c>
      <c r="H201" s="179">
        <f t="shared" si="12"/>
        <v>-2.6238619539793895E-2</v>
      </c>
      <c r="I201" s="164"/>
      <c r="J201" s="164"/>
      <c r="K201" s="164"/>
      <c r="L201" s="164"/>
      <c r="M201" s="164"/>
      <c r="N201" s="164"/>
      <c r="O201" s="164"/>
      <c r="P201" s="55">
        <v>44978</v>
      </c>
      <c r="Q201" s="172">
        <v>4052.35</v>
      </c>
      <c r="R201" s="172">
        <v>4052.35</v>
      </c>
      <c r="S201" s="172">
        <v>3995.19</v>
      </c>
      <c r="T201" s="172">
        <v>3997.34</v>
      </c>
      <c r="U201" s="172">
        <v>3997.34</v>
      </c>
      <c r="V201" s="173">
        <v>4121590000</v>
      </c>
      <c r="W201" s="180">
        <f t="shared" si="13"/>
        <v>2.0451099981487753E-2</v>
      </c>
      <c r="X201" s="164"/>
      <c r="Y201" s="164"/>
      <c r="Z201" s="164"/>
      <c r="AA201" s="164"/>
      <c r="AB201" s="164"/>
      <c r="AC201" s="164"/>
      <c r="AD201" s="164"/>
      <c r="AE201" s="164"/>
      <c r="AF201" s="164"/>
      <c r="AG201" s="164"/>
      <c r="AH201" s="181">
        <f t="shared" si="14"/>
        <v>-2.6238619539793895E-2</v>
      </c>
      <c r="AI201" s="179">
        <f t="shared" si="15"/>
        <v>2.0451099981487753E-2</v>
      </c>
      <c r="AJ201" s="164"/>
      <c r="AK201" s="164"/>
      <c r="AL201" s="164"/>
      <c r="AM201" s="164"/>
      <c r="AN201" s="164"/>
      <c r="AO201" s="166"/>
    </row>
    <row r="202" spans="1:41">
      <c r="A202" s="53">
        <v>45190</v>
      </c>
      <c r="B202" s="51">
        <v>257.85000600000001</v>
      </c>
      <c r="C202" s="51">
        <v>260.85998499999999</v>
      </c>
      <c r="D202" s="51">
        <v>254.21000699999999</v>
      </c>
      <c r="E202" s="51">
        <v>255.699997</v>
      </c>
      <c r="F202" s="51">
        <v>255.699997</v>
      </c>
      <c r="G202" s="51">
        <v>119531000</v>
      </c>
      <c r="H202" s="179">
        <f t="shared" si="12"/>
        <v>-4.23151823501976E-2</v>
      </c>
      <c r="I202" s="164"/>
      <c r="J202" s="164"/>
      <c r="K202" s="164"/>
      <c r="L202" s="164"/>
      <c r="M202" s="164"/>
      <c r="N202" s="164"/>
      <c r="O202" s="164"/>
      <c r="P202" s="55">
        <v>44974</v>
      </c>
      <c r="Q202" s="172">
        <v>4077.39</v>
      </c>
      <c r="R202" s="172">
        <v>4081.51</v>
      </c>
      <c r="S202" s="172">
        <v>4047.95</v>
      </c>
      <c r="T202" s="172">
        <v>4079.09</v>
      </c>
      <c r="U202" s="172">
        <v>4079.09</v>
      </c>
      <c r="V202" s="173">
        <v>4045480000</v>
      </c>
      <c r="W202" s="180">
        <f t="shared" si="13"/>
        <v>2.7751287664650182E-3</v>
      </c>
      <c r="X202" s="164"/>
      <c r="Y202" s="164"/>
      <c r="Z202" s="164"/>
      <c r="AA202" s="164"/>
      <c r="AB202" s="164"/>
      <c r="AC202" s="164"/>
      <c r="AD202" s="164"/>
      <c r="AE202" s="164"/>
      <c r="AF202" s="164"/>
      <c r="AG202" s="164"/>
      <c r="AH202" s="181">
        <f t="shared" si="14"/>
        <v>-4.23151823501976E-2</v>
      </c>
      <c r="AI202" s="179">
        <f t="shared" si="15"/>
        <v>2.7751287664650182E-3</v>
      </c>
      <c r="AJ202" s="164"/>
      <c r="AK202" s="164"/>
      <c r="AL202" s="164"/>
      <c r="AM202" s="164"/>
      <c r="AN202" s="164"/>
      <c r="AO202" s="166"/>
    </row>
    <row r="203" spans="1:41">
      <c r="A203" s="53">
        <v>45191</v>
      </c>
      <c r="B203" s="51">
        <v>257.39999399999999</v>
      </c>
      <c r="C203" s="51">
        <v>257.790009</v>
      </c>
      <c r="D203" s="51">
        <v>244.479996</v>
      </c>
      <c r="E203" s="51">
        <v>244.88000500000001</v>
      </c>
      <c r="F203" s="51">
        <v>244.88000500000001</v>
      </c>
      <c r="G203" s="51">
        <v>127524100</v>
      </c>
      <c r="H203" s="179">
        <f t="shared" si="12"/>
        <v>8.6164650315161406E-3</v>
      </c>
      <c r="I203" s="164"/>
      <c r="J203" s="164"/>
      <c r="K203" s="164"/>
      <c r="L203" s="164"/>
      <c r="M203" s="164"/>
      <c r="N203" s="164"/>
      <c r="O203" s="164"/>
      <c r="P203" s="55">
        <v>44973</v>
      </c>
      <c r="Q203" s="172">
        <v>4114.75</v>
      </c>
      <c r="R203" s="172">
        <v>4136.54</v>
      </c>
      <c r="S203" s="172">
        <v>4089.49</v>
      </c>
      <c r="T203" s="172">
        <v>4090.41</v>
      </c>
      <c r="U203" s="172">
        <v>4090.41</v>
      </c>
      <c r="V203" s="173">
        <v>4143660000</v>
      </c>
      <c r="W203" s="180">
        <f t="shared" si="13"/>
        <v>1.3981483518767268E-2</v>
      </c>
      <c r="X203" s="164"/>
      <c r="Y203" s="164"/>
      <c r="Z203" s="164"/>
      <c r="AA203" s="164"/>
      <c r="AB203" s="164"/>
      <c r="AC203" s="164"/>
      <c r="AD203" s="164"/>
      <c r="AE203" s="164"/>
      <c r="AF203" s="164"/>
      <c r="AG203" s="164"/>
      <c r="AH203" s="181">
        <f t="shared" si="14"/>
        <v>8.6164650315161406E-3</v>
      </c>
      <c r="AI203" s="179">
        <f t="shared" si="15"/>
        <v>1.3981483518767268E-2</v>
      </c>
      <c r="AJ203" s="164"/>
      <c r="AK203" s="164"/>
      <c r="AL203" s="164"/>
      <c r="AM203" s="164"/>
      <c r="AN203" s="164"/>
      <c r="AO203" s="166"/>
    </row>
    <row r="204" spans="1:41">
      <c r="A204" s="53">
        <v>45194</v>
      </c>
      <c r="B204" s="51">
        <v>243.38000500000001</v>
      </c>
      <c r="C204" s="51">
        <v>247.10000600000001</v>
      </c>
      <c r="D204" s="51">
        <v>238.30999800000001</v>
      </c>
      <c r="E204" s="51">
        <v>246.990005</v>
      </c>
      <c r="F204" s="51">
        <v>246.990005</v>
      </c>
      <c r="G204" s="51">
        <v>104636600</v>
      </c>
      <c r="H204" s="179">
        <f t="shared" si="12"/>
        <v>-1.1619943892061557E-2</v>
      </c>
      <c r="I204" s="164"/>
      <c r="J204" s="164"/>
      <c r="K204" s="164"/>
      <c r="L204" s="164"/>
      <c r="M204" s="164"/>
      <c r="N204" s="164"/>
      <c r="O204" s="164"/>
      <c r="P204" s="55">
        <v>44972</v>
      </c>
      <c r="Q204" s="172">
        <v>4119.5</v>
      </c>
      <c r="R204" s="172">
        <v>4148.1099999999997</v>
      </c>
      <c r="S204" s="172">
        <v>4103.9799999999996</v>
      </c>
      <c r="T204" s="172">
        <v>4147.6000000000004</v>
      </c>
      <c r="U204" s="172">
        <v>4147.6000000000004</v>
      </c>
      <c r="V204" s="173">
        <v>4075980000</v>
      </c>
      <c r="W204" s="180">
        <f t="shared" si="13"/>
        <v>-2.7654547208024738E-3</v>
      </c>
      <c r="X204" s="164"/>
      <c r="Y204" s="164"/>
      <c r="Z204" s="164"/>
      <c r="AA204" s="164"/>
      <c r="AB204" s="164"/>
      <c r="AC204" s="164"/>
      <c r="AD204" s="164"/>
      <c r="AE204" s="164"/>
      <c r="AF204" s="164"/>
      <c r="AG204" s="164"/>
      <c r="AH204" s="181">
        <f t="shared" si="14"/>
        <v>-1.1619943892061557E-2</v>
      </c>
      <c r="AI204" s="179">
        <f t="shared" si="15"/>
        <v>-2.7654547208024738E-3</v>
      </c>
      <c r="AJ204" s="164"/>
      <c r="AK204" s="164"/>
      <c r="AL204" s="164"/>
      <c r="AM204" s="164"/>
      <c r="AN204" s="164"/>
      <c r="AO204" s="166"/>
    </row>
    <row r="205" spans="1:41">
      <c r="A205" s="53">
        <v>45195</v>
      </c>
      <c r="B205" s="51">
        <v>242.979996</v>
      </c>
      <c r="C205" s="51">
        <v>249.550003</v>
      </c>
      <c r="D205" s="51">
        <v>241.66000399999999</v>
      </c>
      <c r="E205" s="51">
        <v>244.11999499999999</v>
      </c>
      <c r="F205" s="51">
        <v>244.11999499999999</v>
      </c>
      <c r="G205" s="51">
        <v>101993600</v>
      </c>
      <c r="H205" s="179">
        <f t="shared" si="12"/>
        <v>-1.4828752556708791E-2</v>
      </c>
      <c r="I205" s="164"/>
      <c r="J205" s="164"/>
      <c r="K205" s="164"/>
      <c r="L205" s="164"/>
      <c r="M205" s="164"/>
      <c r="N205" s="164"/>
      <c r="O205" s="164"/>
      <c r="P205" s="55">
        <v>44971</v>
      </c>
      <c r="Q205" s="172">
        <v>4126.7</v>
      </c>
      <c r="R205" s="172">
        <v>4159.7700000000004</v>
      </c>
      <c r="S205" s="172">
        <v>4095.01</v>
      </c>
      <c r="T205" s="172">
        <v>4136.13</v>
      </c>
      <c r="U205" s="172">
        <v>4136.13</v>
      </c>
      <c r="V205" s="173">
        <v>3929200000</v>
      </c>
      <c r="W205" s="180">
        <f t="shared" si="13"/>
        <v>2.8045540154675308E-4</v>
      </c>
      <c r="X205" s="164"/>
      <c r="Y205" s="164"/>
      <c r="Z205" s="164"/>
      <c r="AA205" s="164"/>
      <c r="AB205" s="164"/>
      <c r="AC205" s="164"/>
      <c r="AD205" s="164"/>
      <c r="AE205" s="164"/>
      <c r="AF205" s="164"/>
      <c r="AG205" s="164"/>
      <c r="AH205" s="181">
        <f t="shared" si="14"/>
        <v>-1.4828752556708791E-2</v>
      </c>
      <c r="AI205" s="179">
        <f t="shared" si="15"/>
        <v>2.8045540154675308E-4</v>
      </c>
      <c r="AJ205" s="164"/>
      <c r="AK205" s="164"/>
      <c r="AL205" s="164"/>
      <c r="AM205" s="164"/>
      <c r="AN205" s="164"/>
      <c r="AO205" s="166"/>
    </row>
    <row r="206" spans="1:41">
      <c r="A206" s="53">
        <v>45196</v>
      </c>
      <c r="B206" s="51">
        <v>244.259995</v>
      </c>
      <c r="C206" s="51">
        <v>245.33000200000001</v>
      </c>
      <c r="D206" s="51">
        <v>234.58000200000001</v>
      </c>
      <c r="E206" s="51">
        <v>240.5</v>
      </c>
      <c r="F206" s="51">
        <v>240.5</v>
      </c>
      <c r="G206" s="51">
        <v>136597200</v>
      </c>
      <c r="H206" s="179">
        <f t="shared" si="12"/>
        <v>2.4449085239085289E-2</v>
      </c>
      <c r="I206" s="164"/>
      <c r="J206" s="164"/>
      <c r="K206" s="164"/>
      <c r="L206" s="164"/>
      <c r="M206" s="164"/>
      <c r="N206" s="164"/>
      <c r="O206" s="164"/>
      <c r="P206" s="55">
        <v>44970</v>
      </c>
      <c r="Q206" s="172">
        <v>4096.62</v>
      </c>
      <c r="R206" s="172">
        <v>4138.8999999999996</v>
      </c>
      <c r="S206" s="172">
        <v>4092.67</v>
      </c>
      <c r="T206" s="172">
        <v>4137.29</v>
      </c>
      <c r="U206" s="172">
        <v>4137.29</v>
      </c>
      <c r="V206" s="173">
        <v>3448620000</v>
      </c>
      <c r="W206" s="180">
        <f t="shared" si="13"/>
        <v>-1.1319003502292535E-2</v>
      </c>
      <c r="X206" s="164"/>
      <c r="Y206" s="164"/>
      <c r="Z206" s="164"/>
      <c r="AA206" s="164"/>
      <c r="AB206" s="164"/>
      <c r="AC206" s="164"/>
      <c r="AD206" s="164"/>
      <c r="AE206" s="164"/>
      <c r="AF206" s="164"/>
      <c r="AG206" s="164"/>
      <c r="AH206" s="181">
        <f t="shared" si="14"/>
        <v>2.4449085239085289E-2</v>
      </c>
      <c r="AI206" s="179">
        <f t="shared" si="15"/>
        <v>-1.1319003502292535E-2</v>
      </c>
      <c r="AJ206" s="164"/>
      <c r="AK206" s="164"/>
      <c r="AL206" s="164"/>
      <c r="AM206" s="164"/>
      <c r="AN206" s="164"/>
      <c r="AO206" s="166"/>
    </row>
    <row r="207" spans="1:41">
      <c r="A207" s="53">
        <v>45197</v>
      </c>
      <c r="B207" s="51">
        <v>240.020004</v>
      </c>
      <c r="C207" s="51">
        <v>247.550003</v>
      </c>
      <c r="D207" s="51">
        <v>238.64999399999999</v>
      </c>
      <c r="E207" s="51">
        <v>246.38000500000001</v>
      </c>
      <c r="F207" s="51">
        <v>246.38000500000001</v>
      </c>
      <c r="G207" s="51">
        <v>117058900</v>
      </c>
      <c r="H207" s="179">
        <f t="shared" si="12"/>
        <v>1.5585664104520003E-2</v>
      </c>
      <c r="I207" s="164"/>
      <c r="J207" s="164"/>
      <c r="K207" s="164"/>
      <c r="L207" s="164"/>
      <c r="M207" s="164"/>
      <c r="N207" s="164"/>
      <c r="O207" s="164"/>
      <c r="P207" s="55">
        <v>44967</v>
      </c>
      <c r="Q207" s="172">
        <v>4068.92</v>
      </c>
      <c r="R207" s="172">
        <v>4094.36</v>
      </c>
      <c r="S207" s="172">
        <v>4060.79</v>
      </c>
      <c r="T207" s="172">
        <v>4090.46</v>
      </c>
      <c r="U207" s="172">
        <v>4090.46</v>
      </c>
      <c r="V207" s="173">
        <v>3891520000</v>
      </c>
      <c r="W207" s="180">
        <f t="shared" si="13"/>
        <v>-2.1904626863482601E-3</v>
      </c>
      <c r="X207" s="164"/>
      <c r="Y207" s="164"/>
      <c r="Z207" s="164"/>
      <c r="AA207" s="164"/>
      <c r="AB207" s="164"/>
      <c r="AC207" s="164"/>
      <c r="AD207" s="164"/>
      <c r="AE207" s="164"/>
      <c r="AF207" s="164"/>
      <c r="AG207" s="164"/>
      <c r="AH207" s="181">
        <f t="shared" si="14"/>
        <v>1.5585664104520003E-2</v>
      </c>
      <c r="AI207" s="179">
        <f t="shared" si="15"/>
        <v>-2.1904626863482601E-3</v>
      </c>
      <c r="AJ207" s="164"/>
      <c r="AK207" s="164"/>
      <c r="AL207" s="164"/>
      <c r="AM207" s="164"/>
      <c r="AN207" s="164"/>
      <c r="AO207" s="166"/>
    </row>
    <row r="208" spans="1:41">
      <c r="A208" s="53">
        <v>45198</v>
      </c>
      <c r="B208" s="51">
        <v>250</v>
      </c>
      <c r="C208" s="51">
        <v>254.770004</v>
      </c>
      <c r="D208" s="51">
        <v>246.35000600000001</v>
      </c>
      <c r="E208" s="51">
        <v>250.220001</v>
      </c>
      <c r="F208" s="51">
        <v>250.220001</v>
      </c>
      <c r="G208" s="51">
        <v>128346200</v>
      </c>
      <c r="H208" s="179">
        <f t="shared" si="12"/>
        <v>5.5151666313038028E-3</v>
      </c>
      <c r="I208" s="164"/>
      <c r="J208" s="164"/>
      <c r="K208" s="164"/>
      <c r="L208" s="164"/>
      <c r="M208" s="164"/>
      <c r="N208" s="164"/>
      <c r="O208" s="164"/>
      <c r="P208" s="55">
        <v>44966</v>
      </c>
      <c r="Q208" s="172">
        <v>4144.25</v>
      </c>
      <c r="R208" s="172">
        <v>4156.2299999999996</v>
      </c>
      <c r="S208" s="172">
        <v>4069.67</v>
      </c>
      <c r="T208" s="172">
        <v>4081.5</v>
      </c>
      <c r="U208" s="172">
        <v>4081.5</v>
      </c>
      <c r="V208" s="173">
        <v>4270200000</v>
      </c>
      <c r="W208" s="180">
        <f t="shared" si="13"/>
        <v>8.908489525909502E-3</v>
      </c>
      <c r="X208" s="164"/>
      <c r="Y208" s="164"/>
      <c r="Z208" s="164"/>
      <c r="AA208" s="164"/>
      <c r="AB208" s="164"/>
      <c r="AC208" s="164"/>
      <c r="AD208" s="164"/>
      <c r="AE208" s="164"/>
      <c r="AF208" s="164"/>
      <c r="AG208" s="164"/>
      <c r="AH208" s="181">
        <f t="shared" si="14"/>
        <v>5.5151666313038028E-3</v>
      </c>
      <c r="AI208" s="179">
        <f t="shared" si="15"/>
        <v>8.908489525909502E-3</v>
      </c>
      <c r="AJ208" s="164"/>
      <c r="AK208" s="164"/>
      <c r="AL208" s="164"/>
      <c r="AM208" s="164"/>
      <c r="AN208" s="164"/>
      <c r="AO208" s="166"/>
    </row>
    <row r="209" spans="1:41">
      <c r="A209" s="53">
        <v>45201</v>
      </c>
      <c r="B209" s="51">
        <v>244.80999800000001</v>
      </c>
      <c r="C209" s="51">
        <v>254.279999</v>
      </c>
      <c r="D209" s="51">
        <v>242.61999499999999</v>
      </c>
      <c r="E209" s="51">
        <v>251.60000600000001</v>
      </c>
      <c r="F209" s="51">
        <v>251.60000600000001</v>
      </c>
      <c r="G209" s="51">
        <v>123810400</v>
      </c>
      <c r="H209" s="179">
        <f t="shared" si="12"/>
        <v>-2.0151060727717218E-2</v>
      </c>
      <c r="I209" s="164"/>
      <c r="J209" s="164"/>
      <c r="K209" s="164"/>
      <c r="L209" s="164"/>
      <c r="M209" s="164"/>
      <c r="N209" s="164"/>
      <c r="O209" s="164"/>
      <c r="P209" s="55">
        <v>44965</v>
      </c>
      <c r="Q209" s="172">
        <v>4153.47</v>
      </c>
      <c r="R209" s="172">
        <v>4156.8500000000004</v>
      </c>
      <c r="S209" s="172">
        <v>4111.67</v>
      </c>
      <c r="T209" s="172">
        <v>4117.8599999999997</v>
      </c>
      <c r="U209" s="172">
        <v>4117.8599999999997</v>
      </c>
      <c r="V209" s="173">
        <v>4029820000</v>
      </c>
      <c r="W209" s="180">
        <f t="shared" si="13"/>
        <v>1.1204849120659777E-2</v>
      </c>
      <c r="X209" s="164"/>
      <c r="Y209" s="164"/>
      <c r="Z209" s="164"/>
      <c r="AA209" s="164"/>
      <c r="AB209" s="164"/>
      <c r="AC209" s="164"/>
      <c r="AD209" s="164"/>
      <c r="AE209" s="164"/>
      <c r="AF209" s="164"/>
      <c r="AG209" s="164"/>
      <c r="AH209" s="181">
        <f t="shared" si="14"/>
        <v>-2.0151060727717218E-2</v>
      </c>
      <c r="AI209" s="179">
        <f t="shared" si="15"/>
        <v>1.1204849120659777E-2</v>
      </c>
      <c r="AJ209" s="164"/>
      <c r="AK209" s="164"/>
      <c r="AL209" s="164"/>
      <c r="AM209" s="164"/>
      <c r="AN209" s="164"/>
      <c r="AO209" s="166"/>
    </row>
    <row r="210" spans="1:41">
      <c r="A210" s="53">
        <v>45202</v>
      </c>
      <c r="B210" s="51">
        <v>248.61000100000001</v>
      </c>
      <c r="C210" s="51">
        <v>250.020004</v>
      </c>
      <c r="D210" s="51">
        <v>244.449997</v>
      </c>
      <c r="E210" s="51">
        <v>246.529999</v>
      </c>
      <c r="F210" s="51">
        <v>246.529999</v>
      </c>
      <c r="G210" s="51">
        <v>101985300</v>
      </c>
      <c r="H210" s="179">
        <f t="shared" si="12"/>
        <v>5.9343710945295669E-2</v>
      </c>
      <c r="I210" s="164"/>
      <c r="J210" s="164"/>
      <c r="K210" s="164"/>
      <c r="L210" s="164"/>
      <c r="M210" s="164"/>
      <c r="N210" s="164"/>
      <c r="O210" s="164"/>
      <c r="P210" s="55">
        <v>44964</v>
      </c>
      <c r="Q210" s="172">
        <v>4105.3500000000004</v>
      </c>
      <c r="R210" s="172">
        <v>4176.54</v>
      </c>
      <c r="S210" s="172">
        <v>4088.39</v>
      </c>
      <c r="T210" s="172">
        <v>4164</v>
      </c>
      <c r="U210" s="172">
        <v>4164</v>
      </c>
      <c r="V210" s="173">
        <v>4355860000</v>
      </c>
      <c r="W210" s="180">
        <f t="shared" si="13"/>
        <v>-1.2708933717579307E-2</v>
      </c>
      <c r="X210" s="164"/>
      <c r="Y210" s="164"/>
      <c r="Z210" s="164"/>
      <c r="AA210" s="164"/>
      <c r="AB210" s="164"/>
      <c r="AC210" s="164"/>
      <c r="AD210" s="164"/>
      <c r="AE210" s="164"/>
      <c r="AF210" s="164"/>
      <c r="AG210" s="164"/>
      <c r="AH210" s="181">
        <f t="shared" si="14"/>
        <v>5.9343710945295669E-2</v>
      </c>
      <c r="AI210" s="179">
        <f t="shared" si="15"/>
        <v>-1.2708933717579307E-2</v>
      </c>
      <c r="AJ210" s="164"/>
      <c r="AK210" s="164"/>
      <c r="AL210" s="164"/>
      <c r="AM210" s="164"/>
      <c r="AN210" s="164"/>
      <c r="AO210" s="166"/>
    </row>
    <row r="211" spans="1:41">
      <c r="A211" s="53">
        <v>45203</v>
      </c>
      <c r="B211" s="51">
        <v>248.13999899999999</v>
      </c>
      <c r="C211" s="51">
        <v>261.85998499999999</v>
      </c>
      <c r="D211" s="51">
        <v>247.60000600000001</v>
      </c>
      <c r="E211" s="51">
        <v>261.16000400000001</v>
      </c>
      <c r="F211" s="51">
        <v>261.16000400000001</v>
      </c>
      <c r="G211" s="51">
        <v>129721600</v>
      </c>
      <c r="H211" s="179">
        <f t="shared" si="12"/>
        <v>-4.2503292349468369E-3</v>
      </c>
      <c r="I211" s="164"/>
      <c r="J211" s="164"/>
      <c r="K211" s="164"/>
      <c r="L211" s="164"/>
      <c r="M211" s="164"/>
      <c r="N211" s="164"/>
      <c r="O211" s="164"/>
      <c r="P211" s="55">
        <v>44963</v>
      </c>
      <c r="Q211" s="172">
        <v>4119.57</v>
      </c>
      <c r="R211" s="172">
        <v>4124.63</v>
      </c>
      <c r="S211" s="172">
        <v>4093.38</v>
      </c>
      <c r="T211" s="172">
        <v>4111.08</v>
      </c>
      <c r="U211" s="172">
        <v>4111.08</v>
      </c>
      <c r="V211" s="173">
        <v>4114240000</v>
      </c>
      <c r="W211" s="180">
        <f t="shared" si="13"/>
        <v>6.1784251340279983E-3</v>
      </c>
      <c r="X211" s="164"/>
      <c r="Y211" s="164"/>
      <c r="Z211" s="164"/>
      <c r="AA211" s="164"/>
      <c r="AB211" s="164"/>
      <c r="AC211" s="164"/>
      <c r="AD211" s="164"/>
      <c r="AE211" s="164"/>
      <c r="AF211" s="164"/>
      <c r="AG211" s="164"/>
      <c r="AH211" s="181">
        <f t="shared" si="14"/>
        <v>-4.2503292349468369E-3</v>
      </c>
      <c r="AI211" s="179">
        <f t="shared" si="15"/>
        <v>6.1784251340279983E-3</v>
      </c>
      <c r="AJ211" s="164"/>
      <c r="AK211" s="164"/>
      <c r="AL211" s="164"/>
      <c r="AM211" s="164"/>
      <c r="AN211" s="164"/>
      <c r="AO211" s="166"/>
    </row>
    <row r="212" spans="1:41">
      <c r="A212" s="53">
        <v>45204</v>
      </c>
      <c r="B212" s="51">
        <v>260</v>
      </c>
      <c r="C212" s="51">
        <v>263.60000600000001</v>
      </c>
      <c r="D212" s="51">
        <v>256.25</v>
      </c>
      <c r="E212" s="51">
        <v>260.04998799999998</v>
      </c>
      <c r="F212" s="51">
        <v>260.04998799999998</v>
      </c>
      <c r="G212" s="51">
        <v>119159200</v>
      </c>
      <c r="H212" s="179">
        <f t="shared" si="12"/>
        <v>1.8458412695638859E-3</v>
      </c>
      <c r="I212" s="164"/>
      <c r="J212" s="164"/>
      <c r="K212" s="164"/>
      <c r="L212" s="164"/>
      <c r="M212" s="164"/>
      <c r="N212" s="164"/>
      <c r="O212" s="164"/>
      <c r="P212" s="55">
        <v>44960</v>
      </c>
      <c r="Q212" s="172">
        <v>4136.6899999999996</v>
      </c>
      <c r="R212" s="172">
        <v>4182.3599999999997</v>
      </c>
      <c r="S212" s="172">
        <v>4123.3599999999997</v>
      </c>
      <c r="T212" s="172">
        <v>4136.4799999999996</v>
      </c>
      <c r="U212" s="172">
        <v>4136.4799999999996</v>
      </c>
      <c r="V212" s="173">
        <v>4694510000</v>
      </c>
      <c r="W212" s="180">
        <f t="shared" si="13"/>
        <v>1.0463002359494267E-2</v>
      </c>
      <c r="X212" s="164"/>
      <c r="Y212" s="164"/>
      <c r="Z212" s="164"/>
      <c r="AA212" s="164"/>
      <c r="AB212" s="164"/>
      <c r="AC212" s="164"/>
      <c r="AD212" s="164"/>
      <c r="AE212" s="164"/>
      <c r="AF212" s="164"/>
      <c r="AG212" s="164"/>
      <c r="AH212" s="181">
        <f t="shared" si="14"/>
        <v>1.8458412695638859E-3</v>
      </c>
      <c r="AI212" s="179">
        <f t="shared" si="15"/>
        <v>1.0463002359494267E-2</v>
      </c>
      <c r="AJ212" s="164"/>
      <c r="AK212" s="164"/>
      <c r="AL212" s="164"/>
      <c r="AM212" s="164"/>
      <c r="AN212" s="164"/>
      <c r="AO212" s="166"/>
    </row>
    <row r="213" spans="1:41">
      <c r="A213" s="53">
        <v>45205</v>
      </c>
      <c r="B213" s="51">
        <v>253.979996</v>
      </c>
      <c r="C213" s="51">
        <v>261.64999399999999</v>
      </c>
      <c r="D213" s="51">
        <v>250.64999399999999</v>
      </c>
      <c r="E213" s="51">
        <v>260.52999899999998</v>
      </c>
      <c r="F213" s="51">
        <v>260.52999899999998</v>
      </c>
      <c r="G213" s="51">
        <v>117947000</v>
      </c>
      <c r="H213" s="179">
        <f t="shared" si="12"/>
        <v>-3.3009096967754337E-3</v>
      </c>
      <c r="I213" s="164"/>
      <c r="J213" s="164"/>
      <c r="K213" s="164"/>
      <c r="L213" s="164"/>
      <c r="M213" s="164"/>
      <c r="N213" s="164"/>
      <c r="O213" s="164"/>
      <c r="P213" s="55">
        <v>44959</v>
      </c>
      <c r="Q213" s="172">
        <v>4158.68</v>
      </c>
      <c r="R213" s="172">
        <v>4195.4399999999996</v>
      </c>
      <c r="S213" s="172">
        <v>4141.88</v>
      </c>
      <c r="T213" s="172">
        <v>4179.76</v>
      </c>
      <c r="U213" s="172">
        <v>4179.76</v>
      </c>
      <c r="V213" s="173">
        <v>5624360000</v>
      </c>
      <c r="W213" s="180">
        <f t="shared" si="13"/>
        <v>-1.4486477692499111E-2</v>
      </c>
      <c r="X213" s="164"/>
      <c r="Y213" s="164"/>
      <c r="Z213" s="164"/>
      <c r="AA213" s="164"/>
      <c r="AB213" s="164"/>
      <c r="AC213" s="164"/>
      <c r="AD213" s="164"/>
      <c r="AE213" s="164"/>
      <c r="AF213" s="164"/>
      <c r="AG213" s="164"/>
      <c r="AH213" s="181">
        <f t="shared" si="14"/>
        <v>-3.3009096967754337E-3</v>
      </c>
      <c r="AI213" s="179">
        <f t="shared" si="15"/>
        <v>-1.4486477692499111E-2</v>
      </c>
      <c r="AJ213" s="164"/>
      <c r="AK213" s="164"/>
      <c r="AL213" s="164"/>
      <c r="AM213" s="164"/>
      <c r="AN213" s="164"/>
      <c r="AO213" s="166"/>
    </row>
    <row r="214" spans="1:41">
      <c r="A214" s="53">
        <v>45208</v>
      </c>
      <c r="B214" s="51">
        <v>255.30999800000001</v>
      </c>
      <c r="C214" s="51">
        <v>261.35998499999999</v>
      </c>
      <c r="D214" s="51">
        <v>252.050003</v>
      </c>
      <c r="E214" s="51">
        <v>259.67001299999998</v>
      </c>
      <c r="F214" s="51">
        <v>259.67001299999998</v>
      </c>
      <c r="G214" s="51">
        <v>101377900</v>
      </c>
      <c r="H214" s="179">
        <f t="shared" si="12"/>
        <v>1.5211544661493326E-2</v>
      </c>
      <c r="I214" s="164"/>
      <c r="J214" s="164"/>
      <c r="K214" s="164"/>
      <c r="L214" s="164"/>
      <c r="M214" s="164"/>
      <c r="N214" s="164"/>
      <c r="O214" s="164"/>
      <c r="P214" s="55">
        <v>44958</v>
      </c>
      <c r="Q214" s="172">
        <v>4070.07</v>
      </c>
      <c r="R214" s="172">
        <v>4148.95</v>
      </c>
      <c r="S214" s="172">
        <v>4037.2</v>
      </c>
      <c r="T214" s="172">
        <v>4119.21</v>
      </c>
      <c r="U214" s="172">
        <v>4119.21</v>
      </c>
      <c r="V214" s="173">
        <v>4856930000</v>
      </c>
      <c r="W214" s="180">
        <f t="shared" si="13"/>
        <v>-1.0344216488113012E-2</v>
      </c>
      <c r="X214" s="164"/>
      <c r="Y214" s="164"/>
      <c r="Z214" s="164"/>
      <c r="AA214" s="164"/>
      <c r="AB214" s="164"/>
      <c r="AC214" s="164"/>
      <c r="AD214" s="164"/>
      <c r="AE214" s="164"/>
      <c r="AF214" s="164"/>
      <c r="AG214" s="164"/>
      <c r="AH214" s="181">
        <f t="shared" si="14"/>
        <v>1.5211544661493326E-2</v>
      </c>
      <c r="AI214" s="179">
        <f t="shared" si="15"/>
        <v>-1.0344216488113012E-2</v>
      </c>
      <c r="AJ214" s="164"/>
      <c r="AK214" s="164"/>
      <c r="AL214" s="164"/>
      <c r="AM214" s="164"/>
      <c r="AN214" s="164"/>
      <c r="AO214" s="166"/>
    </row>
    <row r="215" spans="1:41">
      <c r="A215" s="53">
        <v>45209</v>
      </c>
      <c r="B215" s="51">
        <v>257.75</v>
      </c>
      <c r="C215" s="51">
        <v>268.94000199999999</v>
      </c>
      <c r="D215" s="51">
        <v>257.64999399999999</v>
      </c>
      <c r="E215" s="51">
        <v>263.61999500000002</v>
      </c>
      <c r="F215" s="51">
        <v>263.61999500000002</v>
      </c>
      <c r="G215" s="51">
        <v>122656000</v>
      </c>
      <c r="H215" s="179">
        <f t="shared" si="12"/>
        <v>-2.3898225170667642E-3</v>
      </c>
      <c r="I215" s="164"/>
      <c r="J215" s="164"/>
      <c r="K215" s="164"/>
      <c r="L215" s="164"/>
      <c r="M215" s="164"/>
      <c r="N215" s="164"/>
      <c r="O215" s="164"/>
      <c r="P215" s="55">
        <v>44957</v>
      </c>
      <c r="Q215" s="172">
        <v>4020.85</v>
      </c>
      <c r="R215" s="172">
        <v>4077.16</v>
      </c>
      <c r="S215" s="172">
        <v>4020.44</v>
      </c>
      <c r="T215" s="172">
        <v>4076.6</v>
      </c>
      <c r="U215" s="172">
        <v>4076.6</v>
      </c>
      <c r="V215" s="173">
        <v>4679320000</v>
      </c>
      <c r="W215" s="180">
        <f t="shared" si="13"/>
        <v>-1.4431143600058816E-2</v>
      </c>
      <c r="X215" s="164"/>
      <c r="Y215" s="164"/>
      <c r="Z215" s="164"/>
      <c r="AA215" s="164"/>
      <c r="AB215" s="164"/>
      <c r="AC215" s="164"/>
      <c r="AD215" s="164"/>
      <c r="AE215" s="164"/>
      <c r="AF215" s="164"/>
      <c r="AG215" s="164"/>
      <c r="AH215" s="181">
        <f t="shared" si="14"/>
        <v>-2.3898225170667642E-3</v>
      </c>
      <c r="AI215" s="179">
        <f t="shared" si="15"/>
        <v>-1.4431143600058816E-2</v>
      </c>
      <c r="AJ215" s="164"/>
      <c r="AK215" s="164"/>
      <c r="AL215" s="164"/>
      <c r="AM215" s="164"/>
      <c r="AN215" s="164"/>
      <c r="AO215" s="166"/>
    </row>
    <row r="216" spans="1:41">
      <c r="A216" s="53">
        <v>45210</v>
      </c>
      <c r="B216" s="51">
        <v>266.20001200000002</v>
      </c>
      <c r="C216" s="51">
        <v>268.60000600000001</v>
      </c>
      <c r="D216" s="51">
        <v>260.89999399999999</v>
      </c>
      <c r="E216" s="51">
        <v>262.98998999999998</v>
      </c>
      <c r="F216" s="51">
        <v>262.98998999999998</v>
      </c>
      <c r="G216" s="51">
        <v>103706300</v>
      </c>
      <c r="H216" s="179">
        <f t="shared" si="12"/>
        <v>-1.5665976488306477E-2</v>
      </c>
      <c r="I216" s="164"/>
      <c r="J216" s="164"/>
      <c r="K216" s="164"/>
      <c r="L216" s="164"/>
      <c r="M216" s="164"/>
      <c r="N216" s="164"/>
      <c r="O216" s="164"/>
      <c r="P216" s="55">
        <v>44956</v>
      </c>
      <c r="Q216" s="172">
        <v>4049.27</v>
      </c>
      <c r="R216" s="172">
        <v>4063.85</v>
      </c>
      <c r="S216" s="172">
        <v>4015.55</v>
      </c>
      <c r="T216" s="172">
        <v>4017.77</v>
      </c>
      <c r="U216" s="172">
        <v>4017.77</v>
      </c>
      <c r="V216" s="173">
        <v>3802000000</v>
      </c>
      <c r="W216" s="180">
        <f t="shared" si="13"/>
        <v>1.3139129417562456E-2</v>
      </c>
      <c r="X216" s="164"/>
      <c r="Y216" s="164"/>
      <c r="Z216" s="164"/>
      <c r="AA216" s="164"/>
      <c r="AB216" s="164"/>
      <c r="AC216" s="164"/>
      <c r="AD216" s="164"/>
      <c r="AE216" s="164"/>
      <c r="AF216" s="164"/>
      <c r="AG216" s="164"/>
      <c r="AH216" s="181">
        <f t="shared" si="14"/>
        <v>-1.5665976488306477E-2</v>
      </c>
      <c r="AI216" s="179">
        <f t="shared" si="15"/>
        <v>1.3139129417562456E-2</v>
      </c>
      <c r="AJ216" s="164"/>
      <c r="AK216" s="164"/>
      <c r="AL216" s="164"/>
      <c r="AM216" s="164"/>
      <c r="AN216" s="164"/>
      <c r="AO216" s="166"/>
    </row>
    <row r="217" spans="1:41">
      <c r="A217" s="53">
        <v>45211</v>
      </c>
      <c r="B217" s="51">
        <v>262.92001299999998</v>
      </c>
      <c r="C217" s="51">
        <v>265.41000400000001</v>
      </c>
      <c r="D217" s="51">
        <v>256.63000499999998</v>
      </c>
      <c r="E217" s="51">
        <v>258.86999500000002</v>
      </c>
      <c r="F217" s="51">
        <v>258.86999500000002</v>
      </c>
      <c r="G217" s="51">
        <v>111508100</v>
      </c>
      <c r="H217" s="179">
        <f t="shared" si="12"/>
        <v>-2.9937807199324262E-2</v>
      </c>
      <c r="I217" s="164"/>
      <c r="J217" s="164"/>
      <c r="K217" s="164"/>
      <c r="L217" s="164"/>
      <c r="M217" s="164"/>
      <c r="N217" s="164"/>
      <c r="O217" s="164"/>
      <c r="P217" s="55">
        <v>44953</v>
      </c>
      <c r="Q217" s="172">
        <v>4053.72</v>
      </c>
      <c r="R217" s="172">
        <v>4094.21</v>
      </c>
      <c r="S217" s="172">
        <v>4048.7</v>
      </c>
      <c r="T217" s="172">
        <v>4070.56</v>
      </c>
      <c r="U217" s="172">
        <v>4070.56</v>
      </c>
      <c r="V217" s="173">
        <v>3907760000</v>
      </c>
      <c r="W217" s="180">
        <f t="shared" si="13"/>
        <v>-2.488601077001662E-3</v>
      </c>
      <c r="X217" s="164"/>
      <c r="Y217" s="164"/>
      <c r="Z217" s="164"/>
      <c r="AA217" s="164"/>
      <c r="AB217" s="164"/>
      <c r="AC217" s="164"/>
      <c r="AD217" s="164"/>
      <c r="AE217" s="164"/>
      <c r="AF217" s="164"/>
      <c r="AG217" s="164"/>
      <c r="AH217" s="181">
        <f t="shared" si="14"/>
        <v>-2.9937807199324262E-2</v>
      </c>
      <c r="AI217" s="179">
        <f t="shared" si="15"/>
        <v>-2.488601077001662E-3</v>
      </c>
      <c r="AJ217" s="164"/>
      <c r="AK217" s="164"/>
      <c r="AL217" s="164"/>
      <c r="AM217" s="164"/>
      <c r="AN217" s="164"/>
      <c r="AO217" s="166"/>
    </row>
    <row r="218" spans="1:41">
      <c r="A218" s="53">
        <v>45212</v>
      </c>
      <c r="B218" s="51">
        <v>258.89999399999999</v>
      </c>
      <c r="C218" s="51">
        <v>259.60000600000001</v>
      </c>
      <c r="D218" s="51">
        <v>250.220001</v>
      </c>
      <c r="E218" s="51">
        <v>251.11999499999999</v>
      </c>
      <c r="F218" s="51">
        <v>251.11999499999999</v>
      </c>
      <c r="G218" s="51">
        <v>102073800</v>
      </c>
      <c r="H218" s="179">
        <f t="shared" si="12"/>
        <v>1.1150059954405434E-2</v>
      </c>
      <c r="I218" s="164"/>
      <c r="J218" s="164"/>
      <c r="K218" s="164"/>
      <c r="L218" s="164"/>
      <c r="M218" s="164"/>
      <c r="N218" s="164"/>
      <c r="O218" s="164"/>
      <c r="P218" s="55">
        <v>44952</v>
      </c>
      <c r="Q218" s="172">
        <v>4036.08</v>
      </c>
      <c r="R218" s="172">
        <v>4061.57</v>
      </c>
      <c r="S218" s="172">
        <v>4013.29</v>
      </c>
      <c r="T218" s="172">
        <v>4060.43</v>
      </c>
      <c r="U218" s="172">
        <v>4060.43</v>
      </c>
      <c r="V218" s="173">
        <v>3809590000</v>
      </c>
      <c r="W218" s="180">
        <f t="shared" si="13"/>
        <v>-1.0888009398019483E-2</v>
      </c>
      <c r="X218" s="164"/>
      <c r="Y218" s="164"/>
      <c r="Z218" s="164"/>
      <c r="AA218" s="164"/>
      <c r="AB218" s="164"/>
      <c r="AC218" s="164"/>
      <c r="AD218" s="164"/>
      <c r="AE218" s="164"/>
      <c r="AF218" s="164"/>
      <c r="AG218" s="164"/>
      <c r="AH218" s="181">
        <f t="shared" si="14"/>
        <v>1.1150059954405434E-2</v>
      </c>
      <c r="AI218" s="179">
        <f t="shared" si="15"/>
        <v>-1.0888009398019483E-2</v>
      </c>
      <c r="AJ218" s="164"/>
      <c r="AK218" s="164"/>
      <c r="AL218" s="164"/>
      <c r="AM218" s="164"/>
      <c r="AN218" s="164"/>
      <c r="AO218" s="166"/>
    </row>
    <row r="219" spans="1:41">
      <c r="A219" s="53">
        <v>45215</v>
      </c>
      <c r="B219" s="51">
        <v>250.050003</v>
      </c>
      <c r="C219" s="51">
        <v>255.39999399999999</v>
      </c>
      <c r="D219" s="51">
        <v>248.479996</v>
      </c>
      <c r="E219" s="51">
        <v>253.91999799999999</v>
      </c>
      <c r="F219" s="51">
        <v>253.91999799999999</v>
      </c>
      <c r="G219" s="51">
        <v>88917200</v>
      </c>
      <c r="H219" s="179">
        <f t="shared" si="12"/>
        <v>3.6626024233035182E-3</v>
      </c>
      <c r="I219" s="164"/>
      <c r="J219" s="164"/>
      <c r="K219" s="164"/>
      <c r="L219" s="164"/>
      <c r="M219" s="164"/>
      <c r="N219" s="164"/>
      <c r="O219" s="164"/>
      <c r="P219" s="55">
        <v>44951</v>
      </c>
      <c r="Q219" s="172">
        <v>3982.71</v>
      </c>
      <c r="R219" s="172">
        <v>4019.55</v>
      </c>
      <c r="S219" s="172">
        <v>3949.06</v>
      </c>
      <c r="T219" s="172">
        <v>4016.22</v>
      </c>
      <c r="U219" s="172">
        <v>4016.22</v>
      </c>
      <c r="V219" s="173">
        <v>3724020000</v>
      </c>
      <c r="W219" s="180">
        <f t="shared" si="13"/>
        <v>1.8176295123284447E-4</v>
      </c>
      <c r="X219" s="164"/>
      <c r="Y219" s="164"/>
      <c r="Z219" s="164"/>
      <c r="AA219" s="164"/>
      <c r="AB219" s="164"/>
      <c r="AC219" s="164"/>
      <c r="AD219" s="164"/>
      <c r="AE219" s="164"/>
      <c r="AF219" s="164"/>
      <c r="AG219" s="164"/>
      <c r="AH219" s="181">
        <f t="shared" si="14"/>
        <v>3.6626024233035182E-3</v>
      </c>
      <c r="AI219" s="179">
        <f t="shared" si="15"/>
        <v>1.8176295123284447E-4</v>
      </c>
      <c r="AJ219" s="164"/>
      <c r="AK219" s="164"/>
      <c r="AL219" s="164"/>
      <c r="AM219" s="164"/>
      <c r="AN219" s="164"/>
      <c r="AO219" s="166"/>
    </row>
    <row r="220" spans="1:41">
      <c r="A220" s="53">
        <v>45216</v>
      </c>
      <c r="B220" s="51">
        <v>250.10000600000001</v>
      </c>
      <c r="C220" s="51">
        <v>257.17999300000002</v>
      </c>
      <c r="D220" s="51">
        <v>247.08000200000001</v>
      </c>
      <c r="E220" s="51">
        <v>254.85000600000001</v>
      </c>
      <c r="F220" s="51">
        <v>254.85000600000001</v>
      </c>
      <c r="G220" s="51">
        <v>93562900</v>
      </c>
      <c r="H220" s="179">
        <f t="shared" si="12"/>
        <v>-4.7753630423693294E-2</v>
      </c>
      <c r="I220" s="164"/>
      <c r="J220" s="164"/>
      <c r="K220" s="164"/>
      <c r="L220" s="164"/>
      <c r="M220" s="164"/>
      <c r="N220" s="164"/>
      <c r="O220" s="164"/>
      <c r="P220" s="55">
        <v>44950</v>
      </c>
      <c r="Q220" s="172">
        <v>4001.74</v>
      </c>
      <c r="R220" s="172">
        <v>4023.92</v>
      </c>
      <c r="S220" s="172">
        <v>3989.79</v>
      </c>
      <c r="T220" s="172">
        <v>4016.95</v>
      </c>
      <c r="U220" s="172">
        <v>4016.95</v>
      </c>
      <c r="V220" s="173">
        <v>3320430000</v>
      </c>
      <c r="W220" s="180">
        <f t="shared" si="13"/>
        <v>7.1198297215557815E-4</v>
      </c>
      <c r="X220" s="164"/>
      <c r="Y220" s="164"/>
      <c r="Z220" s="164"/>
      <c r="AA220" s="164"/>
      <c r="AB220" s="164"/>
      <c r="AC220" s="164"/>
      <c r="AD220" s="164"/>
      <c r="AE220" s="164"/>
      <c r="AF220" s="164"/>
      <c r="AG220" s="164"/>
      <c r="AH220" s="181">
        <f t="shared" si="14"/>
        <v>-4.7753630423693294E-2</v>
      </c>
      <c r="AI220" s="179">
        <f t="shared" si="15"/>
        <v>7.1198297215557815E-4</v>
      </c>
      <c r="AJ220" s="164"/>
      <c r="AK220" s="164"/>
      <c r="AL220" s="164"/>
      <c r="AM220" s="164"/>
      <c r="AN220" s="164"/>
      <c r="AO220" s="166"/>
    </row>
    <row r="221" spans="1:41">
      <c r="A221" s="53">
        <v>45217</v>
      </c>
      <c r="B221" s="51">
        <v>252.699997</v>
      </c>
      <c r="C221" s="51">
        <v>254.63000500000001</v>
      </c>
      <c r="D221" s="51">
        <v>242.08000200000001</v>
      </c>
      <c r="E221" s="51">
        <v>242.679993</v>
      </c>
      <c r="F221" s="51">
        <v>242.679993</v>
      </c>
      <c r="G221" s="51">
        <v>125147800</v>
      </c>
      <c r="H221" s="179">
        <f t="shared" si="12"/>
        <v>-9.3003101413473233E-2</v>
      </c>
      <c r="I221" s="164"/>
      <c r="J221" s="164"/>
      <c r="K221" s="164"/>
      <c r="L221" s="164"/>
      <c r="M221" s="164"/>
      <c r="N221" s="164"/>
      <c r="O221" s="164"/>
      <c r="P221" s="55">
        <v>44949</v>
      </c>
      <c r="Q221" s="172">
        <v>3978.14</v>
      </c>
      <c r="R221" s="172">
        <v>4039.31</v>
      </c>
      <c r="S221" s="172">
        <v>3971.64</v>
      </c>
      <c r="T221" s="172">
        <v>4019.81</v>
      </c>
      <c r="U221" s="172">
        <v>4019.81</v>
      </c>
      <c r="V221" s="173">
        <v>3945210000</v>
      </c>
      <c r="W221" s="180">
        <f t="shared" si="13"/>
        <v>-1.174184849532689E-2</v>
      </c>
      <c r="X221" s="164"/>
      <c r="Y221" s="164"/>
      <c r="Z221" s="164"/>
      <c r="AA221" s="164"/>
      <c r="AB221" s="164"/>
      <c r="AC221" s="164"/>
      <c r="AD221" s="164"/>
      <c r="AE221" s="164"/>
      <c r="AF221" s="164"/>
      <c r="AG221" s="164"/>
      <c r="AH221" s="181">
        <f t="shared" si="14"/>
        <v>-9.3003101413473233E-2</v>
      </c>
      <c r="AI221" s="179">
        <f t="shared" si="15"/>
        <v>-1.174184849532689E-2</v>
      </c>
      <c r="AJ221" s="164"/>
      <c r="AK221" s="164"/>
      <c r="AL221" s="164"/>
      <c r="AM221" s="164"/>
      <c r="AN221" s="164"/>
      <c r="AO221" s="166"/>
    </row>
    <row r="222" spans="1:41">
      <c r="A222" s="53">
        <v>45218</v>
      </c>
      <c r="B222" s="51">
        <v>225.949997</v>
      </c>
      <c r="C222" s="51">
        <v>230.61000100000001</v>
      </c>
      <c r="D222" s="51">
        <v>216.779999</v>
      </c>
      <c r="E222" s="51">
        <v>220.11000100000001</v>
      </c>
      <c r="F222" s="51">
        <v>220.11000100000001</v>
      </c>
      <c r="G222" s="51">
        <v>170772700</v>
      </c>
      <c r="H222" s="179">
        <f t="shared" si="12"/>
        <v>-3.6890627245965146E-2</v>
      </c>
      <c r="I222" s="164"/>
      <c r="J222" s="164"/>
      <c r="K222" s="164"/>
      <c r="L222" s="164"/>
      <c r="M222" s="164"/>
      <c r="N222" s="164"/>
      <c r="O222" s="164"/>
      <c r="P222" s="55">
        <v>44946</v>
      </c>
      <c r="Q222" s="172">
        <v>3909.04</v>
      </c>
      <c r="R222" s="172">
        <v>3972.96</v>
      </c>
      <c r="S222" s="172">
        <v>3897.86</v>
      </c>
      <c r="T222" s="172">
        <v>3972.61</v>
      </c>
      <c r="U222" s="172">
        <v>3972.61</v>
      </c>
      <c r="V222" s="173">
        <v>4013360000</v>
      </c>
      <c r="W222" s="180">
        <f t="shared" si="13"/>
        <v>-1.8567138480746981E-2</v>
      </c>
      <c r="X222" s="164"/>
      <c r="Y222" s="164"/>
      <c r="Z222" s="164"/>
      <c r="AA222" s="164"/>
      <c r="AB222" s="164"/>
      <c r="AC222" s="164"/>
      <c r="AD222" s="164"/>
      <c r="AE222" s="164"/>
      <c r="AF222" s="164"/>
      <c r="AG222" s="164"/>
      <c r="AH222" s="181">
        <f t="shared" si="14"/>
        <v>-3.6890627245965146E-2</v>
      </c>
      <c r="AI222" s="179">
        <f t="shared" si="15"/>
        <v>-1.8567138480746981E-2</v>
      </c>
      <c r="AJ222" s="164"/>
      <c r="AK222" s="164"/>
      <c r="AL222" s="164"/>
      <c r="AM222" s="164"/>
      <c r="AN222" s="164"/>
      <c r="AO222" s="166"/>
    </row>
    <row r="223" spans="1:41">
      <c r="A223" s="53">
        <v>45219</v>
      </c>
      <c r="B223" s="51">
        <v>217.009995</v>
      </c>
      <c r="C223" s="51">
        <v>218.86000100000001</v>
      </c>
      <c r="D223" s="51">
        <v>210.41999799999999</v>
      </c>
      <c r="E223" s="51">
        <v>211.990005</v>
      </c>
      <c r="F223" s="51">
        <v>211.990005</v>
      </c>
      <c r="G223" s="51">
        <v>137734000</v>
      </c>
      <c r="H223" s="179">
        <f t="shared" si="12"/>
        <v>4.2453416612731054E-4</v>
      </c>
      <c r="I223" s="164"/>
      <c r="J223" s="164"/>
      <c r="K223" s="164"/>
      <c r="L223" s="164"/>
      <c r="M223" s="164"/>
      <c r="N223" s="164"/>
      <c r="O223" s="164"/>
      <c r="P223" s="55">
        <v>44945</v>
      </c>
      <c r="Q223" s="172">
        <v>3911.84</v>
      </c>
      <c r="R223" s="172">
        <v>3922.94</v>
      </c>
      <c r="S223" s="172">
        <v>3885.54</v>
      </c>
      <c r="T223" s="172">
        <v>3898.85</v>
      </c>
      <c r="U223" s="172">
        <v>3898.85</v>
      </c>
      <c r="V223" s="173">
        <v>3991500000</v>
      </c>
      <c r="W223" s="180">
        <f t="shared" si="13"/>
        <v>7.6971414647910574E-3</v>
      </c>
      <c r="X223" s="164"/>
      <c r="Y223" s="164"/>
      <c r="Z223" s="164"/>
      <c r="AA223" s="164"/>
      <c r="AB223" s="164"/>
      <c r="AC223" s="164"/>
      <c r="AD223" s="164"/>
      <c r="AE223" s="164"/>
      <c r="AF223" s="164"/>
      <c r="AG223" s="164"/>
      <c r="AH223" s="181">
        <f t="shared" si="14"/>
        <v>4.2453416612731054E-4</v>
      </c>
      <c r="AI223" s="179">
        <f t="shared" si="15"/>
        <v>7.6971414647910574E-3</v>
      </c>
      <c r="AJ223" s="164"/>
      <c r="AK223" s="164"/>
      <c r="AL223" s="164"/>
      <c r="AM223" s="164"/>
      <c r="AN223" s="164"/>
      <c r="AO223" s="166"/>
    </row>
    <row r="224" spans="1:41">
      <c r="A224" s="53">
        <v>45222</v>
      </c>
      <c r="B224" s="51">
        <v>210</v>
      </c>
      <c r="C224" s="51">
        <v>216.979996</v>
      </c>
      <c r="D224" s="51">
        <v>202.509995</v>
      </c>
      <c r="E224" s="51">
        <v>212.08000200000001</v>
      </c>
      <c r="F224" s="51">
        <v>212.08000200000001</v>
      </c>
      <c r="G224" s="51">
        <v>150683400</v>
      </c>
      <c r="H224" s="179">
        <f t="shared" si="12"/>
        <v>2.093550527220378E-2</v>
      </c>
      <c r="I224" s="164"/>
      <c r="J224" s="164"/>
      <c r="K224" s="164"/>
      <c r="L224" s="164"/>
      <c r="M224" s="164"/>
      <c r="N224" s="164"/>
      <c r="O224" s="164"/>
      <c r="P224" s="55">
        <v>44944</v>
      </c>
      <c r="Q224" s="172">
        <v>4002.25</v>
      </c>
      <c r="R224" s="172">
        <v>4014.16</v>
      </c>
      <c r="S224" s="172">
        <v>3926.59</v>
      </c>
      <c r="T224" s="172">
        <v>3928.86</v>
      </c>
      <c r="U224" s="172">
        <v>3928.86</v>
      </c>
      <c r="V224" s="173">
        <v>4298710000</v>
      </c>
      <c r="W224" s="180">
        <f t="shared" si="13"/>
        <v>1.5808656964106493E-2</v>
      </c>
      <c r="X224" s="164"/>
      <c r="Y224" s="164"/>
      <c r="Z224" s="164"/>
      <c r="AA224" s="164"/>
      <c r="AB224" s="164"/>
      <c r="AC224" s="164"/>
      <c r="AD224" s="164"/>
      <c r="AE224" s="164"/>
      <c r="AF224" s="164"/>
      <c r="AG224" s="164"/>
      <c r="AH224" s="181">
        <f t="shared" si="14"/>
        <v>2.093550527220378E-2</v>
      </c>
      <c r="AI224" s="179">
        <f t="shared" si="15"/>
        <v>1.5808656964106493E-2</v>
      </c>
      <c r="AJ224" s="164"/>
      <c r="AK224" s="164"/>
      <c r="AL224" s="164"/>
      <c r="AM224" s="164"/>
      <c r="AN224" s="164"/>
      <c r="AO224" s="166"/>
    </row>
    <row r="225" spans="1:41">
      <c r="A225" s="53">
        <v>45223</v>
      </c>
      <c r="B225" s="51">
        <v>216.5</v>
      </c>
      <c r="C225" s="51">
        <v>222.050003</v>
      </c>
      <c r="D225" s="51">
        <v>214.11000100000001</v>
      </c>
      <c r="E225" s="51">
        <v>216.520004</v>
      </c>
      <c r="F225" s="51">
        <v>216.520004</v>
      </c>
      <c r="G225" s="51">
        <v>118231100</v>
      </c>
      <c r="H225" s="179">
        <f t="shared" si="12"/>
        <v>-1.8935922428673146E-2</v>
      </c>
      <c r="I225" s="164"/>
      <c r="J225" s="164"/>
      <c r="K225" s="164"/>
      <c r="L225" s="164"/>
      <c r="M225" s="164"/>
      <c r="N225" s="164"/>
      <c r="O225" s="164"/>
      <c r="P225" s="55">
        <v>44943</v>
      </c>
      <c r="Q225" s="172">
        <v>3999.28</v>
      </c>
      <c r="R225" s="172">
        <v>4015.39</v>
      </c>
      <c r="S225" s="172">
        <v>3984.57</v>
      </c>
      <c r="T225" s="172">
        <v>3990.97</v>
      </c>
      <c r="U225" s="172">
        <v>3990.97</v>
      </c>
      <c r="V225" s="173">
        <v>4235560000</v>
      </c>
      <c r="W225" s="180">
        <f t="shared" si="13"/>
        <v>2.0345930939096313E-3</v>
      </c>
      <c r="X225" s="164"/>
      <c r="Y225" s="164"/>
      <c r="Z225" s="164"/>
      <c r="AA225" s="164"/>
      <c r="AB225" s="164"/>
      <c r="AC225" s="164"/>
      <c r="AD225" s="164"/>
      <c r="AE225" s="164"/>
      <c r="AF225" s="164"/>
      <c r="AG225" s="164"/>
      <c r="AH225" s="181">
        <f t="shared" si="14"/>
        <v>-1.8935922428673146E-2</v>
      </c>
      <c r="AI225" s="179">
        <f t="shared" si="15"/>
        <v>2.0345930939096313E-3</v>
      </c>
      <c r="AJ225" s="164"/>
      <c r="AK225" s="164"/>
      <c r="AL225" s="164"/>
      <c r="AM225" s="164"/>
      <c r="AN225" s="164"/>
      <c r="AO225" s="166"/>
    </row>
    <row r="226" spans="1:41">
      <c r="A226" s="53">
        <v>45224</v>
      </c>
      <c r="B226" s="51">
        <v>215.88000500000001</v>
      </c>
      <c r="C226" s="51">
        <v>220.10000600000001</v>
      </c>
      <c r="D226" s="51">
        <v>212.199997</v>
      </c>
      <c r="E226" s="51">
        <v>212.41999799999999</v>
      </c>
      <c r="F226" s="51">
        <v>212.41999799999999</v>
      </c>
      <c r="G226" s="51">
        <v>107065100</v>
      </c>
      <c r="H226" s="179">
        <f t="shared" si="12"/>
        <v>-3.135299436355321E-2</v>
      </c>
      <c r="I226" s="164"/>
      <c r="J226" s="164"/>
      <c r="K226" s="164"/>
      <c r="L226" s="164"/>
      <c r="M226" s="164"/>
      <c r="N226" s="164"/>
      <c r="O226" s="164"/>
      <c r="P226" s="55">
        <v>44939</v>
      </c>
      <c r="Q226" s="172">
        <v>3960.6</v>
      </c>
      <c r="R226" s="172">
        <v>4003.95</v>
      </c>
      <c r="S226" s="172">
        <v>3947.67</v>
      </c>
      <c r="T226" s="172">
        <v>3999.09</v>
      </c>
      <c r="U226" s="172">
        <v>3999.09</v>
      </c>
      <c r="V226" s="173">
        <v>3939700000</v>
      </c>
      <c r="W226" s="180">
        <f t="shared" si="13"/>
        <v>-3.980905656036815E-3</v>
      </c>
      <c r="X226" s="164"/>
      <c r="Y226" s="164"/>
      <c r="Z226" s="164"/>
      <c r="AA226" s="164"/>
      <c r="AB226" s="164"/>
      <c r="AC226" s="164"/>
      <c r="AD226" s="164"/>
      <c r="AE226" s="164"/>
      <c r="AF226" s="164"/>
      <c r="AG226" s="164"/>
      <c r="AH226" s="181">
        <f t="shared" si="14"/>
        <v>-3.135299436355321E-2</v>
      </c>
      <c r="AI226" s="179">
        <f t="shared" si="15"/>
        <v>-3.980905656036815E-3</v>
      </c>
      <c r="AJ226" s="164"/>
      <c r="AK226" s="164"/>
      <c r="AL226" s="164"/>
      <c r="AM226" s="164"/>
      <c r="AN226" s="164"/>
      <c r="AO226" s="166"/>
    </row>
    <row r="227" spans="1:41">
      <c r="A227" s="53">
        <v>45225</v>
      </c>
      <c r="B227" s="51">
        <v>211.320007</v>
      </c>
      <c r="C227" s="51">
        <v>214.800003</v>
      </c>
      <c r="D227" s="51">
        <v>204.88000500000001</v>
      </c>
      <c r="E227" s="51">
        <v>205.759995</v>
      </c>
      <c r="F227" s="51">
        <v>205.759995</v>
      </c>
      <c r="G227" s="51">
        <v>115112600</v>
      </c>
      <c r="H227" s="179">
        <f t="shared" si="12"/>
        <v>7.4844869625896315E-3</v>
      </c>
      <c r="I227" s="164"/>
      <c r="J227" s="164"/>
      <c r="K227" s="164"/>
      <c r="L227" s="164"/>
      <c r="M227" s="164"/>
      <c r="N227" s="164"/>
      <c r="O227" s="164"/>
      <c r="P227" s="55">
        <v>44938</v>
      </c>
      <c r="Q227" s="172">
        <v>3977.57</v>
      </c>
      <c r="R227" s="172">
        <v>3997.76</v>
      </c>
      <c r="S227" s="172">
        <v>3937.56</v>
      </c>
      <c r="T227" s="172">
        <v>3983.17</v>
      </c>
      <c r="U227" s="172">
        <v>3983.17</v>
      </c>
      <c r="V227" s="173">
        <v>4440260000</v>
      </c>
      <c r="W227" s="180">
        <f t="shared" si="13"/>
        <v>-3.4043236919337749E-3</v>
      </c>
      <c r="X227" s="164"/>
      <c r="Y227" s="164"/>
      <c r="Z227" s="164"/>
      <c r="AA227" s="164"/>
      <c r="AB227" s="164"/>
      <c r="AC227" s="164"/>
      <c r="AD227" s="164"/>
      <c r="AE227" s="164"/>
      <c r="AF227" s="164"/>
      <c r="AG227" s="164"/>
      <c r="AH227" s="181">
        <f t="shared" si="14"/>
        <v>7.4844869625896315E-3</v>
      </c>
      <c r="AI227" s="179">
        <f t="shared" si="15"/>
        <v>-3.4043236919337749E-3</v>
      </c>
      <c r="AJ227" s="164"/>
      <c r="AK227" s="164"/>
      <c r="AL227" s="164"/>
      <c r="AM227" s="164"/>
      <c r="AN227" s="164"/>
      <c r="AO227" s="166"/>
    </row>
    <row r="228" spans="1:41">
      <c r="A228" s="53">
        <v>45226</v>
      </c>
      <c r="B228" s="51">
        <v>210.60000600000001</v>
      </c>
      <c r="C228" s="51">
        <v>212.41000399999999</v>
      </c>
      <c r="D228" s="51">
        <v>205.770004</v>
      </c>
      <c r="E228" s="51">
        <v>207.300003</v>
      </c>
      <c r="F228" s="51">
        <v>207.300003</v>
      </c>
      <c r="G228" s="51">
        <v>94881200</v>
      </c>
      <c r="H228" s="179">
        <f t="shared" si="12"/>
        <v>-4.7949840116500053E-2</v>
      </c>
      <c r="I228" s="164"/>
      <c r="J228" s="164"/>
      <c r="K228" s="164"/>
      <c r="L228" s="164"/>
      <c r="M228" s="164"/>
      <c r="N228" s="164"/>
      <c r="O228" s="164"/>
      <c r="P228" s="55">
        <v>44937</v>
      </c>
      <c r="Q228" s="172">
        <v>3932.35</v>
      </c>
      <c r="R228" s="172">
        <v>3970.07</v>
      </c>
      <c r="S228" s="172">
        <v>3928.54</v>
      </c>
      <c r="T228" s="172">
        <v>3969.61</v>
      </c>
      <c r="U228" s="172">
        <v>3969.61</v>
      </c>
      <c r="V228" s="173">
        <v>4303360000</v>
      </c>
      <c r="W228" s="180">
        <f t="shared" si="13"/>
        <v>-1.2686384808583195E-2</v>
      </c>
      <c r="X228" s="164"/>
      <c r="Y228" s="164"/>
      <c r="Z228" s="164"/>
      <c r="AA228" s="164"/>
      <c r="AB228" s="164"/>
      <c r="AC228" s="164"/>
      <c r="AD228" s="164"/>
      <c r="AE228" s="164"/>
      <c r="AF228" s="164"/>
      <c r="AG228" s="164"/>
      <c r="AH228" s="181">
        <f t="shared" si="14"/>
        <v>-4.7949840116500053E-2</v>
      </c>
      <c r="AI228" s="179">
        <f t="shared" si="15"/>
        <v>-1.2686384808583195E-2</v>
      </c>
      <c r="AJ228" s="164"/>
      <c r="AK228" s="164"/>
      <c r="AL228" s="164"/>
      <c r="AM228" s="164"/>
      <c r="AN228" s="164"/>
      <c r="AO228" s="166"/>
    </row>
    <row r="229" spans="1:41">
      <c r="A229" s="53">
        <v>45229</v>
      </c>
      <c r="B229" s="51">
        <v>209.279999</v>
      </c>
      <c r="C229" s="51">
        <v>210.88000500000001</v>
      </c>
      <c r="D229" s="51">
        <v>194.66999799999999</v>
      </c>
      <c r="E229" s="51">
        <v>197.36000100000001</v>
      </c>
      <c r="F229" s="51">
        <v>197.36000100000001</v>
      </c>
      <c r="G229" s="51">
        <v>136448200</v>
      </c>
      <c r="H229" s="179">
        <f t="shared" si="12"/>
        <v>1.76327269070089E-2</v>
      </c>
      <c r="I229" s="164"/>
      <c r="J229" s="164"/>
      <c r="K229" s="164"/>
      <c r="L229" s="164"/>
      <c r="M229" s="164"/>
      <c r="N229" s="164"/>
      <c r="O229" s="164"/>
      <c r="P229" s="55">
        <v>44936</v>
      </c>
      <c r="Q229" s="172">
        <v>3888.57</v>
      </c>
      <c r="R229" s="172">
        <v>3919.83</v>
      </c>
      <c r="S229" s="172">
        <v>3877.29</v>
      </c>
      <c r="T229" s="172">
        <v>3919.25</v>
      </c>
      <c r="U229" s="172">
        <v>3919.25</v>
      </c>
      <c r="V229" s="173">
        <v>3851030000</v>
      </c>
      <c r="W229" s="180">
        <f t="shared" si="13"/>
        <v>-6.9298973017796195E-3</v>
      </c>
      <c r="X229" s="164"/>
      <c r="Y229" s="164"/>
      <c r="Z229" s="164"/>
      <c r="AA229" s="164"/>
      <c r="AB229" s="164"/>
      <c r="AC229" s="164"/>
      <c r="AD229" s="164"/>
      <c r="AE229" s="164"/>
      <c r="AF229" s="164"/>
      <c r="AG229" s="164"/>
      <c r="AH229" s="181">
        <f t="shared" si="14"/>
        <v>1.76327269070089E-2</v>
      </c>
      <c r="AI229" s="179">
        <f t="shared" si="15"/>
        <v>-6.9298973017796195E-3</v>
      </c>
      <c r="AJ229" s="164"/>
      <c r="AK229" s="164"/>
      <c r="AL229" s="164"/>
      <c r="AM229" s="164"/>
      <c r="AN229" s="164"/>
      <c r="AO229" s="166"/>
    </row>
    <row r="230" spans="1:41">
      <c r="A230" s="53">
        <v>45230</v>
      </c>
      <c r="B230" s="51">
        <v>196.11999499999999</v>
      </c>
      <c r="C230" s="51">
        <v>202.800003</v>
      </c>
      <c r="D230" s="51">
        <v>194.070007</v>
      </c>
      <c r="E230" s="51">
        <v>200.83999600000001</v>
      </c>
      <c r="F230" s="51">
        <v>200.83999600000001</v>
      </c>
      <c r="G230" s="51">
        <v>118068300</v>
      </c>
      <c r="H230" s="179">
        <f t="shared" si="12"/>
        <v>2.3999243656626978E-2</v>
      </c>
      <c r="I230" s="164"/>
      <c r="J230" s="164"/>
      <c r="K230" s="164"/>
      <c r="L230" s="164"/>
      <c r="M230" s="164"/>
      <c r="N230" s="164"/>
      <c r="O230" s="164"/>
      <c r="P230" s="55">
        <v>44935</v>
      </c>
      <c r="Q230" s="172">
        <v>3910.82</v>
      </c>
      <c r="R230" s="172">
        <v>3950.57</v>
      </c>
      <c r="S230" s="172">
        <v>3890.42</v>
      </c>
      <c r="T230" s="172">
        <v>3892.09</v>
      </c>
      <c r="U230" s="172">
        <v>3892.09</v>
      </c>
      <c r="V230" s="173">
        <v>4311770000</v>
      </c>
      <c r="W230" s="180">
        <f t="shared" si="13"/>
        <v>7.6822478411342487E-4</v>
      </c>
      <c r="X230" s="164"/>
      <c r="Y230" s="164"/>
      <c r="Z230" s="164"/>
      <c r="AA230" s="164"/>
      <c r="AB230" s="164"/>
      <c r="AC230" s="164"/>
      <c r="AD230" s="164"/>
      <c r="AE230" s="164"/>
      <c r="AF230" s="164"/>
      <c r="AG230" s="164"/>
      <c r="AH230" s="181">
        <f t="shared" si="14"/>
        <v>2.3999243656626978E-2</v>
      </c>
      <c r="AI230" s="179">
        <f t="shared" si="15"/>
        <v>7.6822478411342487E-4</v>
      </c>
      <c r="AJ230" s="164"/>
      <c r="AK230" s="164"/>
      <c r="AL230" s="164"/>
      <c r="AM230" s="164"/>
      <c r="AN230" s="164"/>
      <c r="AO230" s="166"/>
    </row>
    <row r="231" spans="1:41">
      <c r="A231" s="53">
        <v>45231</v>
      </c>
      <c r="B231" s="51">
        <v>204.03999300000001</v>
      </c>
      <c r="C231" s="51">
        <v>205.990005</v>
      </c>
      <c r="D231" s="51">
        <v>197.85000600000001</v>
      </c>
      <c r="E231" s="51">
        <v>205.66000399999999</v>
      </c>
      <c r="F231" s="51">
        <v>205.66000399999999</v>
      </c>
      <c r="G231" s="51">
        <v>121661700</v>
      </c>
      <c r="H231" s="179">
        <f t="shared" si="12"/>
        <v>6.2481721044797878E-2</v>
      </c>
      <c r="I231" s="164"/>
      <c r="J231" s="164"/>
      <c r="K231" s="164"/>
      <c r="L231" s="164"/>
      <c r="M231" s="164"/>
      <c r="N231" s="164"/>
      <c r="O231" s="164"/>
      <c r="P231" s="55">
        <v>44932</v>
      </c>
      <c r="Q231" s="172">
        <v>3823.37</v>
      </c>
      <c r="R231" s="172">
        <v>3906.19</v>
      </c>
      <c r="S231" s="172">
        <v>3809.56</v>
      </c>
      <c r="T231" s="172">
        <v>3895.08</v>
      </c>
      <c r="U231" s="172">
        <v>3895.08</v>
      </c>
      <c r="V231" s="173">
        <v>3923560000</v>
      </c>
      <c r="W231" s="180">
        <f t="shared" si="13"/>
        <v>-2.2330735183872963E-2</v>
      </c>
      <c r="X231" s="164"/>
      <c r="Y231" s="164"/>
      <c r="Z231" s="164"/>
      <c r="AA231" s="164"/>
      <c r="AB231" s="164"/>
      <c r="AC231" s="164"/>
      <c r="AD231" s="164"/>
      <c r="AE231" s="164"/>
      <c r="AF231" s="164"/>
      <c r="AG231" s="164"/>
      <c r="AH231" s="181">
        <f t="shared" si="14"/>
        <v>6.2481721044797878E-2</v>
      </c>
      <c r="AI231" s="179">
        <f t="shared" si="15"/>
        <v>-2.2330735183872963E-2</v>
      </c>
      <c r="AJ231" s="164"/>
      <c r="AK231" s="164"/>
      <c r="AL231" s="164"/>
      <c r="AM231" s="164"/>
      <c r="AN231" s="164"/>
      <c r="AO231" s="166"/>
    </row>
    <row r="232" spans="1:41">
      <c r="A232" s="53">
        <v>45232</v>
      </c>
      <c r="B232" s="51">
        <v>212.970001</v>
      </c>
      <c r="C232" s="51">
        <v>219.199997</v>
      </c>
      <c r="D232" s="51">
        <v>211.449997</v>
      </c>
      <c r="E232" s="51">
        <v>218.509995</v>
      </c>
      <c r="F232" s="51">
        <v>218.509995</v>
      </c>
      <c r="G232" s="51">
        <v>125987600</v>
      </c>
      <c r="H232" s="179">
        <f t="shared" si="12"/>
        <v>6.6359069753307853E-3</v>
      </c>
      <c r="I232" s="164"/>
      <c r="J232" s="164"/>
      <c r="K232" s="164"/>
      <c r="L232" s="164"/>
      <c r="M232" s="164"/>
      <c r="N232" s="164"/>
      <c r="O232" s="164"/>
      <c r="P232" s="55">
        <v>44931</v>
      </c>
      <c r="Q232" s="172">
        <v>3839.74</v>
      </c>
      <c r="R232" s="172">
        <v>3839.74</v>
      </c>
      <c r="S232" s="172">
        <v>3802.42</v>
      </c>
      <c r="T232" s="172">
        <v>3808.1</v>
      </c>
      <c r="U232" s="172">
        <v>3808.1</v>
      </c>
      <c r="V232" s="173">
        <v>3893450000</v>
      </c>
      <c r="W232" s="180">
        <f t="shared" si="13"/>
        <v>1.1782778813581585E-2</v>
      </c>
      <c r="X232" s="164"/>
      <c r="Y232" s="164"/>
      <c r="Z232" s="164"/>
      <c r="AA232" s="164"/>
      <c r="AB232" s="164"/>
      <c r="AC232" s="164"/>
      <c r="AD232" s="164"/>
      <c r="AE232" s="164"/>
      <c r="AF232" s="164"/>
      <c r="AG232" s="164"/>
      <c r="AH232" s="181">
        <f t="shared" si="14"/>
        <v>6.6359069753307853E-3</v>
      </c>
      <c r="AI232" s="179">
        <f t="shared" si="15"/>
        <v>1.1782778813581585E-2</v>
      </c>
      <c r="AJ232" s="164"/>
      <c r="AK232" s="164"/>
      <c r="AL232" s="164"/>
      <c r="AM232" s="164"/>
      <c r="AN232" s="164"/>
      <c r="AO232" s="166"/>
    </row>
    <row r="233" spans="1:41">
      <c r="A233" s="53">
        <v>45233</v>
      </c>
      <c r="B233" s="51">
        <v>221.14999399999999</v>
      </c>
      <c r="C233" s="51">
        <v>226.36999499999999</v>
      </c>
      <c r="D233" s="51">
        <v>218.39999399999999</v>
      </c>
      <c r="E233" s="51">
        <v>219.96000699999999</v>
      </c>
      <c r="F233" s="51">
        <v>219.96000699999999</v>
      </c>
      <c r="G233" s="51">
        <v>119281000</v>
      </c>
      <c r="H233" s="179">
        <f t="shared" si="12"/>
        <v>-3.1369475270111025E-3</v>
      </c>
      <c r="I233" s="164"/>
      <c r="J233" s="164"/>
      <c r="K233" s="164"/>
      <c r="L233" s="164"/>
      <c r="M233" s="164"/>
      <c r="N233" s="164"/>
      <c r="O233" s="164"/>
      <c r="P233" s="55">
        <v>44930</v>
      </c>
      <c r="Q233" s="172">
        <v>3840.36</v>
      </c>
      <c r="R233" s="172">
        <v>3873.16</v>
      </c>
      <c r="S233" s="172">
        <v>3815.77</v>
      </c>
      <c r="T233" s="172">
        <v>3852.97</v>
      </c>
      <c r="U233" s="172">
        <v>3852.97</v>
      </c>
      <c r="V233" s="173">
        <v>4414080000</v>
      </c>
      <c r="W233" s="180">
        <f t="shared" si="13"/>
        <v>-7.4825394435980019E-3</v>
      </c>
      <c r="X233" s="164"/>
      <c r="Y233" s="164"/>
      <c r="Z233" s="164"/>
      <c r="AA233" s="164"/>
      <c r="AB233" s="164"/>
      <c r="AC233" s="164"/>
      <c r="AD233" s="164"/>
      <c r="AE233" s="164"/>
      <c r="AF233" s="164"/>
      <c r="AG233" s="164"/>
      <c r="AH233" s="181">
        <f t="shared" si="14"/>
        <v>-3.1369475270111025E-3</v>
      </c>
      <c r="AI233" s="179">
        <f t="shared" si="15"/>
        <v>-7.4825394435980019E-3</v>
      </c>
      <c r="AJ233" s="164"/>
      <c r="AK233" s="164"/>
      <c r="AL233" s="164"/>
      <c r="AM233" s="164"/>
      <c r="AN233" s="164"/>
      <c r="AO233" s="166"/>
    </row>
    <row r="234" spans="1:41">
      <c r="A234" s="53">
        <v>45236</v>
      </c>
      <c r="B234" s="51">
        <v>223.979996</v>
      </c>
      <c r="C234" s="51">
        <v>226.320007</v>
      </c>
      <c r="D234" s="51">
        <v>215</v>
      </c>
      <c r="E234" s="51">
        <v>219.270004</v>
      </c>
      <c r="F234" s="51">
        <v>219.270004</v>
      </c>
      <c r="G234" s="51">
        <v>117335800</v>
      </c>
      <c r="H234" s="179">
        <f t="shared" si="12"/>
        <v>1.3271258936083274E-2</v>
      </c>
      <c r="I234" s="164"/>
      <c r="J234" s="164"/>
      <c r="K234" s="164"/>
      <c r="L234" s="164"/>
      <c r="M234" s="164"/>
      <c r="N234" s="164"/>
      <c r="O234" s="164"/>
      <c r="P234" s="55">
        <v>44929</v>
      </c>
      <c r="Q234" s="172">
        <v>3853.29</v>
      </c>
      <c r="R234" s="172">
        <v>3878.46</v>
      </c>
      <c r="S234" s="172">
        <v>3794.33</v>
      </c>
      <c r="T234" s="172">
        <v>3824.14</v>
      </c>
      <c r="U234" s="172">
        <v>3824.14</v>
      </c>
      <c r="V234" s="173">
        <v>3959140000</v>
      </c>
      <c r="W234" s="180">
        <f t="shared" si="13"/>
        <v>4.0165893508083972E-3</v>
      </c>
      <c r="X234" s="164"/>
      <c r="Y234" s="164"/>
      <c r="Z234" s="164"/>
      <c r="AA234" s="164"/>
      <c r="AB234" s="164"/>
      <c r="AC234" s="164"/>
      <c r="AD234" s="164"/>
      <c r="AE234" s="164"/>
      <c r="AF234" s="164"/>
      <c r="AG234" s="164"/>
      <c r="AH234" s="181">
        <f t="shared" si="14"/>
        <v>1.3271258936083274E-2</v>
      </c>
      <c r="AI234" s="179">
        <f t="shared" si="15"/>
        <v>4.0165893508083972E-3</v>
      </c>
      <c r="AJ234" s="164"/>
      <c r="AK234" s="164"/>
      <c r="AL234" s="164"/>
      <c r="AM234" s="164"/>
      <c r="AN234" s="164"/>
      <c r="AO234" s="166"/>
    </row>
    <row r="235" spans="1:41">
      <c r="A235" s="53">
        <v>45237</v>
      </c>
      <c r="B235" s="51">
        <v>219.979996</v>
      </c>
      <c r="C235" s="51">
        <v>223.11999499999999</v>
      </c>
      <c r="D235" s="51">
        <v>215.720001</v>
      </c>
      <c r="E235" s="51">
        <v>222.179993</v>
      </c>
      <c r="F235" s="51">
        <v>222.179993</v>
      </c>
      <c r="G235" s="51">
        <v>116900100</v>
      </c>
      <c r="H235" s="179">
        <f t="shared" si="12"/>
        <v>-3.1502386445747543E-4</v>
      </c>
      <c r="I235" s="164"/>
      <c r="J235" s="164"/>
      <c r="K235" s="164"/>
      <c r="L235" s="164"/>
      <c r="M235" s="164"/>
      <c r="N235" s="164"/>
      <c r="O235" s="164"/>
      <c r="P235" s="55">
        <v>44925</v>
      </c>
      <c r="Q235" s="172">
        <v>3829.06</v>
      </c>
      <c r="R235" s="172">
        <v>3839.85</v>
      </c>
      <c r="S235" s="172">
        <v>3800.34</v>
      </c>
      <c r="T235" s="172">
        <v>3839.5</v>
      </c>
      <c r="U235" s="172">
        <v>3839.5</v>
      </c>
      <c r="V235" s="173">
        <v>2979870000</v>
      </c>
      <c r="W235" s="180">
        <f t="shared" si="13"/>
        <v>2.5472066675349403E-3</v>
      </c>
      <c r="X235" s="164"/>
      <c r="Y235" s="164"/>
      <c r="Z235" s="164"/>
      <c r="AA235" s="164"/>
      <c r="AB235" s="164"/>
      <c r="AC235" s="164"/>
      <c r="AD235" s="164"/>
      <c r="AE235" s="164"/>
      <c r="AF235" s="164"/>
      <c r="AG235" s="164"/>
      <c r="AH235" s="181">
        <f t="shared" si="14"/>
        <v>-3.1502386445747543E-4</v>
      </c>
      <c r="AI235" s="179">
        <f t="shared" si="15"/>
        <v>2.5472066675349403E-3</v>
      </c>
      <c r="AJ235" s="164"/>
      <c r="AK235" s="164"/>
      <c r="AL235" s="164"/>
      <c r="AM235" s="164"/>
      <c r="AN235" s="164"/>
      <c r="AO235" s="166"/>
    </row>
    <row r="236" spans="1:41">
      <c r="A236" s="53">
        <v>45238</v>
      </c>
      <c r="B236" s="51">
        <v>223.14999399999999</v>
      </c>
      <c r="C236" s="51">
        <v>224.14999399999999</v>
      </c>
      <c r="D236" s="51">
        <v>217.63999899999999</v>
      </c>
      <c r="E236" s="51">
        <v>222.11000100000001</v>
      </c>
      <c r="F236" s="51">
        <v>222.11000100000001</v>
      </c>
      <c r="G236" s="51">
        <v>106584800</v>
      </c>
      <c r="H236" s="179">
        <f t="shared" si="12"/>
        <v>-5.4612601618060475E-2</v>
      </c>
      <c r="I236" s="164"/>
      <c r="J236" s="164"/>
      <c r="K236" s="164"/>
      <c r="L236" s="164"/>
      <c r="M236" s="164"/>
      <c r="N236" s="164"/>
      <c r="O236" s="164"/>
      <c r="P236" s="55">
        <v>44924</v>
      </c>
      <c r="Q236" s="172">
        <v>3805.45</v>
      </c>
      <c r="R236" s="172">
        <v>3858.19</v>
      </c>
      <c r="S236" s="172">
        <v>3805.45</v>
      </c>
      <c r="T236" s="172">
        <v>3849.28</v>
      </c>
      <c r="U236" s="172">
        <v>3849.28</v>
      </c>
      <c r="V236" s="173">
        <v>3003680000</v>
      </c>
      <c r="W236" s="180">
        <f t="shared" si="13"/>
        <v>-1.7161651010059176E-2</v>
      </c>
      <c r="X236" s="164"/>
      <c r="Y236" s="164"/>
      <c r="Z236" s="164"/>
      <c r="AA236" s="164"/>
      <c r="AB236" s="164"/>
      <c r="AC236" s="164"/>
      <c r="AD236" s="164"/>
      <c r="AE236" s="164"/>
      <c r="AF236" s="164"/>
      <c r="AG236" s="164"/>
      <c r="AH236" s="181">
        <f t="shared" si="14"/>
        <v>-5.4612601618060475E-2</v>
      </c>
      <c r="AI236" s="179">
        <f t="shared" si="15"/>
        <v>-1.7161651010059176E-2</v>
      </c>
      <c r="AJ236" s="164"/>
      <c r="AK236" s="164"/>
      <c r="AL236" s="164"/>
      <c r="AM236" s="164"/>
      <c r="AN236" s="164"/>
      <c r="AO236" s="166"/>
    </row>
    <row r="237" spans="1:41">
      <c r="A237" s="53">
        <v>45239</v>
      </c>
      <c r="B237" s="51">
        <v>219.75</v>
      </c>
      <c r="C237" s="51">
        <v>220.800003</v>
      </c>
      <c r="D237" s="51">
        <v>206.679993</v>
      </c>
      <c r="E237" s="51">
        <v>209.979996</v>
      </c>
      <c r="F237" s="51">
        <v>209.979996</v>
      </c>
      <c r="G237" s="51">
        <v>142110500</v>
      </c>
      <c r="H237" s="179">
        <f t="shared" si="12"/>
        <v>2.2240204252599316E-2</v>
      </c>
      <c r="I237" s="164"/>
      <c r="J237" s="164"/>
      <c r="K237" s="164"/>
      <c r="L237" s="164"/>
      <c r="M237" s="164"/>
      <c r="N237" s="164"/>
      <c r="O237" s="164"/>
      <c r="P237" s="55">
        <v>44923</v>
      </c>
      <c r="Q237" s="172">
        <v>3829.56</v>
      </c>
      <c r="R237" s="172">
        <v>3848.32</v>
      </c>
      <c r="S237" s="172">
        <v>3780.78</v>
      </c>
      <c r="T237" s="172">
        <v>3783.22</v>
      </c>
      <c r="U237" s="172">
        <v>3783.22</v>
      </c>
      <c r="V237" s="173">
        <v>3083520000</v>
      </c>
      <c r="W237" s="180">
        <f t="shared" si="13"/>
        <v>1.2166884294331437E-2</v>
      </c>
      <c r="X237" s="164"/>
      <c r="Y237" s="164"/>
      <c r="Z237" s="164"/>
      <c r="AA237" s="164"/>
      <c r="AB237" s="164"/>
      <c r="AC237" s="164"/>
      <c r="AD237" s="164"/>
      <c r="AE237" s="164"/>
      <c r="AF237" s="164"/>
      <c r="AG237" s="164"/>
      <c r="AH237" s="181">
        <f t="shared" si="14"/>
        <v>2.2240204252599316E-2</v>
      </c>
      <c r="AI237" s="179">
        <f t="shared" si="15"/>
        <v>1.2166884294331437E-2</v>
      </c>
      <c r="AJ237" s="164"/>
      <c r="AK237" s="164"/>
      <c r="AL237" s="164"/>
      <c r="AM237" s="164"/>
      <c r="AN237" s="164"/>
      <c r="AO237" s="166"/>
    </row>
    <row r="238" spans="1:41">
      <c r="A238" s="53">
        <v>45240</v>
      </c>
      <c r="B238" s="51">
        <v>210.029999</v>
      </c>
      <c r="C238" s="51">
        <v>215.38000500000001</v>
      </c>
      <c r="D238" s="51">
        <v>205.69000199999999</v>
      </c>
      <c r="E238" s="51">
        <v>214.64999399999999</v>
      </c>
      <c r="F238" s="51">
        <v>214.64999399999999</v>
      </c>
      <c r="G238" s="51">
        <v>130994000</v>
      </c>
      <c r="H238" s="179">
        <f t="shared" si="12"/>
        <v>4.2208307725366101E-2</v>
      </c>
      <c r="I238" s="164"/>
      <c r="J238" s="164"/>
      <c r="K238" s="164"/>
      <c r="L238" s="164"/>
      <c r="M238" s="164"/>
      <c r="N238" s="164"/>
      <c r="O238" s="164"/>
      <c r="P238" s="55">
        <v>44922</v>
      </c>
      <c r="Q238" s="172">
        <v>3843.34</v>
      </c>
      <c r="R238" s="172">
        <v>3846.65</v>
      </c>
      <c r="S238" s="172">
        <v>3813.22</v>
      </c>
      <c r="T238" s="172">
        <v>3829.25</v>
      </c>
      <c r="U238" s="172">
        <v>3829.25</v>
      </c>
      <c r="V238" s="173">
        <v>3030300000</v>
      </c>
      <c r="W238" s="180">
        <f t="shared" si="13"/>
        <v>4.066070379317166E-3</v>
      </c>
      <c r="X238" s="164"/>
      <c r="Y238" s="164"/>
      <c r="Z238" s="164"/>
      <c r="AA238" s="164"/>
      <c r="AB238" s="164"/>
      <c r="AC238" s="164"/>
      <c r="AD238" s="164"/>
      <c r="AE238" s="164"/>
      <c r="AF238" s="164"/>
      <c r="AG238" s="164"/>
      <c r="AH238" s="181">
        <f t="shared" si="14"/>
        <v>4.2208307725366101E-2</v>
      </c>
      <c r="AI238" s="179">
        <f t="shared" si="15"/>
        <v>4.066070379317166E-3</v>
      </c>
      <c r="AJ238" s="164"/>
      <c r="AK238" s="164"/>
      <c r="AL238" s="164"/>
      <c r="AM238" s="164"/>
      <c r="AN238" s="164"/>
      <c r="AO238" s="166"/>
    </row>
    <row r="239" spans="1:41">
      <c r="A239" s="53">
        <v>45243</v>
      </c>
      <c r="B239" s="51">
        <v>215.60000600000001</v>
      </c>
      <c r="C239" s="51">
        <v>225.39999399999999</v>
      </c>
      <c r="D239" s="51">
        <v>211.61000100000001</v>
      </c>
      <c r="E239" s="51">
        <v>223.71000699999999</v>
      </c>
      <c r="F239" s="51">
        <v>223.71000699999999</v>
      </c>
      <c r="G239" s="51">
        <v>140447600</v>
      </c>
      <c r="H239" s="179">
        <f t="shared" si="12"/>
        <v>6.1239982885521904E-2</v>
      </c>
      <c r="I239" s="164"/>
      <c r="J239" s="164"/>
      <c r="K239" s="164"/>
      <c r="L239" s="164"/>
      <c r="M239" s="164"/>
      <c r="N239" s="164"/>
      <c r="O239" s="164"/>
      <c r="P239" s="55">
        <v>44918</v>
      </c>
      <c r="Q239" s="172">
        <v>3815.11</v>
      </c>
      <c r="R239" s="172">
        <v>3845.8</v>
      </c>
      <c r="S239" s="172">
        <v>3797.01</v>
      </c>
      <c r="T239" s="172">
        <v>3844.82</v>
      </c>
      <c r="U239" s="172">
        <v>3844.82</v>
      </c>
      <c r="V239" s="173">
        <v>2819280000</v>
      </c>
      <c r="W239" s="180">
        <f t="shared" si="13"/>
        <v>-5.8338231698753518E-3</v>
      </c>
      <c r="X239" s="164"/>
      <c r="Y239" s="164"/>
      <c r="Z239" s="164"/>
      <c r="AA239" s="164"/>
      <c r="AB239" s="164"/>
      <c r="AC239" s="164"/>
      <c r="AD239" s="164"/>
      <c r="AE239" s="164"/>
      <c r="AF239" s="164"/>
      <c r="AG239" s="164"/>
      <c r="AH239" s="181">
        <f t="shared" si="14"/>
        <v>6.1239982885521904E-2</v>
      </c>
      <c r="AI239" s="179">
        <f t="shared" si="15"/>
        <v>-5.8338231698753518E-3</v>
      </c>
      <c r="AJ239" s="164"/>
      <c r="AK239" s="164"/>
      <c r="AL239" s="164"/>
      <c r="AM239" s="164"/>
      <c r="AN239" s="164"/>
      <c r="AO239" s="166"/>
    </row>
    <row r="240" spans="1:41">
      <c r="A240" s="53">
        <v>45244</v>
      </c>
      <c r="B240" s="51">
        <v>235.029999</v>
      </c>
      <c r="C240" s="51">
        <v>238.13999899999999</v>
      </c>
      <c r="D240" s="51">
        <v>230.720001</v>
      </c>
      <c r="E240" s="51">
        <v>237.41000399999999</v>
      </c>
      <c r="F240" s="51">
        <v>237.41000399999999</v>
      </c>
      <c r="G240" s="51">
        <v>149771600</v>
      </c>
      <c r="H240" s="179">
        <f t="shared" si="12"/>
        <v>2.2871791030339317E-2</v>
      </c>
      <c r="I240" s="164"/>
      <c r="J240" s="164"/>
      <c r="K240" s="164"/>
      <c r="L240" s="164"/>
      <c r="M240" s="164"/>
      <c r="N240" s="164"/>
      <c r="O240" s="164"/>
      <c r="P240" s="55">
        <v>44917</v>
      </c>
      <c r="Q240" s="172">
        <v>3853.26</v>
      </c>
      <c r="R240" s="172">
        <v>3853.26</v>
      </c>
      <c r="S240" s="172">
        <v>3764.49</v>
      </c>
      <c r="T240" s="172">
        <v>3822.39</v>
      </c>
      <c r="U240" s="172">
        <v>3822.39</v>
      </c>
      <c r="V240" s="173">
        <v>3956950000</v>
      </c>
      <c r="W240" s="180">
        <f t="shared" si="13"/>
        <v>1.4663600522186515E-2</v>
      </c>
      <c r="X240" s="164"/>
      <c r="Y240" s="164"/>
      <c r="Z240" s="164"/>
      <c r="AA240" s="164"/>
      <c r="AB240" s="164"/>
      <c r="AC240" s="164"/>
      <c r="AD240" s="164"/>
      <c r="AE240" s="164"/>
      <c r="AF240" s="164"/>
      <c r="AG240" s="164"/>
      <c r="AH240" s="181">
        <f t="shared" si="14"/>
        <v>2.2871791030339317E-2</v>
      </c>
      <c r="AI240" s="179">
        <f t="shared" si="15"/>
        <v>1.4663600522186515E-2</v>
      </c>
      <c r="AJ240" s="164"/>
      <c r="AK240" s="164"/>
      <c r="AL240" s="164"/>
      <c r="AM240" s="164"/>
      <c r="AN240" s="164"/>
      <c r="AO240" s="166"/>
    </row>
    <row r="241" spans="1:41">
      <c r="A241" s="53">
        <v>45245</v>
      </c>
      <c r="B241" s="51">
        <v>239.28999300000001</v>
      </c>
      <c r="C241" s="51">
        <v>246.699997</v>
      </c>
      <c r="D241" s="51">
        <v>236.449997</v>
      </c>
      <c r="E241" s="51">
        <v>242.83999600000001</v>
      </c>
      <c r="F241" s="51">
        <v>242.83999600000001</v>
      </c>
      <c r="G241" s="51">
        <v>150354000</v>
      </c>
      <c r="H241" s="179">
        <f t="shared" si="12"/>
        <v>-3.8090924692652406E-2</v>
      </c>
      <c r="I241" s="164"/>
      <c r="J241" s="164"/>
      <c r="K241" s="164"/>
      <c r="L241" s="164"/>
      <c r="M241" s="164"/>
      <c r="N241" s="164"/>
      <c r="O241" s="164"/>
      <c r="P241" s="55">
        <v>44916</v>
      </c>
      <c r="Q241" s="172">
        <v>3839.49</v>
      </c>
      <c r="R241" s="172">
        <v>3889.82</v>
      </c>
      <c r="S241" s="172">
        <v>3839.49</v>
      </c>
      <c r="T241" s="172">
        <v>3878.44</v>
      </c>
      <c r="U241" s="172">
        <v>3878.44</v>
      </c>
      <c r="V241" s="173">
        <v>3775200000</v>
      </c>
      <c r="W241" s="180">
        <f t="shared" si="13"/>
        <v>-1.4650220191623431E-2</v>
      </c>
      <c r="X241" s="164"/>
      <c r="Y241" s="164"/>
      <c r="Z241" s="164"/>
      <c r="AA241" s="164"/>
      <c r="AB241" s="164"/>
      <c r="AC241" s="164"/>
      <c r="AD241" s="164"/>
      <c r="AE241" s="164"/>
      <c r="AF241" s="164"/>
      <c r="AG241" s="164"/>
      <c r="AH241" s="181">
        <f t="shared" si="14"/>
        <v>-3.8090924692652406E-2</v>
      </c>
      <c r="AI241" s="179">
        <f t="shared" si="15"/>
        <v>-1.4650220191623431E-2</v>
      </c>
      <c r="AJ241" s="164"/>
      <c r="AK241" s="164"/>
      <c r="AL241" s="164"/>
      <c r="AM241" s="164"/>
      <c r="AN241" s="164"/>
      <c r="AO241" s="166"/>
    </row>
    <row r="242" spans="1:41">
      <c r="A242" s="53">
        <v>45246</v>
      </c>
      <c r="B242" s="51">
        <v>239.490005</v>
      </c>
      <c r="C242" s="51">
        <v>240.88000500000001</v>
      </c>
      <c r="D242" s="51">
        <v>230.96000699999999</v>
      </c>
      <c r="E242" s="51">
        <v>233.58999600000001</v>
      </c>
      <c r="F242" s="51">
        <v>233.58999600000001</v>
      </c>
      <c r="G242" s="51">
        <v>136816800</v>
      </c>
      <c r="H242" s="179">
        <f t="shared" si="12"/>
        <v>3.0395436968970735E-3</v>
      </c>
      <c r="I242" s="164"/>
      <c r="J242" s="164"/>
      <c r="K242" s="164"/>
      <c r="L242" s="164"/>
      <c r="M242" s="164"/>
      <c r="N242" s="164"/>
      <c r="O242" s="164"/>
      <c r="P242" s="55">
        <v>44915</v>
      </c>
      <c r="Q242" s="172">
        <v>3810.47</v>
      </c>
      <c r="R242" s="172">
        <v>3838.24</v>
      </c>
      <c r="S242" s="172">
        <v>3795.62</v>
      </c>
      <c r="T242" s="172">
        <v>3821.62</v>
      </c>
      <c r="U242" s="172">
        <v>3821.62</v>
      </c>
      <c r="V242" s="173">
        <v>3985370000</v>
      </c>
      <c r="W242" s="180">
        <f t="shared" si="13"/>
        <v>-1.0362097749122556E-3</v>
      </c>
      <c r="X242" s="164"/>
      <c r="Y242" s="164"/>
      <c r="Z242" s="164"/>
      <c r="AA242" s="164"/>
      <c r="AB242" s="164"/>
      <c r="AC242" s="164"/>
      <c r="AD242" s="164"/>
      <c r="AE242" s="164"/>
      <c r="AF242" s="164"/>
      <c r="AG242" s="164"/>
      <c r="AH242" s="181">
        <f t="shared" si="14"/>
        <v>3.0395436968970735E-3</v>
      </c>
      <c r="AI242" s="179">
        <f t="shared" si="15"/>
        <v>-1.0362097749122556E-3</v>
      </c>
      <c r="AJ242" s="164"/>
      <c r="AK242" s="164"/>
      <c r="AL242" s="164"/>
      <c r="AM242" s="164"/>
      <c r="AN242" s="164"/>
      <c r="AO242" s="166"/>
    </row>
    <row r="243" spans="1:41">
      <c r="A243" s="53">
        <v>45247</v>
      </c>
      <c r="B243" s="51">
        <v>232</v>
      </c>
      <c r="C243" s="51">
        <v>237.38999899999999</v>
      </c>
      <c r="D243" s="51">
        <v>226.53999300000001</v>
      </c>
      <c r="E243" s="51">
        <v>234.300003</v>
      </c>
      <c r="F243" s="51">
        <v>234.300003</v>
      </c>
      <c r="G243" s="51">
        <v>142532800</v>
      </c>
      <c r="H243" s="179">
        <f t="shared" si="12"/>
        <v>5.5484549012148054E-3</v>
      </c>
      <c r="I243" s="164"/>
      <c r="J243" s="164"/>
      <c r="K243" s="164"/>
      <c r="L243" s="164"/>
      <c r="M243" s="164"/>
      <c r="N243" s="164"/>
      <c r="O243" s="164"/>
      <c r="P243" s="55">
        <v>44914</v>
      </c>
      <c r="Q243" s="172">
        <v>3853.79</v>
      </c>
      <c r="R243" s="172">
        <v>3854.86</v>
      </c>
      <c r="S243" s="172">
        <v>3800.04</v>
      </c>
      <c r="T243" s="172">
        <v>3817.66</v>
      </c>
      <c r="U243" s="172">
        <v>3817.66</v>
      </c>
      <c r="V243" s="173">
        <v>3969610000</v>
      </c>
      <c r="W243" s="180">
        <f t="shared" si="13"/>
        <v>9.089337447546475E-3</v>
      </c>
      <c r="X243" s="164"/>
      <c r="Y243" s="164"/>
      <c r="Z243" s="164"/>
      <c r="AA243" s="164"/>
      <c r="AB243" s="164"/>
      <c r="AC243" s="164"/>
      <c r="AD243" s="164"/>
      <c r="AE243" s="164"/>
      <c r="AF243" s="164"/>
      <c r="AG243" s="164"/>
      <c r="AH243" s="181">
        <f t="shared" si="14"/>
        <v>5.5484549012148054E-3</v>
      </c>
      <c r="AI243" s="179">
        <f t="shared" si="15"/>
        <v>9.089337447546475E-3</v>
      </c>
      <c r="AJ243" s="164"/>
      <c r="AK243" s="164"/>
      <c r="AL243" s="164"/>
      <c r="AM243" s="164"/>
      <c r="AN243" s="164"/>
      <c r="AO243" s="166"/>
    </row>
    <row r="244" spans="1:41">
      <c r="A244" s="53">
        <v>45250</v>
      </c>
      <c r="B244" s="51">
        <v>234.03999300000001</v>
      </c>
      <c r="C244" s="51">
        <v>237.10000600000001</v>
      </c>
      <c r="D244" s="51">
        <v>231.020004</v>
      </c>
      <c r="E244" s="51">
        <v>235.60000600000001</v>
      </c>
      <c r="F244" s="51">
        <v>235.60000600000001</v>
      </c>
      <c r="G244" s="51">
        <v>116320100</v>
      </c>
      <c r="H244" s="179">
        <f t="shared" si="12"/>
        <v>2.3769061364115496E-2</v>
      </c>
      <c r="I244" s="164"/>
      <c r="J244" s="164"/>
      <c r="K244" s="164"/>
      <c r="L244" s="164"/>
      <c r="M244" s="164"/>
      <c r="N244" s="164"/>
      <c r="O244" s="164"/>
      <c r="P244" s="55">
        <v>44911</v>
      </c>
      <c r="Q244" s="172">
        <v>3890.91</v>
      </c>
      <c r="R244" s="172">
        <v>3890.91</v>
      </c>
      <c r="S244" s="172">
        <v>3827.91</v>
      </c>
      <c r="T244" s="172">
        <v>3852.36</v>
      </c>
      <c r="U244" s="172">
        <v>3852.36</v>
      </c>
      <c r="V244" s="173">
        <v>7493660000</v>
      </c>
      <c r="W244" s="180">
        <f t="shared" si="13"/>
        <v>1.1263225659076559E-2</v>
      </c>
      <c r="X244" s="164"/>
      <c r="Y244" s="164"/>
      <c r="Z244" s="164"/>
      <c r="AA244" s="164"/>
      <c r="AB244" s="164"/>
      <c r="AC244" s="164"/>
      <c r="AD244" s="164"/>
      <c r="AE244" s="164"/>
      <c r="AF244" s="164"/>
      <c r="AG244" s="164"/>
      <c r="AH244" s="181">
        <f t="shared" si="14"/>
        <v>2.3769061364115496E-2</v>
      </c>
      <c r="AI244" s="179">
        <f t="shared" si="15"/>
        <v>1.1263225659076559E-2</v>
      </c>
      <c r="AJ244" s="164"/>
      <c r="AK244" s="164"/>
      <c r="AL244" s="164"/>
      <c r="AM244" s="164"/>
      <c r="AN244" s="164"/>
      <c r="AO244" s="166"/>
    </row>
    <row r="245" spans="1:41">
      <c r="A245" s="53">
        <v>45251</v>
      </c>
      <c r="B245" s="51">
        <v>235.03999300000001</v>
      </c>
      <c r="C245" s="51">
        <v>243.61999499999999</v>
      </c>
      <c r="D245" s="51">
        <v>233.33999600000001</v>
      </c>
      <c r="E245" s="51">
        <v>241.199997</v>
      </c>
      <c r="F245" s="51">
        <v>241.199997</v>
      </c>
      <c r="G245" s="51">
        <v>122288000</v>
      </c>
      <c r="H245" s="179">
        <f t="shared" si="12"/>
        <v>-2.8980058403566211E-2</v>
      </c>
      <c r="I245" s="164"/>
      <c r="J245" s="164"/>
      <c r="K245" s="164"/>
      <c r="L245" s="164"/>
      <c r="M245" s="164"/>
      <c r="N245" s="164"/>
      <c r="O245" s="164"/>
      <c r="P245" s="55">
        <v>44910</v>
      </c>
      <c r="Q245" s="172">
        <v>3958.37</v>
      </c>
      <c r="R245" s="172">
        <v>3958.37</v>
      </c>
      <c r="S245" s="172">
        <v>3879.45</v>
      </c>
      <c r="T245" s="172">
        <v>3895.75</v>
      </c>
      <c r="U245" s="172">
        <v>3895.75</v>
      </c>
      <c r="V245" s="173">
        <v>4493900000</v>
      </c>
      <c r="W245" s="180">
        <f t="shared" si="13"/>
        <v>2.5558621574793161E-2</v>
      </c>
      <c r="X245" s="164"/>
      <c r="Y245" s="164"/>
      <c r="Z245" s="164"/>
      <c r="AA245" s="164"/>
      <c r="AB245" s="164"/>
      <c r="AC245" s="164"/>
      <c r="AD245" s="164"/>
      <c r="AE245" s="164"/>
      <c r="AF245" s="164"/>
      <c r="AG245" s="164"/>
      <c r="AH245" s="181">
        <f t="shared" si="14"/>
        <v>-2.8980058403566211E-2</v>
      </c>
      <c r="AI245" s="179">
        <f t="shared" si="15"/>
        <v>2.5558621574793161E-2</v>
      </c>
      <c r="AJ245" s="164"/>
      <c r="AK245" s="164"/>
      <c r="AL245" s="164"/>
      <c r="AM245" s="164"/>
      <c r="AN245" s="164"/>
      <c r="AO245" s="166"/>
    </row>
    <row r="246" spans="1:41">
      <c r="A246" s="53">
        <v>45252</v>
      </c>
      <c r="B246" s="51">
        <v>242.03999300000001</v>
      </c>
      <c r="C246" s="51">
        <v>244.009995</v>
      </c>
      <c r="D246" s="51">
        <v>231.39999399999999</v>
      </c>
      <c r="E246" s="51">
        <v>234.21000699999999</v>
      </c>
      <c r="F246" s="51">
        <v>234.21000699999999</v>
      </c>
      <c r="G246" s="51">
        <v>117950600</v>
      </c>
      <c r="H246" s="179">
        <f t="shared" si="12"/>
        <v>5.2943510650251824E-3</v>
      </c>
      <c r="I246" s="164"/>
      <c r="J246" s="164"/>
      <c r="K246" s="164"/>
      <c r="L246" s="164"/>
      <c r="M246" s="164"/>
      <c r="N246" s="164"/>
      <c r="O246" s="164"/>
      <c r="P246" s="55">
        <v>44909</v>
      </c>
      <c r="Q246" s="172">
        <v>4015.54</v>
      </c>
      <c r="R246" s="172">
        <v>4053.76</v>
      </c>
      <c r="S246" s="172">
        <v>3965.65</v>
      </c>
      <c r="T246" s="172">
        <v>3995.32</v>
      </c>
      <c r="U246" s="172">
        <v>3995.32</v>
      </c>
      <c r="V246" s="173">
        <v>4472340000</v>
      </c>
      <c r="W246" s="180">
        <f t="shared" si="13"/>
        <v>6.0896248610875503E-3</v>
      </c>
      <c r="X246" s="164"/>
      <c r="Y246" s="164"/>
      <c r="Z246" s="164"/>
      <c r="AA246" s="164"/>
      <c r="AB246" s="164"/>
      <c r="AC246" s="164"/>
      <c r="AD246" s="164"/>
      <c r="AE246" s="164"/>
      <c r="AF246" s="164"/>
      <c r="AG246" s="164"/>
      <c r="AH246" s="181">
        <f t="shared" si="14"/>
        <v>5.2943510650251824E-3</v>
      </c>
      <c r="AI246" s="179">
        <f t="shared" si="15"/>
        <v>6.0896248610875503E-3</v>
      </c>
      <c r="AJ246" s="164"/>
      <c r="AK246" s="164"/>
      <c r="AL246" s="164"/>
      <c r="AM246" s="164"/>
      <c r="AN246" s="164"/>
      <c r="AO246" s="166"/>
    </row>
    <row r="247" spans="1:41">
      <c r="A247" s="53">
        <v>45254</v>
      </c>
      <c r="B247" s="51">
        <v>233.75</v>
      </c>
      <c r="C247" s="51">
        <v>238.75</v>
      </c>
      <c r="D247" s="51">
        <v>232.33000200000001</v>
      </c>
      <c r="E247" s="51">
        <v>235.449997</v>
      </c>
      <c r="F247" s="51">
        <v>235.449997</v>
      </c>
      <c r="G247" s="51">
        <v>65125200</v>
      </c>
      <c r="H247" s="179">
        <f t="shared" si="12"/>
        <v>2.6757486006678821E-3</v>
      </c>
      <c r="I247" s="164"/>
      <c r="J247" s="164"/>
      <c r="K247" s="164"/>
      <c r="L247" s="164"/>
      <c r="M247" s="164"/>
      <c r="N247" s="164"/>
      <c r="O247" s="164"/>
      <c r="P247" s="55">
        <v>44908</v>
      </c>
      <c r="Q247" s="172">
        <v>4069.38</v>
      </c>
      <c r="R247" s="172">
        <v>4100.96</v>
      </c>
      <c r="S247" s="172">
        <v>3993.03</v>
      </c>
      <c r="T247" s="172">
        <v>4019.65</v>
      </c>
      <c r="U247" s="172">
        <v>4019.65</v>
      </c>
      <c r="V247" s="173">
        <v>5079360000</v>
      </c>
      <c r="W247" s="180">
        <f t="shared" si="13"/>
        <v>-7.2369484905402404E-3</v>
      </c>
      <c r="X247" s="164"/>
      <c r="Y247" s="164"/>
      <c r="Z247" s="164"/>
      <c r="AA247" s="164"/>
      <c r="AB247" s="164"/>
      <c r="AC247" s="164"/>
      <c r="AD247" s="164"/>
      <c r="AE247" s="164"/>
      <c r="AF247" s="164"/>
      <c r="AG247" s="164"/>
      <c r="AH247" s="181">
        <f t="shared" si="14"/>
        <v>2.6757486006678821E-3</v>
      </c>
      <c r="AI247" s="179">
        <f t="shared" si="15"/>
        <v>-7.2369484905402404E-3</v>
      </c>
      <c r="AJ247" s="164"/>
      <c r="AK247" s="164"/>
      <c r="AL247" s="164"/>
      <c r="AM247" s="164"/>
      <c r="AN247" s="164"/>
      <c r="AO247" s="166"/>
    </row>
    <row r="248" spans="1:41">
      <c r="A248" s="53">
        <v>45257</v>
      </c>
      <c r="B248" s="51">
        <v>236.88999899999999</v>
      </c>
      <c r="C248" s="51">
        <v>238.33000200000001</v>
      </c>
      <c r="D248" s="51">
        <v>232.10000600000001</v>
      </c>
      <c r="E248" s="51">
        <v>236.08000200000001</v>
      </c>
      <c r="F248" s="51">
        <v>236.08000200000001</v>
      </c>
      <c r="G248" s="51">
        <v>112031800</v>
      </c>
      <c r="H248" s="179">
        <f t="shared" si="12"/>
        <v>4.5069463359289408E-2</v>
      </c>
      <c r="I248" s="164"/>
      <c r="J248" s="164"/>
      <c r="K248" s="164"/>
      <c r="L248" s="164"/>
      <c r="M248" s="164"/>
      <c r="N248" s="164"/>
      <c r="O248" s="164"/>
      <c r="P248" s="55">
        <v>44907</v>
      </c>
      <c r="Q248" s="172">
        <v>3939.29</v>
      </c>
      <c r="R248" s="172">
        <v>3990.71</v>
      </c>
      <c r="S248" s="172">
        <v>3935.3</v>
      </c>
      <c r="T248" s="172">
        <v>3990.56</v>
      </c>
      <c r="U248" s="172">
        <v>3990.56</v>
      </c>
      <c r="V248" s="173">
        <v>3904130000</v>
      </c>
      <c r="W248" s="180">
        <f t="shared" si="13"/>
        <v>-1.4078224610079793E-2</v>
      </c>
      <c r="X248" s="164"/>
      <c r="Y248" s="164"/>
      <c r="Z248" s="164"/>
      <c r="AA248" s="164"/>
      <c r="AB248" s="164"/>
      <c r="AC248" s="164"/>
      <c r="AD248" s="164"/>
      <c r="AE248" s="164"/>
      <c r="AF248" s="164"/>
      <c r="AG248" s="164"/>
      <c r="AH248" s="181">
        <f t="shared" si="14"/>
        <v>4.5069463359289408E-2</v>
      </c>
      <c r="AI248" s="179">
        <f t="shared" si="15"/>
        <v>-1.4078224610079793E-2</v>
      </c>
      <c r="AJ248" s="164"/>
      <c r="AK248" s="164"/>
      <c r="AL248" s="164"/>
      <c r="AM248" s="164"/>
      <c r="AN248" s="164"/>
      <c r="AO248" s="166"/>
    </row>
    <row r="249" spans="1:41">
      <c r="A249" s="53">
        <v>45258</v>
      </c>
      <c r="B249" s="51">
        <v>236.679993</v>
      </c>
      <c r="C249" s="51">
        <v>247</v>
      </c>
      <c r="D249" s="51">
        <v>234.009995</v>
      </c>
      <c r="E249" s="51">
        <v>246.720001</v>
      </c>
      <c r="F249" s="51">
        <v>246.720001</v>
      </c>
      <c r="G249" s="51">
        <v>148549900</v>
      </c>
      <c r="H249" s="179">
        <f t="shared" si="12"/>
        <v>-1.0457206507550221E-2</v>
      </c>
      <c r="I249" s="164"/>
      <c r="J249" s="164"/>
      <c r="K249" s="164"/>
      <c r="L249" s="164"/>
      <c r="M249" s="164"/>
      <c r="N249" s="164"/>
      <c r="O249" s="164"/>
      <c r="P249" s="55">
        <v>44904</v>
      </c>
      <c r="Q249" s="172">
        <v>3954.17</v>
      </c>
      <c r="R249" s="172">
        <v>3977.02</v>
      </c>
      <c r="S249" s="172">
        <v>3933.04</v>
      </c>
      <c r="T249" s="172">
        <v>3934.38</v>
      </c>
      <c r="U249" s="172">
        <v>3934.38</v>
      </c>
      <c r="V249" s="173">
        <v>3888260000</v>
      </c>
      <c r="W249" s="180">
        <f t="shared" si="13"/>
        <v>7.4039619965535763E-3</v>
      </c>
      <c r="X249" s="164"/>
      <c r="Y249" s="164"/>
      <c r="Z249" s="164"/>
      <c r="AA249" s="164"/>
      <c r="AB249" s="164"/>
      <c r="AC249" s="164"/>
      <c r="AD249" s="164"/>
      <c r="AE249" s="164"/>
      <c r="AF249" s="164"/>
      <c r="AG249" s="164"/>
      <c r="AH249" s="181">
        <f t="shared" si="14"/>
        <v>-1.0457206507550221E-2</v>
      </c>
      <c r="AI249" s="179">
        <f t="shared" si="15"/>
        <v>7.4039619965535763E-3</v>
      </c>
      <c r="AJ249" s="164"/>
      <c r="AK249" s="164"/>
      <c r="AL249" s="164"/>
      <c r="AM249" s="164"/>
      <c r="AN249" s="164"/>
      <c r="AO249" s="166"/>
    </row>
    <row r="250" spans="1:41">
      <c r="A250" s="53">
        <v>45259</v>
      </c>
      <c r="B250" s="51">
        <v>249.21000699999999</v>
      </c>
      <c r="C250" s="51">
        <v>252.75</v>
      </c>
      <c r="D250" s="51">
        <v>242.759995</v>
      </c>
      <c r="E250" s="51">
        <v>244.13999899999999</v>
      </c>
      <c r="F250" s="51">
        <v>244.13999899999999</v>
      </c>
      <c r="G250" s="51">
        <v>135401300</v>
      </c>
      <c r="H250" s="179">
        <f t="shared" si="12"/>
        <v>-1.6629790352378881E-2</v>
      </c>
      <c r="I250" s="164"/>
      <c r="J250" s="164"/>
      <c r="K250" s="164"/>
      <c r="L250" s="164"/>
      <c r="M250" s="164"/>
      <c r="N250" s="164"/>
      <c r="O250" s="164"/>
      <c r="P250" s="55">
        <v>44903</v>
      </c>
      <c r="Q250" s="172">
        <v>3947.79</v>
      </c>
      <c r="R250" s="172">
        <v>3974.19</v>
      </c>
      <c r="S250" s="172">
        <v>3935.83</v>
      </c>
      <c r="T250" s="172">
        <v>3963.51</v>
      </c>
      <c r="U250" s="172">
        <v>3963.51</v>
      </c>
      <c r="V250" s="173">
        <v>4006900000</v>
      </c>
      <c r="W250" s="180">
        <f t="shared" si="13"/>
        <v>-7.465604981443219E-3</v>
      </c>
      <c r="X250" s="164"/>
      <c r="Y250" s="164"/>
      <c r="Z250" s="164"/>
      <c r="AA250" s="164"/>
      <c r="AB250" s="164"/>
      <c r="AC250" s="164"/>
      <c r="AD250" s="164"/>
      <c r="AE250" s="164"/>
      <c r="AF250" s="164"/>
      <c r="AG250" s="164"/>
      <c r="AH250" s="181">
        <f t="shared" si="14"/>
        <v>-1.6629790352378881E-2</v>
      </c>
      <c r="AI250" s="179">
        <f t="shared" si="15"/>
        <v>-7.465604981443219E-3</v>
      </c>
      <c r="AJ250" s="164"/>
      <c r="AK250" s="164"/>
      <c r="AL250" s="164"/>
      <c r="AM250" s="164"/>
      <c r="AN250" s="164"/>
      <c r="AO250" s="166"/>
    </row>
    <row r="251" spans="1:41">
      <c r="A251" s="53">
        <v>45260</v>
      </c>
      <c r="B251" s="51">
        <v>245.13999899999999</v>
      </c>
      <c r="C251" s="51">
        <v>245.220001</v>
      </c>
      <c r="D251" s="51">
        <v>236.91000399999999</v>
      </c>
      <c r="E251" s="51">
        <v>240.08000200000001</v>
      </c>
      <c r="F251" s="51">
        <v>240.08000200000001</v>
      </c>
      <c r="G251" s="51">
        <v>132353200</v>
      </c>
      <c r="H251" s="179">
        <f t="shared" si="12"/>
        <v>-5.2065977573592104E-3</v>
      </c>
      <c r="I251" s="164"/>
      <c r="J251" s="164"/>
      <c r="K251" s="164"/>
      <c r="L251" s="164"/>
      <c r="M251" s="164"/>
      <c r="N251" s="164"/>
      <c r="O251" s="164"/>
      <c r="P251" s="55">
        <v>44902</v>
      </c>
      <c r="Q251" s="172">
        <v>3933.28</v>
      </c>
      <c r="R251" s="172">
        <v>3957.57</v>
      </c>
      <c r="S251" s="172">
        <v>3922.68</v>
      </c>
      <c r="T251" s="172">
        <v>3933.92</v>
      </c>
      <c r="U251" s="172">
        <v>3933.92</v>
      </c>
      <c r="V251" s="173">
        <v>4118050000</v>
      </c>
      <c r="W251" s="180">
        <f t="shared" si="13"/>
        <v>1.8658234026112108E-3</v>
      </c>
      <c r="X251" s="164"/>
      <c r="Y251" s="164"/>
      <c r="Z251" s="164"/>
      <c r="AA251" s="164"/>
      <c r="AB251" s="164"/>
      <c r="AC251" s="164"/>
      <c r="AD251" s="164"/>
      <c r="AE251" s="164"/>
      <c r="AF251" s="164"/>
      <c r="AG251" s="164"/>
      <c r="AH251" s="181">
        <f t="shared" si="14"/>
        <v>-5.2065977573592104E-3</v>
      </c>
      <c r="AI251" s="179">
        <f t="shared" si="15"/>
        <v>1.8658234026112108E-3</v>
      </c>
      <c r="AJ251" s="164"/>
      <c r="AK251" s="164"/>
      <c r="AL251" s="164"/>
      <c r="AM251" s="164"/>
      <c r="AN251" s="164"/>
      <c r="AO251" s="166"/>
    </row>
    <row r="252" spans="1:41">
      <c r="A252" s="53">
        <v>45261</v>
      </c>
      <c r="B252" s="51">
        <v>233.13999899999999</v>
      </c>
      <c r="C252" s="51">
        <v>240.19000199999999</v>
      </c>
      <c r="D252" s="51">
        <v>231.89999399999999</v>
      </c>
      <c r="E252" s="51">
        <v>238.83000200000001</v>
      </c>
      <c r="F252" s="51">
        <v>238.83000200000001</v>
      </c>
      <c r="G252" s="51">
        <v>121173500</v>
      </c>
      <c r="H252" s="179">
        <f t="shared" si="12"/>
        <v>-1.607836941692109E-2</v>
      </c>
      <c r="I252" s="164"/>
      <c r="J252" s="164"/>
      <c r="K252" s="164"/>
      <c r="L252" s="164"/>
      <c r="M252" s="164"/>
      <c r="N252" s="164"/>
      <c r="O252" s="164"/>
      <c r="P252" s="55">
        <v>44901</v>
      </c>
      <c r="Q252" s="172">
        <v>3996.63</v>
      </c>
      <c r="R252" s="172">
        <v>4001.51</v>
      </c>
      <c r="S252" s="172">
        <v>3918.39</v>
      </c>
      <c r="T252" s="172">
        <v>3941.26</v>
      </c>
      <c r="U252" s="172">
        <v>3941.26</v>
      </c>
      <c r="V252" s="173">
        <v>4368380000</v>
      </c>
      <c r="W252" s="180">
        <f t="shared" si="13"/>
        <v>1.4609541111218149E-2</v>
      </c>
      <c r="X252" s="164"/>
      <c r="Y252" s="164"/>
      <c r="Z252" s="164"/>
      <c r="AA252" s="164"/>
      <c r="AB252" s="164"/>
      <c r="AC252" s="164"/>
      <c r="AD252" s="164"/>
      <c r="AE252" s="164"/>
      <c r="AF252" s="164"/>
      <c r="AG252" s="164"/>
      <c r="AH252" s="185">
        <f t="shared" si="14"/>
        <v>-1.607836941692109E-2</v>
      </c>
      <c r="AI252" s="186">
        <f t="shared" si="15"/>
        <v>1.4609541111218149E-2</v>
      </c>
      <c r="AJ252" s="164"/>
      <c r="AK252" s="164"/>
      <c r="AL252" s="164"/>
      <c r="AM252" s="164"/>
      <c r="AN252" s="164"/>
      <c r="AO252" s="166"/>
    </row>
    <row r="253" spans="1:41">
      <c r="A253" s="54">
        <v>45264</v>
      </c>
      <c r="B253" s="52">
        <v>235.75</v>
      </c>
      <c r="C253" s="52">
        <v>239.369507</v>
      </c>
      <c r="D253" s="52">
        <v>234.449997</v>
      </c>
      <c r="E253" s="52">
        <v>234.990005</v>
      </c>
      <c r="F253" s="52">
        <v>234.990005</v>
      </c>
      <c r="G253" s="52">
        <v>37004361</v>
      </c>
      <c r="H253" s="186"/>
      <c r="I253" s="164"/>
      <c r="J253" s="164"/>
      <c r="K253" s="164"/>
      <c r="L253" s="164"/>
      <c r="M253" s="164"/>
      <c r="N253" s="164"/>
      <c r="O253" s="164"/>
      <c r="P253" s="56">
        <v>44900</v>
      </c>
      <c r="Q253" s="187">
        <v>4052.02</v>
      </c>
      <c r="R253" s="187">
        <v>4052.45</v>
      </c>
      <c r="S253" s="187">
        <v>3984.49</v>
      </c>
      <c r="T253" s="187">
        <v>3998.84</v>
      </c>
      <c r="U253" s="187">
        <v>3998.84</v>
      </c>
      <c r="V253" s="188">
        <v>4280820000</v>
      </c>
      <c r="W253" s="171"/>
      <c r="X253" s="164"/>
      <c r="Y253" s="164"/>
      <c r="Z253" s="164"/>
      <c r="AA253" s="164"/>
      <c r="AB253" s="164"/>
      <c r="AC253" s="164"/>
      <c r="AD253" s="164"/>
      <c r="AE253" s="164"/>
      <c r="AF253" s="164"/>
      <c r="AG253" s="164"/>
      <c r="AH253" s="164"/>
      <c r="AI253" s="164"/>
      <c r="AJ253" s="164"/>
      <c r="AK253" s="164"/>
      <c r="AL253" s="164"/>
      <c r="AM253" s="164"/>
      <c r="AN253" s="164"/>
      <c r="AO253" s="166"/>
    </row>
    <row r="254" spans="1:41" ht="15" customHeight="1">
      <c r="A254" s="166"/>
      <c r="B254" s="166"/>
      <c r="C254" s="166"/>
      <c r="D254" s="166"/>
      <c r="E254" s="166"/>
      <c r="F254" s="166"/>
      <c r="G254" s="166"/>
      <c r="H254" s="166"/>
      <c r="I254" s="166"/>
      <c r="J254" s="166"/>
      <c r="K254" s="166"/>
      <c r="L254" s="166"/>
      <c r="M254" s="166"/>
      <c r="N254" s="166"/>
      <c r="O254" s="166"/>
      <c r="Q254" s="166"/>
      <c r="R254" s="166"/>
      <c r="S254" s="166"/>
      <c r="T254" s="166"/>
      <c r="U254" s="166"/>
      <c r="V254" s="166"/>
      <c r="W254" s="166"/>
      <c r="X254" s="166"/>
      <c r="Y254" s="166"/>
      <c r="Z254" s="166"/>
      <c r="AA254" s="166"/>
      <c r="AB254" s="166"/>
      <c r="AC254" s="166"/>
      <c r="AD254" s="166"/>
      <c r="AE254" s="166"/>
      <c r="AF254" s="166"/>
      <c r="AG254" s="166"/>
      <c r="AH254" s="166"/>
      <c r="AI254" s="166"/>
      <c r="AJ254" s="166"/>
      <c r="AK254" s="166"/>
      <c r="AL254" s="166"/>
      <c r="AM254" s="166"/>
      <c r="AN254" s="166"/>
      <c r="AO254" s="166"/>
    </row>
  </sheetData>
  <mergeCells count="6">
    <mergeCell ref="AF3:AG3"/>
    <mergeCell ref="P1:W1"/>
    <mergeCell ref="A1:H1"/>
    <mergeCell ref="AH1:AI1"/>
    <mergeCell ref="AK2:AM2"/>
    <mergeCell ref="AF2:AG2"/>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BBE7-F601-4627-925F-AA450F5DA8B3}">
  <dimension ref="A1:T123"/>
  <sheetViews>
    <sheetView tabSelected="1" topLeftCell="G1" workbookViewId="0">
      <selection activeCell="R17" sqref="R17"/>
    </sheetView>
  </sheetViews>
  <sheetFormatPr defaultRowHeight="15"/>
  <cols>
    <col min="1" max="1" width="22.42578125" bestFit="1" customWidth="1"/>
    <col min="2" max="2" width="8.85546875" bestFit="1" customWidth="1"/>
    <col min="4" max="4" width="22.42578125" bestFit="1" customWidth="1"/>
    <col min="5" max="6" width="8.85546875" bestFit="1" customWidth="1"/>
    <col min="7" max="7" width="22.42578125" bestFit="1" customWidth="1"/>
    <col min="8" max="8" width="10.140625" bestFit="1" customWidth="1"/>
    <col min="9" max="9" width="8.85546875" bestFit="1" customWidth="1"/>
    <col min="11" max="14" width="8.85546875" bestFit="1" customWidth="1"/>
    <col min="15" max="15" width="11" bestFit="1" customWidth="1"/>
    <col min="16" max="16" width="11.140625" bestFit="1" customWidth="1"/>
    <col min="17" max="17" width="13.28515625" bestFit="1" customWidth="1"/>
  </cols>
  <sheetData>
    <row r="1" spans="1:20">
      <c r="A1" s="142" t="s">
        <v>24</v>
      </c>
      <c r="B1" s="143"/>
      <c r="C1" s="63"/>
      <c r="D1" s="142" t="s">
        <v>25</v>
      </c>
      <c r="E1" s="143"/>
      <c r="F1" s="64"/>
      <c r="G1" s="142" t="s">
        <v>26</v>
      </c>
      <c r="H1" s="143"/>
      <c r="I1" s="64"/>
      <c r="J1" s="64"/>
      <c r="K1" s="64"/>
      <c r="L1" s="64"/>
      <c r="M1" s="64"/>
      <c r="N1" s="64"/>
      <c r="O1" s="112" t="s">
        <v>27</v>
      </c>
      <c r="P1" s="115" t="s">
        <v>28</v>
      </c>
      <c r="Q1" s="116" t="s">
        <v>29</v>
      </c>
      <c r="R1" s="64"/>
      <c r="S1" s="64"/>
      <c r="T1" s="64"/>
    </row>
    <row r="2" spans="1:20">
      <c r="A2" s="144" t="s">
        <v>30</v>
      </c>
      <c r="B2" s="145"/>
      <c r="C2" s="64"/>
      <c r="D2" s="144" t="s">
        <v>30</v>
      </c>
      <c r="E2" s="145"/>
      <c r="F2" s="64"/>
      <c r="G2" s="144" t="s">
        <v>30</v>
      </c>
      <c r="H2" s="145"/>
      <c r="I2" s="64"/>
      <c r="J2" s="64"/>
      <c r="K2" s="64"/>
      <c r="L2" s="64"/>
      <c r="M2" s="64"/>
      <c r="N2" s="112" t="s">
        <v>31</v>
      </c>
      <c r="O2" s="117">
        <f>L24</f>
        <v>22.65</v>
      </c>
      <c r="P2" s="117">
        <f>E24</f>
        <v>45.9</v>
      </c>
      <c r="Q2" s="117">
        <f>B14</f>
        <v>40.448687231694322</v>
      </c>
      <c r="R2" s="64"/>
      <c r="S2" s="64"/>
      <c r="T2" s="64"/>
    </row>
    <row r="3" spans="1:20">
      <c r="A3" s="2" t="s">
        <v>32</v>
      </c>
      <c r="B3" s="1">
        <v>235.75</v>
      </c>
      <c r="C3" s="64"/>
      <c r="D3" s="2" t="s">
        <v>32</v>
      </c>
      <c r="E3" s="1">
        <v>235.75</v>
      </c>
      <c r="F3" s="64"/>
      <c r="G3" s="2" t="s">
        <v>32</v>
      </c>
      <c r="H3" s="1">
        <v>235.75</v>
      </c>
      <c r="I3" s="64"/>
      <c r="J3" s="64"/>
      <c r="K3" s="64"/>
      <c r="L3" s="64"/>
      <c r="M3" s="64"/>
      <c r="N3" s="113" t="s">
        <v>33</v>
      </c>
      <c r="O3" s="117">
        <f>L45</f>
        <v>28.5</v>
      </c>
      <c r="P3" s="117">
        <f>E45</f>
        <v>53.6</v>
      </c>
      <c r="Q3" s="117">
        <f>E14</f>
        <v>47.31232531074977</v>
      </c>
      <c r="R3" s="64"/>
      <c r="S3" s="64"/>
      <c r="T3" s="64"/>
    </row>
    <row r="4" spans="1:20">
      <c r="A4" s="2" t="s">
        <v>34</v>
      </c>
      <c r="B4" s="3">
        <f>Data!M3</f>
        <v>0.43614000232462835</v>
      </c>
      <c r="C4" s="64"/>
      <c r="D4" s="2" t="s">
        <v>34</v>
      </c>
      <c r="E4" s="3">
        <f>Data!M3</f>
        <v>0.43614000232462835</v>
      </c>
      <c r="F4" s="64"/>
      <c r="G4" s="2" t="s">
        <v>34</v>
      </c>
      <c r="H4" s="3">
        <f>Data!M3</f>
        <v>0.43614000232462835</v>
      </c>
      <c r="I4" s="64"/>
      <c r="J4" s="64"/>
      <c r="K4" s="64"/>
      <c r="L4" s="64"/>
      <c r="M4" s="64"/>
      <c r="N4" s="114" t="s">
        <v>35</v>
      </c>
      <c r="O4" s="117">
        <f>L60</f>
        <v>34.75</v>
      </c>
      <c r="P4" s="117">
        <f>E60</f>
        <v>63.4</v>
      </c>
      <c r="Q4" s="117">
        <f>H14</f>
        <v>54.947169430289975</v>
      </c>
      <c r="R4" s="64"/>
      <c r="S4" s="64"/>
      <c r="T4" s="64"/>
    </row>
    <row r="5" spans="1:20">
      <c r="A5" s="2" t="s">
        <v>36</v>
      </c>
      <c r="B5" s="4">
        <f>Data!AC3</f>
        <v>4.2169999999999999E-2</v>
      </c>
      <c r="C5" s="64"/>
      <c r="D5" s="2" t="s">
        <v>36</v>
      </c>
      <c r="E5" s="4">
        <f>B5</f>
        <v>4.2169999999999999E-2</v>
      </c>
      <c r="F5" s="64"/>
      <c r="G5" s="2" t="s">
        <v>36</v>
      </c>
      <c r="H5" s="4">
        <f>E5</f>
        <v>4.2169999999999999E-2</v>
      </c>
      <c r="I5" s="64"/>
      <c r="J5" s="64"/>
      <c r="K5" s="64"/>
      <c r="L5" s="64"/>
      <c r="M5" s="64"/>
      <c r="N5" s="64"/>
      <c r="O5" s="121"/>
      <c r="P5" s="121"/>
      <c r="Q5" s="121"/>
      <c r="R5" s="64"/>
      <c r="S5" s="64"/>
      <c r="T5" s="64"/>
    </row>
    <row r="6" spans="1:20" ht="15" customHeight="1">
      <c r="A6" s="2" t="s">
        <v>37</v>
      </c>
      <c r="B6" s="1">
        <v>220</v>
      </c>
      <c r="C6" s="64"/>
      <c r="D6" s="2" t="s">
        <v>37</v>
      </c>
      <c r="E6" s="1">
        <v>220</v>
      </c>
      <c r="F6" s="64"/>
      <c r="G6" s="2" t="s">
        <v>37</v>
      </c>
      <c r="H6" s="1">
        <v>220</v>
      </c>
      <c r="I6" s="64"/>
      <c r="J6" s="64"/>
      <c r="K6" s="64"/>
      <c r="L6" s="64"/>
      <c r="M6" s="64"/>
      <c r="N6" s="64"/>
      <c r="O6" s="131" t="s">
        <v>38</v>
      </c>
      <c r="P6" s="132"/>
      <c r="Q6" s="132"/>
      <c r="R6" s="132"/>
      <c r="S6" s="133"/>
      <c r="T6" s="64"/>
    </row>
    <row r="7" spans="1:20">
      <c r="A7" s="2" t="s">
        <v>39</v>
      </c>
      <c r="B7" s="1">
        <f>200/365</f>
        <v>0.54794520547945202</v>
      </c>
      <c r="C7" s="64"/>
      <c r="D7" s="2" t="s">
        <v>39</v>
      </c>
      <c r="E7" s="1">
        <f>291/365</f>
        <v>0.79726027397260268</v>
      </c>
      <c r="F7" s="64"/>
      <c r="G7" s="2" t="s">
        <v>39</v>
      </c>
      <c r="H7" s="1">
        <f>410/365</f>
        <v>1.1232876712328768</v>
      </c>
      <c r="I7" s="64"/>
      <c r="J7" s="64"/>
      <c r="K7" s="64"/>
      <c r="L7" s="64"/>
      <c r="M7" s="64"/>
      <c r="N7" s="64"/>
      <c r="O7" s="134"/>
      <c r="P7" s="135"/>
      <c r="Q7" s="135"/>
      <c r="R7" s="135"/>
      <c r="S7" s="136"/>
      <c r="T7" s="64"/>
    </row>
    <row r="8" spans="1:20">
      <c r="A8" s="2"/>
      <c r="B8" s="1"/>
      <c r="C8" s="64"/>
      <c r="D8" s="2"/>
      <c r="E8" s="1"/>
      <c r="F8" s="64"/>
      <c r="G8" s="2"/>
      <c r="H8" s="1"/>
      <c r="I8" s="64"/>
      <c r="J8" s="64"/>
      <c r="K8" s="64"/>
      <c r="L8" s="64"/>
      <c r="M8" s="64"/>
      <c r="N8" s="64"/>
      <c r="O8" s="134"/>
      <c r="P8" s="135"/>
      <c r="Q8" s="135"/>
      <c r="R8" s="135"/>
      <c r="S8" s="136"/>
      <c r="T8" s="64"/>
    </row>
    <row r="9" spans="1:20" ht="14.45" customHeight="1">
      <c r="A9" s="144" t="s">
        <v>40</v>
      </c>
      <c r="B9" s="145"/>
      <c r="C9" s="64"/>
      <c r="D9" s="144" t="s">
        <v>40</v>
      </c>
      <c r="E9" s="145"/>
      <c r="F9" s="64"/>
      <c r="G9" s="144" t="s">
        <v>40</v>
      </c>
      <c r="H9" s="145"/>
      <c r="I9" s="64"/>
      <c r="J9" s="64"/>
      <c r="K9" s="64"/>
      <c r="L9" s="64"/>
      <c r="M9" s="64"/>
      <c r="N9" s="64"/>
      <c r="O9" s="134"/>
      <c r="P9" s="135"/>
      <c r="Q9" s="135"/>
      <c r="R9" s="135"/>
      <c r="S9" s="136"/>
      <c r="T9" s="64"/>
    </row>
    <row r="10" spans="1:20">
      <c r="A10" s="2" t="s">
        <v>41</v>
      </c>
      <c r="B10" s="48">
        <f>(LN(B3/B6)+((B5-B4^2/2)*B7))/(B4*SQRT(B7))</f>
        <v>0.1243216932152313</v>
      </c>
      <c r="C10" s="64"/>
      <c r="D10" s="2" t="s">
        <v>41</v>
      </c>
      <c r="E10" s="48">
        <f>(LN(E3/E6)+((E5-E4^2/2)*E7))/(E4*SQRT(E7))</f>
        <v>6.9173882831014666E-2</v>
      </c>
      <c r="F10" s="64"/>
      <c r="G10" s="2" t="s">
        <v>41</v>
      </c>
      <c r="H10" s="48">
        <f>(LN(H3/H6)+((H5-H4^2/2)*H7))/(H4*SQRT(H7))</f>
        <v>2.0938268632944297E-2</v>
      </c>
      <c r="I10" s="146" t="str">
        <f t="shared" ref="I10:I14" ca="1" si="0">_xlfn.FORMULATEXT(H10)</f>
        <v>=(LN(H3/H6)+((H5-H4^2/2)*H7))/(H4*SQRT(H7))</v>
      </c>
      <c r="J10" s="147"/>
      <c r="K10" s="147"/>
      <c r="L10" s="147"/>
      <c r="M10" s="147"/>
      <c r="N10" s="64"/>
      <c r="O10" s="134"/>
      <c r="P10" s="135"/>
      <c r="Q10" s="135"/>
      <c r="R10" s="135"/>
      <c r="S10" s="136"/>
      <c r="T10" s="64"/>
    </row>
    <row r="11" spans="1:20">
      <c r="A11" s="2" t="s">
        <v>42</v>
      </c>
      <c r="B11" s="48">
        <f>B10+B4*SQRT(B7)</f>
        <v>0.44716700723158193</v>
      </c>
      <c r="C11" s="64"/>
      <c r="D11" s="2" t="s">
        <v>42</v>
      </c>
      <c r="E11" s="48">
        <f>E10+E4*SQRT(E7)</f>
        <v>0.45860081541050363</v>
      </c>
      <c r="F11" s="64"/>
      <c r="G11" s="2" t="s">
        <v>42</v>
      </c>
      <c r="H11" s="48">
        <f>H10+H4*SQRT(H7)</f>
        <v>0.48318241235328169</v>
      </c>
      <c r="I11" s="140" t="str">
        <f t="shared" ca="1" si="0"/>
        <v>=H10+H4*SQRT(H7)</v>
      </c>
      <c r="J11" s="141"/>
      <c r="K11" s="141"/>
      <c r="L11" s="141"/>
      <c r="M11" s="141"/>
      <c r="N11" s="64"/>
      <c r="O11" s="134"/>
      <c r="P11" s="135"/>
      <c r="Q11" s="135"/>
      <c r="R11" s="135"/>
      <c r="S11" s="136"/>
      <c r="T11" s="64"/>
    </row>
    <row r="12" spans="1:20" ht="14.45" customHeight="1">
      <c r="A12" s="2" t="s">
        <v>43</v>
      </c>
      <c r="B12" s="48">
        <f>NORMSDIST(B10)</f>
        <v>0.54946971407885037</v>
      </c>
      <c r="C12" s="64"/>
      <c r="D12" s="2" t="s">
        <v>43</v>
      </c>
      <c r="E12" s="48">
        <f>NORMSDIST(E10)</f>
        <v>0.52757439411016149</v>
      </c>
      <c r="F12" s="64"/>
      <c r="G12" s="2" t="s">
        <v>43</v>
      </c>
      <c r="H12" s="48">
        <f>NORMSDIST(H10)</f>
        <v>0.5083525503231725</v>
      </c>
      <c r="I12" s="140" t="str">
        <f t="shared" ca="1" si="0"/>
        <v>=NORMSDIST(H10)</v>
      </c>
      <c r="J12" s="141"/>
      <c r="K12" s="141"/>
      <c r="L12" s="141"/>
      <c r="M12" s="141"/>
      <c r="N12" s="64"/>
      <c r="O12" s="134"/>
      <c r="P12" s="135"/>
      <c r="Q12" s="135"/>
      <c r="R12" s="135"/>
      <c r="S12" s="136"/>
      <c r="T12" s="64"/>
    </row>
    <row r="13" spans="1:20" ht="14.45" customHeight="1">
      <c r="A13" s="2" t="s">
        <v>44</v>
      </c>
      <c r="B13" s="48">
        <f>NORMSDIST(B11)</f>
        <v>0.67262275948010242</v>
      </c>
      <c r="C13" s="64"/>
      <c r="D13" s="2" t="s">
        <v>44</v>
      </c>
      <c r="E13" s="48">
        <f>NORMSDIST(E11)</f>
        <v>0.67673957451503186</v>
      </c>
      <c r="F13" s="64"/>
      <c r="G13" s="2" t="s">
        <v>44</v>
      </c>
      <c r="H13" s="48">
        <f>NORMSDIST(H11)</f>
        <v>0.68551688894813756</v>
      </c>
      <c r="I13" s="140" t="str">
        <f t="shared" ca="1" si="0"/>
        <v>=NORMSDIST(H11)</v>
      </c>
      <c r="J13" s="141"/>
      <c r="K13" s="141"/>
      <c r="L13" s="141"/>
      <c r="M13" s="141"/>
      <c r="N13" s="64"/>
      <c r="O13" s="134"/>
      <c r="P13" s="135"/>
      <c r="Q13" s="135"/>
      <c r="R13" s="135"/>
      <c r="S13" s="136"/>
      <c r="T13" s="64"/>
    </row>
    <row r="14" spans="1:20" ht="14.45" customHeight="1">
      <c r="A14" s="120" t="s">
        <v>45</v>
      </c>
      <c r="B14" s="118">
        <f>(B3*B13)-(B6*EXP(-B5*B7)*B12)</f>
        <v>40.448687231694322</v>
      </c>
      <c r="C14" s="64"/>
      <c r="D14" s="120" t="s">
        <v>45</v>
      </c>
      <c r="E14" s="118">
        <f>(E3*E13)-(E6*EXP(-E5*E7)*E12)</f>
        <v>47.31232531074977</v>
      </c>
      <c r="F14" s="64"/>
      <c r="G14" s="120" t="s">
        <v>45</v>
      </c>
      <c r="H14" s="119">
        <f>(H3*H13)-(H6*EXP(-H5*H7)*H12)</f>
        <v>54.947169430289975</v>
      </c>
      <c r="I14" s="141" t="str">
        <f t="shared" ca="1" si="0"/>
        <v>=(H3*H13)-(H6*EXP(-H5*H7)*H12)</v>
      </c>
      <c r="J14" s="141"/>
      <c r="K14" s="141"/>
      <c r="L14" s="141"/>
      <c r="M14" s="141"/>
      <c r="N14" s="64"/>
      <c r="O14" s="134"/>
      <c r="P14" s="135"/>
      <c r="Q14" s="135"/>
      <c r="R14" s="135"/>
      <c r="S14" s="136"/>
      <c r="T14" s="64"/>
    </row>
    <row r="15" spans="1:20">
      <c r="A15" s="64"/>
      <c r="B15" s="64"/>
      <c r="C15" s="64"/>
      <c r="D15" s="64"/>
      <c r="E15" s="64"/>
      <c r="F15" s="64"/>
      <c r="G15" s="64"/>
      <c r="H15" s="64"/>
      <c r="I15" s="64"/>
      <c r="J15" s="64"/>
      <c r="K15" s="64"/>
      <c r="L15" s="64"/>
      <c r="M15" s="64"/>
      <c r="N15" s="64"/>
      <c r="O15" s="134"/>
      <c r="P15" s="135"/>
      <c r="Q15" s="135"/>
      <c r="R15" s="135"/>
      <c r="S15" s="136"/>
      <c r="T15" s="64"/>
    </row>
    <row r="16" spans="1:20">
      <c r="A16" s="64"/>
      <c r="B16" s="64"/>
      <c r="C16" s="64"/>
      <c r="D16" s="64"/>
      <c r="E16" s="64"/>
      <c r="F16" s="64"/>
      <c r="G16" s="64"/>
      <c r="H16" s="64"/>
      <c r="I16" s="64"/>
      <c r="J16" s="64"/>
      <c r="K16" s="64"/>
      <c r="L16" s="64"/>
      <c r="M16" s="64"/>
      <c r="N16" s="64"/>
      <c r="O16" s="137"/>
      <c r="P16" s="138"/>
      <c r="Q16" s="138"/>
      <c r="R16" s="138"/>
      <c r="S16" s="139"/>
      <c r="T16" s="64"/>
    </row>
    <row r="17" spans="1:20">
      <c r="A17" s="64"/>
      <c r="B17" s="64"/>
      <c r="C17" s="64"/>
      <c r="D17" s="64"/>
      <c r="E17" s="64"/>
      <c r="F17" s="64"/>
      <c r="G17" s="64"/>
      <c r="H17" s="64"/>
      <c r="I17" s="64"/>
      <c r="J17" s="64"/>
      <c r="K17" s="64"/>
      <c r="L17" s="64"/>
      <c r="M17" s="64"/>
      <c r="N17" s="64"/>
      <c r="O17" s="64"/>
      <c r="P17" s="64"/>
      <c r="Q17" s="64"/>
      <c r="R17" s="64"/>
      <c r="S17" s="64"/>
      <c r="T17" s="64"/>
    </row>
    <row r="18" spans="1:20">
      <c r="A18" s="148" t="s">
        <v>46</v>
      </c>
      <c r="B18" s="149"/>
      <c r="C18" s="149"/>
      <c r="D18" s="149"/>
      <c r="E18" s="149"/>
      <c r="F18" s="149"/>
      <c r="G18" s="149"/>
      <c r="H18" s="150"/>
      <c r="I18" s="149"/>
      <c r="J18" s="149"/>
      <c r="K18" s="149"/>
      <c r="L18" s="149"/>
      <c r="M18" s="149"/>
      <c r="N18" s="151"/>
      <c r="O18" s="64"/>
      <c r="P18" s="64"/>
      <c r="Q18" s="64"/>
      <c r="R18" s="64"/>
      <c r="S18" s="64"/>
      <c r="T18" s="64"/>
    </row>
    <row r="19" spans="1:20">
      <c r="A19" s="39"/>
      <c r="B19" s="144" t="s">
        <v>47</v>
      </c>
      <c r="C19" s="152"/>
      <c r="D19" s="152"/>
      <c r="E19" s="152"/>
      <c r="F19" s="152"/>
      <c r="G19" s="145"/>
      <c r="H19" s="40"/>
      <c r="I19" s="144" t="s">
        <v>48</v>
      </c>
      <c r="J19" s="152"/>
      <c r="K19" s="152"/>
      <c r="L19" s="152"/>
      <c r="M19" s="152"/>
      <c r="N19" s="145"/>
      <c r="O19" s="64"/>
      <c r="P19" s="64"/>
      <c r="Q19" s="64"/>
      <c r="R19" s="64"/>
      <c r="S19" s="64"/>
      <c r="T19" s="64"/>
    </row>
    <row r="20" spans="1:20" ht="24.75" customHeight="1">
      <c r="A20" s="78" t="s">
        <v>49</v>
      </c>
      <c r="B20" s="79" t="s">
        <v>50</v>
      </c>
      <c r="C20" s="79" t="s">
        <v>51</v>
      </c>
      <c r="D20" s="79" t="s">
        <v>52</v>
      </c>
      <c r="E20" s="79" t="s">
        <v>53</v>
      </c>
      <c r="F20" s="79" t="s">
        <v>9</v>
      </c>
      <c r="G20" s="79" t="s">
        <v>54</v>
      </c>
      <c r="H20" s="47" t="s">
        <v>55</v>
      </c>
      <c r="I20" s="79" t="s">
        <v>50</v>
      </c>
      <c r="J20" s="79" t="s">
        <v>51</v>
      </c>
      <c r="K20" s="79" t="s">
        <v>56</v>
      </c>
      <c r="L20" s="79" t="s">
        <v>53</v>
      </c>
      <c r="M20" s="79" t="s">
        <v>9</v>
      </c>
      <c r="N20" s="80" t="s">
        <v>54</v>
      </c>
      <c r="O20" s="64"/>
      <c r="P20" s="64"/>
      <c r="Q20" s="64"/>
      <c r="R20" s="64"/>
      <c r="S20" s="64"/>
      <c r="T20" s="64"/>
    </row>
    <row r="21" spans="1:20">
      <c r="A21" s="74">
        <v>45098</v>
      </c>
      <c r="B21" s="35">
        <v>50.65</v>
      </c>
      <c r="C21" s="35" t="s">
        <v>57</v>
      </c>
      <c r="D21" s="35">
        <v>49.05</v>
      </c>
      <c r="E21" s="35">
        <v>49.95</v>
      </c>
      <c r="F21" s="35" t="s">
        <v>57</v>
      </c>
      <c r="G21" s="35">
        <v>1219</v>
      </c>
      <c r="H21" s="36">
        <v>213.33000100000001</v>
      </c>
      <c r="I21" s="37">
        <v>19.55</v>
      </c>
      <c r="J21" s="37" t="s">
        <v>57</v>
      </c>
      <c r="K21" s="37">
        <v>19.8</v>
      </c>
      <c r="L21" s="37">
        <v>19.95</v>
      </c>
      <c r="M21" s="37" t="s">
        <v>57</v>
      </c>
      <c r="N21" s="38">
        <v>5000</v>
      </c>
      <c r="O21" s="64"/>
      <c r="P21" s="64"/>
      <c r="Q21" s="64"/>
      <c r="R21" s="64"/>
      <c r="S21" s="64"/>
      <c r="T21" s="64"/>
    </row>
    <row r="22" spans="1:20">
      <c r="A22" s="75">
        <v>45098</v>
      </c>
      <c r="B22" s="14">
        <v>47.35</v>
      </c>
      <c r="C22" s="17" t="s">
        <v>58</v>
      </c>
      <c r="D22" s="14">
        <v>48.15</v>
      </c>
      <c r="E22" s="14">
        <v>48.75</v>
      </c>
      <c r="F22" s="14">
        <v>51</v>
      </c>
      <c r="G22" s="14">
        <v>98</v>
      </c>
      <c r="H22" s="15">
        <v>215</v>
      </c>
      <c r="I22" s="16">
        <v>20.25</v>
      </c>
      <c r="J22" s="18" t="s">
        <v>59</v>
      </c>
      <c r="K22" s="16">
        <v>20.45</v>
      </c>
      <c r="L22" s="16">
        <v>20.6</v>
      </c>
      <c r="M22" s="16">
        <v>13</v>
      </c>
      <c r="N22" s="21">
        <v>2265</v>
      </c>
      <c r="O22" s="64"/>
      <c r="P22" s="64"/>
      <c r="Q22" s="64"/>
      <c r="R22" s="64"/>
      <c r="S22" s="64"/>
      <c r="T22" s="64"/>
    </row>
    <row r="23" spans="1:20">
      <c r="A23" s="75">
        <v>45098</v>
      </c>
      <c r="B23" s="14">
        <v>46.89</v>
      </c>
      <c r="C23" s="17" t="s">
        <v>60</v>
      </c>
      <c r="D23" s="14">
        <v>47.2</v>
      </c>
      <c r="E23" s="14">
        <v>47.75</v>
      </c>
      <c r="F23" s="14">
        <v>76</v>
      </c>
      <c r="G23" s="14">
        <v>2176</v>
      </c>
      <c r="H23" s="15">
        <v>216.66999799999999</v>
      </c>
      <c r="I23" s="16">
        <v>21.1</v>
      </c>
      <c r="J23" s="19" t="s">
        <v>61</v>
      </c>
      <c r="K23" s="16">
        <v>21.15</v>
      </c>
      <c r="L23" s="16">
        <v>21.25</v>
      </c>
      <c r="M23" s="16">
        <v>20</v>
      </c>
      <c r="N23" s="21">
        <v>5814</v>
      </c>
      <c r="O23" s="64"/>
      <c r="P23" s="64"/>
      <c r="Q23" s="64"/>
      <c r="R23" s="64"/>
      <c r="S23" s="64"/>
      <c r="T23" s="64"/>
    </row>
    <row r="24" spans="1:20">
      <c r="A24" s="103">
        <v>45098</v>
      </c>
      <c r="B24" s="104">
        <v>45.15</v>
      </c>
      <c r="C24" s="105" t="s">
        <v>62</v>
      </c>
      <c r="D24" s="104">
        <v>45.3</v>
      </c>
      <c r="E24" s="104">
        <v>45.9</v>
      </c>
      <c r="F24" s="104">
        <v>126</v>
      </c>
      <c r="G24" s="104">
        <v>5624</v>
      </c>
      <c r="H24" s="106">
        <v>220</v>
      </c>
      <c r="I24" s="104">
        <v>22.35</v>
      </c>
      <c r="J24" s="107" t="s">
        <v>63</v>
      </c>
      <c r="K24" s="104">
        <v>22.5</v>
      </c>
      <c r="L24" s="104">
        <v>22.65</v>
      </c>
      <c r="M24" s="104">
        <v>10</v>
      </c>
      <c r="N24" s="108">
        <v>10839</v>
      </c>
      <c r="O24" s="64"/>
      <c r="P24" s="64"/>
      <c r="Q24" s="64"/>
      <c r="R24" s="64"/>
      <c r="S24" s="64"/>
      <c r="T24" s="64"/>
    </row>
    <row r="25" spans="1:20">
      <c r="A25" s="75">
        <v>45098</v>
      </c>
      <c r="B25" s="14">
        <v>42.35</v>
      </c>
      <c r="C25" s="17" t="s">
        <v>64</v>
      </c>
      <c r="D25" s="14">
        <v>42.55</v>
      </c>
      <c r="E25" s="14">
        <v>43.35</v>
      </c>
      <c r="F25" s="14">
        <v>69</v>
      </c>
      <c r="G25" s="14">
        <v>311</v>
      </c>
      <c r="H25" s="15">
        <v>225</v>
      </c>
      <c r="I25" s="16">
        <v>25.5</v>
      </c>
      <c r="J25" s="18" t="s">
        <v>65</v>
      </c>
      <c r="K25" s="16">
        <v>24.65</v>
      </c>
      <c r="L25" s="16">
        <v>24.8</v>
      </c>
      <c r="M25" s="16">
        <v>8</v>
      </c>
      <c r="N25" s="21">
        <v>1118</v>
      </c>
      <c r="O25" s="64"/>
      <c r="P25" s="64"/>
      <c r="Q25" s="64"/>
      <c r="R25" s="64"/>
      <c r="S25" s="64"/>
      <c r="T25" s="64"/>
    </row>
    <row r="26" spans="1:20">
      <c r="A26" s="75">
        <v>45098</v>
      </c>
      <c r="B26" s="14">
        <v>41.25</v>
      </c>
      <c r="C26" s="17" t="s">
        <v>66</v>
      </c>
      <c r="D26" s="14">
        <v>41.75</v>
      </c>
      <c r="E26" s="14">
        <v>42.25</v>
      </c>
      <c r="F26" s="14">
        <v>15</v>
      </c>
      <c r="G26" s="14">
        <v>2734</v>
      </c>
      <c r="H26" s="15">
        <v>226.66999799999999</v>
      </c>
      <c r="I26" s="16">
        <v>26.25</v>
      </c>
      <c r="J26" s="18" t="s">
        <v>67</v>
      </c>
      <c r="K26" s="16">
        <v>25.4</v>
      </c>
      <c r="L26" s="16">
        <v>25.55</v>
      </c>
      <c r="M26" s="16">
        <v>32</v>
      </c>
      <c r="N26" s="21">
        <v>5570</v>
      </c>
      <c r="O26" s="64"/>
      <c r="P26" s="64"/>
      <c r="Q26" s="64"/>
      <c r="R26" s="64"/>
      <c r="S26" s="64"/>
      <c r="T26" s="64"/>
    </row>
    <row r="27" spans="1:20">
      <c r="A27" s="75">
        <v>45098</v>
      </c>
      <c r="B27" s="14">
        <v>41.25</v>
      </c>
      <c r="C27" s="17" t="s">
        <v>68</v>
      </c>
      <c r="D27" s="14">
        <v>39.950000000000003</v>
      </c>
      <c r="E27" s="14">
        <v>40.5</v>
      </c>
      <c r="F27" s="14">
        <v>106</v>
      </c>
      <c r="G27" s="14">
        <v>3122</v>
      </c>
      <c r="H27" s="15">
        <v>230</v>
      </c>
      <c r="I27" s="16">
        <v>27.25</v>
      </c>
      <c r="J27" s="18" t="s">
        <v>69</v>
      </c>
      <c r="K27" s="16">
        <v>26.95</v>
      </c>
      <c r="L27" s="16">
        <v>27.1</v>
      </c>
      <c r="M27" s="16">
        <v>50</v>
      </c>
      <c r="N27" s="21">
        <v>8460</v>
      </c>
      <c r="O27" s="64"/>
      <c r="P27" s="64"/>
      <c r="Q27" s="64"/>
      <c r="R27" s="64"/>
      <c r="S27" s="64"/>
      <c r="T27" s="64"/>
    </row>
    <row r="28" spans="1:20">
      <c r="A28" s="75">
        <v>45098</v>
      </c>
      <c r="B28" s="14">
        <v>38.549999999999997</v>
      </c>
      <c r="C28" s="17" t="s">
        <v>70</v>
      </c>
      <c r="D28" s="14">
        <v>38.200000000000003</v>
      </c>
      <c r="E28" s="14">
        <v>38.85</v>
      </c>
      <c r="F28" s="14">
        <v>34</v>
      </c>
      <c r="G28" s="14">
        <v>7303</v>
      </c>
      <c r="H28" s="15">
        <v>233.33000100000001</v>
      </c>
      <c r="I28" s="16">
        <v>28.35</v>
      </c>
      <c r="J28" s="19" t="s">
        <v>71</v>
      </c>
      <c r="K28" s="16">
        <v>28.55</v>
      </c>
      <c r="L28" s="16">
        <v>28.7</v>
      </c>
      <c r="M28" s="16">
        <v>45</v>
      </c>
      <c r="N28" s="21">
        <v>8203</v>
      </c>
      <c r="O28" s="64"/>
      <c r="P28" s="64"/>
      <c r="Q28" s="64"/>
      <c r="R28" s="64"/>
      <c r="S28" s="64"/>
      <c r="T28" s="64"/>
    </row>
    <row r="29" spans="1:20">
      <c r="A29" s="75">
        <v>45098</v>
      </c>
      <c r="B29" s="14">
        <v>37.799999999999997</v>
      </c>
      <c r="C29" s="17" t="s">
        <v>72</v>
      </c>
      <c r="D29" s="14">
        <v>37.549999999999997</v>
      </c>
      <c r="E29" s="14">
        <v>38</v>
      </c>
      <c r="F29" s="14">
        <v>584</v>
      </c>
      <c r="G29" s="14">
        <v>468</v>
      </c>
      <c r="H29" s="15">
        <v>235</v>
      </c>
      <c r="I29" s="16">
        <v>29.24</v>
      </c>
      <c r="J29" s="18" t="s">
        <v>73</v>
      </c>
      <c r="K29" s="16">
        <v>29.35</v>
      </c>
      <c r="L29" s="16">
        <v>29.5</v>
      </c>
      <c r="M29" s="16">
        <v>562</v>
      </c>
      <c r="N29" s="21">
        <v>932</v>
      </c>
      <c r="O29" s="64"/>
      <c r="P29" s="64"/>
      <c r="Q29" s="64"/>
      <c r="R29" s="64"/>
      <c r="S29" s="64"/>
      <c r="T29" s="64"/>
    </row>
    <row r="30" spans="1:20">
      <c r="A30" s="75">
        <v>45098</v>
      </c>
      <c r="B30" s="16">
        <v>35.380000000000003</v>
      </c>
      <c r="C30" s="19" t="s">
        <v>74</v>
      </c>
      <c r="D30" s="16">
        <v>35.049999999999997</v>
      </c>
      <c r="E30" s="16">
        <v>35.6</v>
      </c>
      <c r="F30" s="16">
        <v>25</v>
      </c>
      <c r="G30" s="16">
        <v>5475</v>
      </c>
      <c r="H30" s="15">
        <v>240</v>
      </c>
      <c r="I30" s="14">
        <v>31.29</v>
      </c>
      <c r="J30" s="17" t="s">
        <v>75</v>
      </c>
      <c r="K30" s="14">
        <v>31.9</v>
      </c>
      <c r="L30" s="14">
        <v>32.049999999999997</v>
      </c>
      <c r="M30" s="14">
        <v>29</v>
      </c>
      <c r="N30" s="22">
        <v>9446</v>
      </c>
      <c r="O30" s="64"/>
      <c r="P30" s="64"/>
      <c r="Q30" s="64"/>
      <c r="R30" s="64"/>
      <c r="S30" s="64"/>
      <c r="T30" s="64"/>
    </row>
    <row r="31" spans="1:20">
      <c r="A31" s="75">
        <v>45098</v>
      </c>
      <c r="B31" s="16">
        <v>33.75</v>
      </c>
      <c r="C31" s="19" t="s">
        <v>76</v>
      </c>
      <c r="D31" s="16">
        <v>32.950000000000003</v>
      </c>
      <c r="E31" s="16">
        <v>33.35</v>
      </c>
      <c r="F31" s="16">
        <v>18</v>
      </c>
      <c r="G31" s="16">
        <v>394</v>
      </c>
      <c r="H31" s="15">
        <v>245</v>
      </c>
      <c r="I31" s="14">
        <v>34.450000000000003</v>
      </c>
      <c r="J31" s="20" t="s">
        <v>77</v>
      </c>
      <c r="K31" s="14">
        <v>34.549999999999997</v>
      </c>
      <c r="L31" s="14">
        <v>34.700000000000003</v>
      </c>
      <c r="M31" s="14">
        <v>19</v>
      </c>
      <c r="N31" s="22">
        <v>255</v>
      </c>
      <c r="O31" s="64"/>
      <c r="P31" s="64"/>
      <c r="Q31" s="64"/>
      <c r="R31" s="64"/>
      <c r="S31" s="64"/>
      <c r="T31" s="64"/>
    </row>
    <row r="32" spans="1:20">
      <c r="A32" s="75">
        <v>45098</v>
      </c>
      <c r="B32" s="16">
        <v>31.65</v>
      </c>
      <c r="C32" s="19" t="s">
        <v>78</v>
      </c>
      <c r="D32" s="16">
        <v>32.049999999999997</v>
      </c>
      <c r="E32" s="16">
        <v>32.65</v>
      </c>
      <c r="F32" s="16">
        <v>24</v>
      </c>
      <c r="G32" s="16">
        <v>3425</v>
      </c>
      <c r="H32" s="15">
        <v>246.66999799999999</v>
      </c>
      <c r="I32" s="14">
        <v>34.85</v>
      </c>
      <c r="J32" s="14" t="s">
        <v>57</v>
      </c>
      <c r="K32" s="14">
        <v>35.25</v>
      </c>
      <c r="L32" s="14">
        <v>35.85</v>
      </c>
      <c r="M32" s="14" t="s">
        <v>57</v>
      </c>
      <c r="N32" s="22">
        <v>3950</v>
      </c>
      <c r="O32" s="64"/>
      <c r="P32" s="64"/>
      <c r="Q32" s="64"/>
      <c r="R32" s="64"/>
      <c r="S32" s="64"/>
      <c r="T32" s="64"/>
    </row>
    <row r="33" spans="1:20">
      <c r="A33" s="75">
        <v>45098</v>
      </c>
      <c r="B33" s="16">
        <v>31.05</v>
      </c>
      <c r="C33" s="19" t="s">
        <v>72</v>
      </c>
      <c r="D33" s="16">
        <v>30.8</v>
      </c>
      <c r="E33" s="16">
        <v>31.25</v>
      </c>
      <c r="F33" s="16">
        <v>150</v>
      </c>
      <c r="G33" s="16">
        <v>7231</v>
      </c>
      <c r="H33" s="15">
        <v>250</v>
      </c>
      <c r="I33" s="14">
        <v>37.340000000000003</v>
      </c>
      <c r="J33" s="20" t="s">
        <v>79</v>
      </c>
      <c r="K33" s="14">
        <v>37.1</v>
      </c>
      <c r="L33" s="14">
        <v>37.65</v>
      </c>
      <c r="M33" s="14">
        <v>7</v>
      </c>
      <c r="N33" s="22">
        <v>6479</v>
      </c>
      <c r="O33" s="64"/>
      <c r="P33" s="64"/>
      <c r="Q33" s="64"/>
      <c r="R33" s="64"/>
      <c r="S33" s="64"/>
      <c r="T33" s="64"/>
    </row>
    <row r="34" spans="1:20">
      <c r="A34" s="75">
        <v>45098</v>
      </c>
      <c r="B34" s="16">
        <v>30.25</v>
      </c>
      <c r="C34" s="19" t="s">
        <v>80</v>
      </c>
      <c r="D34" s="16">
        <v>29.45</v>
      </c>
      <c r="E34" s="16">
        <v>29.85</v>
      </c>
      <c r="F34" s="16">
        <v>68</v>
      </c>
      <c r="G34" s="16">
        <v>2756</v>
      </c>
      <c r="H34" s="15">
        <v>253.33000100000001</v>
      </c>
      <c r="I34" s="14">
        <v>40.090000000000003</v>
      </c>
      <c r="J34" s="20" t="s">
        <v>81</v>
      </c>
      <c r="K34" s="14">
        <v>39.049999999999997</v>
      </c>
      <c r="L34" s="14">
        <v>39.700000000000003</v>
      </c>
      <c r="M34" s="14">
        <v>2</v>
      </c>
      <c r="N34" s="22">
        <v>2820</v>
      </c>
      <c r="O34" s="64"/>
      <c r="P34" s="64"/>
      <c r="Q34" s="64"/>
      <c r="R34" s="64"/>
      <c r="S34" s="64"/>
      <c r="T34" s="64"/>
    </row>
    <row r="35" spans="1:20">
      <c r="A35" s="75">
        <v>45098</v>
      </c>
      <c r="B35" s="16">
        <v>28.97</v>
      </c>
      <c r="C35" s="19" t="s">
        <v>82</v>
      </c>
      <c r="D35" s="16">
        <v>28.75</v>
      </c>
      <c r="E35" s="16">
        <v>29.2</v>
      </c>
      <c r="F35" s="16">
        <v>5</v>
      </c>
      <c r="G35" s="16">
        <v>571</v>
      </c>
      <c r="H35" s="15">
        <v>255</v>
      </c>
      <c r="I35" s="14">
        <v>40</v>
      </c>
      <c r="J35" s="17" t="s">
        <v>83</v>
      </c>
      <c r="K35" s="14">
        <v>40.049999999999997</v>
      </c>
      <c r="L35" s="14">
        <v>40.700000000000003</v>
      </c>
      <c r="M35" s="14">
        <v>19</v>
      </c>
      <c r="N35" s="14">
        <v>53</v>
      </c>
      <c r="O35" s="64"/>
      <c r="P35" s="64"/>
      <c r="Q35" s="64"/>
      <c r="R35" s="64"/>
      <c r="S35" s="64"/>
      <c r="T35" s="64"/>
    </row>
    <row r="36" spans="1:20">
      <c r="A36" s="76">
        <v>45098</v>
      </c>
      <c r="B36" s="23">
        <v>26.8</v>
      </c>
      <c r="C36" s="24" t="s">
        <v>84</v>
      </c>
      <c r="D36" s="23">
        <v>26.9</v>
      </c>
      <c r="E36" s="23">
        <v>27.3</v>
      </c>
      <c r="F36" s="23">
        <v>35</v>
      </c>
      <c r="G36" s="23">
        <v>3688</v>
      </c>
      <c r="H36" s="25">
        <v>260</v>
      </c>
      <c r="I36" s="26">
        <v>44.95</v>
      </c>
      <c r="J36" s="26" t="s">
        <v>57</v>
      </c>
      <c r="K36" s="26">
        <v>43.1</v>
      </c>
      <c r="L36" s="26">
        <v>43.6</v>
      </c>
      <c r="M36" s="26" t="s">
        <v>57</v>
      </c>
      <c r="N36" s="26">
        <v>8308</v>
      </c>
      <c r="O36" s="63"/>
      <c r="P36" s="111"/>
      <c r="Q36" s="64"/>
      <c r="R36" s="64"/>
      <c r="S36" s="64"/>
      <c r="T36" s="64"/>
    </row>
    <row r="37" spans="1:20">
      <c r="A37" s="65"/>
      <c r="B37" s="64"/>
      <c r="C37" s="64"/>
      <c r="D37" s="64"/>
      <c r="E37" s="64"/>
      <c r="F37" s="64"/>
      <c r="G37" s="64"/>
      <c r="H37" s="64"/>
      <c r="I37" s="64"/>
      <c r="J37" s="64"/>
      <c r="K37" s="64"/>
      <c r="L37" s="64"/>
      <c r="M37" s="64"/>
      <c r="N37" s="64"/>
      <c r="O37" s="64"/>
      <c r="P37" s="64"/>
      <c r="Q37" s="64"/>
      <c r="R37" s="64"/>
      <c r="S37" s="64"/>
      <c r="T37" s="64"/>
    </row>
    <row r="38" spans="1:20">
      <c r="A38" s="63"/>
      <c r="B38" s="64"/>
      <c r="C38" s="64"/>
      <c r="D38" s="64"/>
      <c r="E38" s="64"/>
      <c r="F38" s="64"/>
      <c r="G38" s="64"/>
      <c r="H38" s="64"/>
      <c r="I38" s="64"/>
      <c r="J38" s="64"/>
      <c r="K38" s="64"/>
      <c r="L38" s="64"/>
      <c r="M38" s="64"/>
      <c r="N38" s="64"/>
      <c r="O38" s="64"/>
      <c r="P38" s="64"/>
      <c r="Q38" s="64"/>
      <c r="R38" s="64"/>
      <c r="S38" s="64"/>
      <c r="T38" s="64"/>
    </row>
    <row r="39" spans="1:20">
      <c r="A39" s="66"/>
      <c r="B39" s="63"/>
      <c r="C39" s="64"/>
      <c r="D39" s="64"/>
      <c r="E39" s="64"/>
      <c r="F39" s="64"/>
      <c r="G39" s="64"/>
      <c r="H39" s="64"/>
      <c r="I39" s="64"/>
      <c r="J39" s="63"/>
      <c r="K39" s="64"/>
      <c r="L39" s="64"/>
      <c r="M39" s="64"/>
      <c r="N39" s="64"/>
      <c r="O39" s="64"/>
      <c r="P39" s="64"/>
      <c r="Q39" s="64"/>
      <c r="R39" s="64"/>
      <c r="S39" s="64"/>
      <c r="T39" s="64"/>
    </row>
    <row r="40" spans="1:20">
      <c r="A40" s="153" t="s">
        <v>85</v>
      </c>
      <c r="B40" s="154"/>
      <c r="C40" s="154"/>
      <c r="D40" s="154"/>
      <c r="E40" s="154"/>
      <c r="F40" s="154"/>
      <c r="G40" s="154"/>
      <c r="H40" s="154"/>
      <c r="I40" s="154"/>
      <c r="J40" s="154"/>
      <c r="K40" s="154"/>
      <c r="L40" s="154"/>
      <c r="M40" s="154"/>
      <c r="N40" s="154"/>
      <c r="O40" s="64"/>
      <c r="P40" s="64"/>
      <c r="Q40" s="64"/>
      <c r="R40" s="64"/>
      <c r="S40" s="64"/>
      <c r="T40" s="64"/>
    </row>
    <row r="41" spans="1:20">
      <c r="A41" s="42"/>
      <c r="B41" s="155" t="s">
        <v>47</v>
      </c>
      <c r="C41" s="156"/>
      <c r="D41" s="156"/>
      <c r="E41" s="156"/>
      <c r="F41" s="156"/>
      <c r="G41" s="157"/>
      <c r="H41" s="43"/>
      <c r="I41" s="155" t="s">
        <v>48</v>
      </c>
      <c r="J41" s="156"/>
      <c r="K41" s="156"/>
      <c r="L41" s="156"/>
      <c r="M41" s="156"/>
      <c r="N41" s="156"/>
      <c r="O41" s="64"/>
      <c r="P41" s="64"/>
      <c r="Q41" s="64"/>
      <c r="R41" s="64"/>
      <c r="S41" s="64"/>
      <c r="T41" s="64"/>
    </row>
    <row r="42" spans="1:20" ht="30.75" customHeight="1">
      <c r="A42" s="98" t="s">
        <v>49</v>
      </c>
      <c r="B42" s="99" t="s">
        <v>50</v>
      </c>
      <c r="C42" s="99" t="s">
        <v>51</v>
      </c>
      <c r="D42" s="99" t="s">
        <v>52</v>
      </c>
      <c r="E42" s="99" t="s">
        <v>53</v>
      </c>
      <c r="F42" s="99" t="s">
        <v>9</v>
      </c>
      <c r="G42" s="99" t="s">
        <v>54</v>
      </c>
      <c r="H42" s="100" t="s">
        <v>55</v>
      </c>
      <c r="I42" s="99" t="s">
        <v>50</v>
      </c>
      <c r="J42" s="99" t="s">
        <v>51</v>
      </c>
      <c r="K42" s="99" t="s">
        <v>52</v>
      </c>
      <c r="L42" s="99" t="s">
        <v>53</v>
      </c>
      <c r="M42" s="99" t="s">
        <v>9</v>
      </c>
      <c r="N42" s="101" t="s">
        <v>54</v>
      </c>
      <c r="O42" s="64"/>
      <c r="P42" s="64"/>
      <c r="Q42" s="64"/>
      <c r="R42" s="64"/>
      <c r="S42" s="64"/>
      <c r="T42" s="64"/>
    </row>
    <row r="43" spans="1:20">
      <c r="A43" s="89">
        <v>45555</v>
      </c>
      <c r="B43" s="90"/>
      <c r="C43" s="90"/>
      <c r="D43" s="90"/>
      <c r="E43" s="90"/>
      <c r="F43" s="90"/>
      <c r="G43" s="90"/>
      <c r="H43" s="90"/>
      <c r="I43" s="90"/>
      <c r="J43" s="90"/>
      <c r="K43" s="90"/>
      <c r="L43" s="90"/>
      <c r="M43" s="90"/>
      <c r="N43" s="90"/>
      <c r="O43" s="64"/>
      <c r="P43" s="64"/>
      <c r="Q43" s="64"/>
      <c r="R43" s="64"/>
      <c r="S43" s="64"/>
      <c r="T43" s="64"/>
    </row>
    <row r="44" spans="1:20">
      <c r="A44" s="91">
        <v>45189</v>
      </c>
      <c r="B44" s="14">
        <v>54.79</v>
      </c>
      <c r="C44" s="14" t="s">
        <v>57</v>
      </c>
      <c r="D44" s="14">
        <v>55.8</v>
      </c>
      <c r="E44" s="14">
        <v>56.3</v>
      </c>
      <c r="F44" s="14" t="s">
        <v>57</v>
      </c>
      <c r="G44" s="14">
        <v>219</v>
      </c>
      <c r="H44" s="15">
        <v>215</v>
      </c>
      <c r="I44" s="27">
        <v>26</v>
      </c>
      <c r="J44" s="28" t="s">
        <v>86</v>
      </c>
      <c r="K44" s="27">
        <v>26.15</v>
      </c>
      <c r="L44" s="27">
        <v>26.35</v>
      </c>
      <c r="M44" s="27">
        <v>8</v>
      </c>
      <c r="N44" s="27">
        <v>5943</v>
      </c>
      <c r="O44" s="64"/>
      <c r="P44" s="64"/>
      <c r="Q44" s="64"/>
      <c r="R44" s="64"/>
      <c r="S44" s="64"/>
      <c r="T44" s="64"/>
    </row>
    <row r="45" spans="1:20">
      <c r="A45" s="109">
        <v>45189</v>
      </c>
      <c r="B45" s="104">
        <v>54.04</v>
      </c>
      <c r="C45" s="105" t="s">
        <v>87</v>
      </c>
      <c r="D45" s="104">
        <v>53.1</v>
      </c>
      <c r="E45" s="104">
        <v>53.6</v>
      </c>
      <c r="F45" s="104">
        <v>19</v>
      </c>
      <c r="G45" s="104">
        <v>2625</v>
      </c>
      <c r="H45" s="106">
        <v>220</v>
      </c>
      <c r="I45" s="104">
        <v>27.75</v>
      </c>
      <c r="J45" s="105" t="s">
        <v>88</v>
      </c>
      <c r="K45" s="104">
        <v>28.35</v>
      </c>
      <c r="L45" s="104">
        <v>28.5</v>
      </c>
      <c r="M45" s="104">
        <v>5</v>
      </c>
      <c r="N45" s="104">
        <v>7098</v>
      </c>
      <c r="O45" s="64"/>
      <c r="P45" s="64"/>
      <c r="Q45" s="64"/>
      <c r="R45" s="64"/>
      <c r="S45" s="64"/>
      <c r="T45" s="64"/>
    </row>
    <row r="46" spans="1:20">
      <c r="A46" s="91">
        <v>45189</v>
      </c>
      <c r="B46" s="14">
        <v>50.2</v>
      </c>
      <c r="C46" s="14" t="s">
        <v>57</v>
      </c>
      <c r="D46" s="14">
        <v>50.5</v>
      </c>
      <c r="E46" s="14">
        <v>51</v>
      </c>
      <c r="F46" s="14" t="s">
        <v>57</v>
      </c>
      <c r="G46" s="14">
        <v>199</v>
      </c>
      <c r="H46" s="15">
        <v>225</v>
      </c>
      <c r="I46" s="27">
        <v>30.6</v>
      </c>
      <c r="J46" s="28" t="s">
        <v>89</v>
      </c>
      <c r="K46" s="27">
        <v>30.6</v>
      </c>
      <c r="L46" s="27">
        <v>30.8</v>
      </c>
      <c r="M46" s="27">
        <v>4</v>
      </c>
      <c r="N46" s="27">
        <v>1956</v>
      </c>
      <c r="O46" s="64"/>
      <c r="P46" s="64"/>
      <c r="Q46" s="64"/>
      <c r="R46" s="64"/>
      <c r="S46" s="64"/>
      <c r="T46" s="64"/>
    </row>
    <row r="47" spans="1:20">
      <c r="A47" s="91">
        <v>45189</v>
      </c>
      <c r="B47" s="14">
        <v>47.7</v>
      </c>
      <c r="C47" s="17" t="s">
        <v>90</v>
      </c>
      <c r="D47" s="14">
        <v>48</v>
      </c>
      <c r="E47" s="14">
        <v>48.5</v>
      </c>
      <c r="F47" s="14">
        <v>3</v>
      </c>
      <c r="G47" s="14">
        <v>2328</v>
      </c>
      <c r="H47" s="15">
        <v>230</v>
      </c>
      <c r="I47" s="27">
        <v>32.799999999999997</v>
      </c>
      <c r="J47" s="28" t="s">
        <v>91</v>
      </c>
      <c r="K47" s="27">
        <v>33</v>
      </c>
      <c r="L47" s="27">
        <v>33.15</v>
      </c>
      <c r="M47" s="27">
        <v>260</v>
      </c>
      <c r="N47" s="27">
        <v>3174</v>
      </c>
      <c r="O47" s="64"/>
      <c r="P47" s="64"/>
      <c r="Q47" s="64"/>
      <c r="R47" s="64"/>
      <c r="S47" s="64"/>
      <c r="T47" s="64"/>
    </row>
    <row r="48" spans="1:20">
      <c r="A48" s="91">
        <v>45189</v>
      </c>
      <c r="B48" s="14">
        <v>46.45</v>
      </c>
      <c r="C48" s="17" t="s">
        <v>92</v>
      </c>
      <c r="D48" s="14">
        <v>45.6</v>
      </c>
      <c r="E48" s="14">
        <v>46.1</v>
      </c>
      <c r="F48" s="14">
        <v>35</v>
      </c>
      <c r="G48" s="14">
        <v>501</v>
      </c>
      <c r="H48" s="15">
        <v>235</v>
      </c>
      <c r="I48" s="27">
        <v>34.78</v>
      </c>
      <c r="J48" s="29" t="s">
        <v>93</v>
      </c>
      <c r="K48" s="27">
        <v>35.450000000000003</v>
      </c>
      <c r="L48" s="27">
        <v>35.65</v>
      </c>
      <c r="M48" s="27">
        <v>283</v>
      </c>
      <c r="N48" s="27">
        <v>2786</v>
      </c>
      <c r="O48" s="64"/>
      <c r="P48" s="64"/>
      <c r="Q48" s="64"/>
      <c r="R48" s="64"/>
      <c r="S48" s="64"/>
      <c r="T48" s="64"/>
    </row>
    <row r="49" spans="1:20">
      <c r="A49" s="91">
        <v>45189</v>
      </c>
      <c r="B49" s="27">
        <v>44.6</v>
      </c>
      <c r="C49" s="29" t="s">
        <v>94</v>
      </c>
      <c r="D49" s="27">
        <v>43.3</v>
      </c>
      <c r="E49" s="27">
        <v>43.8</v>
      </c>
      <c r="F49" s="27">
        <v>20</v>
      </c>
      <c r="G49" s="27">
        <v>1590</v>
      </c>
      <c r="H49" s="15">
        <v>240</v>
      </c>
      <c r="I49" s="14">
        <v>37.770000000000003</v>
      </c>
      <c r="J49" s="20" t="s">
        <v>95</v>
      </c>
      <c r="K49" s="14">
        <v>38.049999999999997</v>
      </c>
      <c r="L49" s="14">
        <v>38.25</v>
      </c>
      <c r="M49" s="14">
        <v>56</v>
      </c>
      <c r="N49" s="14">
        <v>3332</v>
      </c>
      <c r="O49" s="64"/>
      <c r="P49" s="64"/>
      <c r="Q49" s="64"/>
      <c r="R49" s="64"/>
      <c r="S49" s="64"/>
      <c r="T49" s="64"/>
    </row>
    <row r="50" spans="1:20">
      <c r="A50" s="91">
        <v>45189</v>
      </c>
      <c r="B50" s="27">
        <v>43.26</v>
      </c>
      <c r="C50" s="27" t="s">
        <v>57</v>
      </c>
      <c r="D50" s="27">
        <v>41.15</v>
      </c>
      <c r="E50" s="27">
        <v>41.6</v>
      </c>
      <c r="F50" s="27" t="s">
        <v>57</v>
      </c>
      <c r="G50" s="27">
        <v>578</v>
      </c>
      <c r="H50" s="15">
        <v>245</v>
      </c>
      <c r="I50" s="14">
        <v>39.85</v>
      </c>
      <c r="J50" s="17" t="s">
        <v>96</v>
      </c>
      <c r="K50" s="14">
        <v>40.75</v>
      </c>
      <c r="L50" s="14">
        <v>40.950000000000003</v>
      </c>
      <c r="M50" s="14">
        <v>49</v>
      </c>
      <c r="N50" s="14">
        <v>1108</v>
      </c>
      <c r="O50" s="64"/>
      <c r="P50" s="64"/>
      <c r="Q50" s="64"/>
      <c r="R50" s="64"/>
      <c r="S50" s="64"/>
      <c r="T50" s="64"/>
    </row>
    <row r="51" spans="1:20">
      <c r="A51" s="92">
        <v>45189</v>
      </c>
      <c r="B51" s="67">
        <v>40</v>
      </c>
      <c r="C51" s="68" t="s">
        <v>97</v>
      </c>
      <c r="D51" s="67">
        <v>39.049999999999997</v>
      </c>
      <c r="E51" s="67">
        <v>39.5</v>
      </c>
      <c r="F51" s="67">
        <v>129</v>
      </c>
      <c r="G51" s="67">
        <v>3514</v>
      </c>
      <c r="H51" s="69">
        <v>250</v>
      </c>
      <c r="I51" s="70">
        <v>42.7</v>
      </c>
      <c r="J51" s="71" t="s">
        <v>98</v>
      </c>
      <c r="K51" s="70">
        <v>43.5</v>
      </c>
      <c r="L51" s="70">
        <v>43.7</v>
      </c>
      <c r="M51" s="70">
        <v>7</v>
      </c>
      <c r="N51" s="70">
        <v>10838</v>
      </c>
      <c r="O51" s="64"/>
      <c r="P51" s="64"/>
      <c r="Q51" s="64"/>
      <c r="R51" s="64"/>
      <c r="S51" s="64"/>
      <c r="T51" s="64"/>
    </row>
    <row r="52" spans="1:20">
      <c r="A52" s="93">
        <v>45189</v>
      </c>
      <c r="B52" s="94">
        <v>38.32</v>
      </c>
      <c r="C52" s="95" t="s">
        <v>99</v>
      </c>
      <c r="D52" s="94">
        <v>37.049999999999997</v>
      </c>
      <c r="E52" s="94">
        <v>37.5</v>
      </c>
      <c r="F52" s="94">
        <v>3</v>
      </c>
      <c r="G52" s="94">
        <v>624</v>
      </c>
      <c r="H52" s="96">
        <v>255</v>
      </c>
      <c r="I52" s="94">
        <v>47.33</v>
      </c>
      <c r="J52" s="97" t="s">
        <v>100</v>
      </c>
      <c r="K52" s="94">
        <v>46.35</v>
      </c>
      <c r="L52" s="94">
        <v>46.65</v>
      </c>
      <c r="M52" s="94">
        <v>10</v>
      </c>
      <c r="N52" s="94">
        <v>1509</v>
      </c>
      <c r="O52" s="63"/>
      <c r="P52" s="111"/>
      <c r="Q52" s="64"/>
      <c r="R52" s="64"/>
      <c r="S52" s="64"/>
      <c r="T52" s="64"/>
    </row>
    <row r="53" spans="1:20">
      <c r="A53" s="64"/>
      <c r="B53" s="64"/>
      <c r="C53" s="64"/>
      <c r="D53" s="64"/>
      <c r="E53" s="64"/>
      <c r="F53" s="64"/>
      <c r="G53" s="64"/>
      <c r="H53" s="64"/>
      <c r="I53" s="64"/>
      <c r="J53" s="64"/>
      <c r="K53" s="64"/>
      <c r="L53" s="64"/>
      <c r="M53" s="64"/>
      <c r="N53" s="64"/>
      <c r="O53" s="64"/>
      <c r="P53" s="64"/>
      <c r="Q53" s="64"/>
      <c r="R53" s="64"/>
      <c r="S53" s="64"/>
      <c r="T53" s="64"/>
    </row>
    <row r="54" spans="1:20">
      <c r="A54" s="72"/>
      <c r="B54" s="64"/>
      <c r="C54" s="64"/>
      <c r="D54" s="64"/>
      <c r="E54" s="64"/>
      <c r="F54" s="64"/>
      <c r="G54" s="64"/>
      <c r="H54" s="64"/>
      <c r="I54" s="64"/>
      <c r="J54" s="64"/>
      <c r="K54" s="64"/>
      <c r="L54" s="64"/>
      <c r="M54" s="64"/>
      <c r="N54" s="64"/>
      <c r="O54" s="64"/>
      <c r="P54" s="64"/>
      <c r="Q54" s="64"/>
      <c r="R54" s="64"/>
      <c r="S54" s="64"/>
      <c r="T54" s="64"/>
    </row>
    <row r="55" spans="1:20">
      <c r="A55" s="73"/>
      <c r="B55" s="64"/>
      <c r="C55" s="64"/>
      <c r="D55" s="64"/>
      <c r="E55" s="64"/>
      <c r="F55" s="64"/>
      <c r="G55" s="64"/>
      <c r="H55" s="64"/>
      <c r="I55" s="64"/>
      <c r="J55" s="64"/>
      <c r="K55" s="64"/>
      <c r="L55" s="64"/>
      <c r="M55" s="64"/>
      <c r="N55" s="64"/>
      <c r="O55" s="64"/>
      <c r="P55" s="64"/>
      <c r="Q55" s="64"/>
      <c r="R55" s="64"/>
      <c r="S55" s="64"/>
      <c r="T55" s="64"/>
    </row>
    <row r="56" spans="1:20">
      <c r="A56" s="158" t="s">
        <v>101</v>
      </c>
      <c r="B56" s="159"/>
      <c r="C56" s="159"/>
      <c r="D56" s="159"/>
      <c r="E56" s="159"/>
      <c r="F56" s="159"/>
      <c r="G56" s="159"/>
      <c r="H56" s="160"/>
      <c r="I56" s="159"/>
      <c r="J56" s="159"/>
      <c r="K56" s="159"/>
      <c r="L56" s="159"/>
      <c r="M56" s="159"/>
      <c r="N56" s="159"/>
      <c r="O56" s="64"/>
      <c r="P56" s="64"/>
      <c r="Q56" s="64"/>
      <c r="R56" s="64"/>
      <c r="S56" s="64"/>
      <c r="T56" s="64"/>
    </row>
    <row r="57" spans="1:20">
      <c r="A57" s="42"/>
      <c r="B57" s="161" t="s">
        <v>47</v>
      </c>
      <c r="C57" s="162"/>
      <c r="D57" s="162"/>
      <c r="E57" s="162"/>
      <c r="F57" s="162"/>
      <c r="G57" s="163"/>
      <c r="H57" s="43"/>
      <c r="I57" s="161" t="s">
        <v>48</v>
      </c>
      <c r="J57" s="162"/>
      <c r="K57" s="162"/>
      <c r="L57" s="162"/>
      <c r="M57" s="162"/>
      <c r="N57" s="162"/>
      <c r="O57" s="64"/>
      <c r="P57" s="64"/>
      <c r="Q57" s="64"/>
      <c r="R57" s="64"/>
      <c r="S57" s="64"/>
      <c r="T57" s="64"/>
    </row>
    <row r="58" spans="1:20" ht="30.75">
      <c r="A58" s="81" t="s">
        <v>49</v>
      </c>
      <c r="B58" s="82" t="s">
        <v>50</v>
      </c>
      <c r="C58" s="82" t="s">
        <v>51</v>
      </c>
      <c r="D58" s="82" t="s">
        <v>52</v>
      </c>
      <c r="E58" s="82" t="s">
        <v>53</v>
      </c>
      <c r="F58" s="82" t="s">
        <v>9</v>
      </c>
      <c r="G58" s="82" t="s">
        <v>54</v>
      </c>
      <c r="H58" s="47" t="s">
        <v>55</v>
      </c>
      <c r="I58" s="82" t="s">
        <v>50</v>
      </c>
      <c r="J58" s="82" t="s">
        <v>51</v>
      </c>
      <c r="K58" s="82" t="s">
        <v>52</v>
      </c>
      <c r="L58" s="82" t="s">
        <v>53</v>
      </c>
      <c r="M58" s="82" t="s">
        <v>9</v>
      </c>
      <c r="N58" s="102" t="s">
        <v>54</v>
      </c>
      <c r="O58" s="64"/>
      <c r="P58" s="64"/>
      <c r="Q58" s="64"/>
      <c r="R58" s="64"/>
      <c r="S58" s="64"/>
      <c r="T58" s="64"/>
    </row>
    <row r="59" spans="1:20">
      <c r="A59" s="44">
        <v>45674</v>
      </c>
      <c r="B59" s="30"/>
      <c r="C59" s="30"/>
      <c r="D59" s="30"/>
      <c r="E59" s="30"/>
      <c r="F59" s="30"/>
      <c r="G59" s="30"/>
      <c r="H59" s="30"/>
      <c r="I59" s="30"/>
      <c r="J59" s="30"/>
      <c r="K59" s="30"/>
      <c r="L59" s="30"/>
      <c r="M59" s="30"/>
      <c r="N59" s="30"/>
      <c r="O59" s="64"/>
      <c r="P59" s="64"/>
      <c r="Q59" s="64"/>
      <c r="R59" s="64"/>
      <c r="S59" s="64"/>
      <c r="T59" s="64"/>
    </row>
    <row r="60" spans="1:20">
      <c r="A60" s="110">
        <v>44943</v>
      </c>
      <c r="B60" s="104">
        <v>62</v>
      </c>
      <c r="C60" s="105" t="s">
        <v>102</v>
      </c>
      <c r="D60" s="104">
        <v>62.4</v>
      </c>
      <c r="E60" s="104">
        <v>63.4</v>
      </c>
      <c r="F60" s="104">
        <v>4</v>
      </c>
      <c r="G60" s="104">
        <v>6091</v>
      </c>
      <c r="H60" s="106">
        <v>220</v>
      </c>
      <c r="I60" s="104">
        <v>34.5</v>
      </c>
      <c r="J60" s="107" t="s">
        <v>103</v>
      </c>
      <c r="K60" s="104">
        <v>34.450000000000003</v>
      </c>
      <c r="L60" s="104">
        <v>34.75</v>
      </c>
      <c r="M60" s="104">
        <v>2238</v>
      </c>
      <c r="N60" s="104">
        <v>12992</v>
      </c>
      <c r="O60" s="64"/>
      <c r="P60" s="64"/>
      <c r="Q60" s="64"/>
      <c r="R60" s="64"/>
      <c r="S60" s="64"/>
      <c r="T60" s="64"/>
    </row>
    <row r="61" spans="1:20">
      <c r="A61" s="31">
        <v>44943</v>
      </c>
      <c r="B61" s="14">
        <v>57.9</v>
      </c>
      <c r="C61" s="17" t="s">
        <v>104</v>
      </c>
      <c r="D61" s="14">
        <v>57.5</v>
      </c>
      <c r="E61" s="14">
        <v>58.7</v>
      </c>
      <c r="F61" s="14">
        <v>22</v>
      </c>
      <c r="G61" s="14">
        <v>6149</v>
      </c>
      <c r="H61" s="15">
        <v>230</v>
      </c>
      <c r="I61" s="27">
        <v>39.299999999999997</v>
      </c>
      <c r="J61" s="29" t="s">
        <v>105</v>
      </c>
      <c r="K61" s="27">
        <v>39.25</v>
      </c>
      <c r="L61" s="27">
        <v>39.5</v>
      </c>
      <c r="M61" s="27">
        <v>115</v>
      </c>
      <c r="N61" s="27">
        <v>9124</v>
      </c>
      <c r="O61" s="64"/>
      <c r="P61" s="64"/>
      <c r="Q61" s="64"/>
      <c r="R61" s="64"/>
      <c r="S61" s="64"/>
      <c r="T61" s="64"/>
    </row>
    <row r="62" spans="1:20">
      <c r="A62" s="31">
        <v>44943</v>
      </c>
      <c r="B62" s="27">
        <v>53.45</v>
      </c>
      <c r="C62" s="29" t="s">
        <v>106</v>
      </c>
      <c r="D62" s="27">
        <v>52.95</v>
      </c>
      <c r="E62" s="27">
        <v>54.2</v>
      </c>
      <c r="F62" s="27">
        <v>309</v>
      </c>
      <c r="G62" s="27">
        <v>6573</v>
      </c>
      <c r="H62" s="15">
        <v>240</v>
      </c>
      <c r="I62" s="14">
        <v>44.55</v>
      </c>
      <c r="J62" s="20" t="s">
        <v>107</v>
      </c>
      <c r="K62" s="14">
        <v>44.35</v>
      </c>
      <c r="L62" s="14">
        <v>44.6</v>
      </c>
      <c r="M62" s="14">
        <v>565</v>
      </c>
      <c r="N62" s="14">
        <v>11686</v>
      </c>
      <c r="O62" s="64"/>
      <c r="P62" s="64"/>
      <c r="Q62" s="64"/>
      <c r="R62" s="64"/>
      <c r="S62" s="64"/>
      <c r="T62" s="64"/>
    </row>
    <row r="63" spans="1:20">
      <c r="A63" s="31">
        <v>44943</v>
      </c>
      <c r="B63" s="27">
        <v>49.05</v>
      </c>
      <c r="C63" s="29" t="s">
        <v>64</v>
      </c>
      <c r="D63" s="27">
        <v>49.2</v>
      </c>
      <c r="E63" s="27">
        <v>49.55</v>
      </c>
      <c r="F63" s="27">
        <v>3376</v>
      </c>
      <c r="G63" s="27">
        <v>20472</v>
      </c>
      <c r="H63" s="15">
        <v>250</v>
      </c>
      <c r="I63" s="14">
        <v>49.75</v>
      </c>
      <c r="J63" s="14" t="s">
        <v>57</v>
      </c>
      <c r="K63" s="14">
        <v>49.8</v>
      </c>
      <c r="L63" s="14">
        <v>50.05</v>
      </c>
      <c r="M63" s="14">
        <v>366</v>
      </c>
      <c r="N63" s="14">
        <v>10615</v>
      </c>
      <c r="O63" s="64"/>
      <c r="P63" s="64"/>
      <c r="Q63" s="64"/>
      <c r="R63" s="64"/>
      <c r="S63" s="64"/>
      <c r="T63" s="64"/>
    </row>
    <row r="64" spans="1:20">
      <c r="A64" s="32">
        <v>44943</v>
      </c>
      <c r="B64" s="33">
        <v>45.5</v>
      </c>
      <c r="C64" s="34" t="s">
        <v>90</v>
      </c>
      <c r="D64" s="33">
        <v>45.25</v>
      </c>
      <c r="E64" s="33">
        <v>45.6</v>
      </c>
      <c r="F64" s="33">
        <v>827</v>
      </c>
      <c r="G64" s="33">
        <v>6293</v>
      </c>
      <c r="H64" s="25">
        <v>260</v>
      </c>
      <c r="I64" s="26">
        <v>55.82</v>
      </c>
      <c r="J64" s="41" t="s">
        <v>108</v>
      </c>
      <c r="K64" s="26">
        <v>55.6</v>
      </c>
      <c r="L64" s="26">
        <v>55.85</v>
      </c>
      <c r="M64" s="26">
        <v>1</v>
      </c>
      <c r="N64" s="26">
        <v>4298</v>
      </c>
      <c r="O64" s="63"/>
      <c r="P64" s="111"/>
      <c r="Q64" s="64"/>
      <c r="R64" s="64"/>
      <c r="S64" s="64"/>
      <c r="T64" s="64"/>
    </row>
    <row r="65" spans="1:20">
      <c r="A65" s="73"/>
      <c r="B65" s="64"/>
      <c r="C65" s="64"/>
      <c r="D65" s="64"/>
      <c r="E65" s="64"/>
      <c r="F65" s="64"/>
      <c r="G65" s="64"/>
      <c r="H65" s="64"/>
      <c r="I65" s="64"/>
      <c r="J65" s="64"/>
      <c r="K65" s="64"/>
      <c r="L65" s="64"/>
      <c r="M65" s="64"/>
      <c r="N65" s="64"/>
      <c r="O65" s="64"/>
      <c r="P65" s="64"/>
      <c r="Q65" s="64"/>
      <c r="R65" s="64"/>
      <c r="S65" s="64"/>
      <c r="T65" s="64"/>
    </row>
    <row r="66" spans="1:20">
      <c r="A66" s="8"/>
    </row>
    <row r="67" spans="1:20">
      <c r="A67" s="5"/>
    </row>
    <row r="68" spans="1:20">
      <c r="A68" s="7"/>
    </row>
    <row r="69" spans="1:20">
      <c r="A69" s="6"/>
    </row>
    <row r="70" spans="1:20">
      <c r="A70" s="5"/>
    </row>
    <row r="71" spans="1:20">
      <c r="A71" s="8"/>
    </row>
    <row r="72" spans="1:20">
      <c r="A72" s="5"/>
    </row>
    <row r="73" spans="1:20">
      <c r="A73" s="7"/>
    </row>
    <row r="74" spans="1:20">
      <c r="A74" s="9"/>
    </row>
    <row r="75" spans="1:20">
      <c r="A75" s="10"/>
    </row>
    <row r="76" spans="1:20">
      <c r="A76" s="11"/>
    </row>
    <row r="77" spans="1:20">
      <c r="A77" s="12"/>
    </row>
    <row r="78" spans="1:20">
      <c r="A78" s="10"/>
    </row>
    <row r="79" spans="1:20">
      <c r="A79" s="11"/>
    </row>
    <row r="80" spans="1:20">
      <c r="A80" s="12"/>
    </row>
    <row r="81" spans="1:1">
      <c r="A81" s="10"/>
    </row>
    <row r="82" spans="1:1">
      <c r="A82" s="11"/>
    </row>
    <row r="83" spans="1:1">
      <c r="A83" s="10"/>
    </row>
    <row r="84" spans="1:1">
      <c r="A84" s="11"/>
    </row>
    <row r="85" spans="1:1">
      <c r="A85" s="10"/>
    </row>
    <row r="86" spans="1:1">
      <c r="A86" s="11"/>
    </row>
    <row r="87" spans="1:1">
      <c r="A87" s="10"/>
    </row>
    <row r="88" spans="1:1">
      <c r="A88" s="11"/>
    </row>
    <row r="89" spans="1:1">
      <c r="A89" s="12"/>
    </row>
    <row r="90" spans="1:1">
      <c r="A90" s="10"/>
    </row>
    <row r="91" spans="1:1">
      <c r="A91" s="11"/>
    </row>
    <row r="92" spans="1:1">
      <c r="A92" s="10"/>
    </row>
    <row r="93" spans="1:1">
      <c r="A93" s="11"/>
    </row>
    <row r="94" spans="1:1">
      <c r="A94" s="12"/>
    </row>
    <row r="95" spans="1:1">
      <c r="A95" s="10"/>
    </row>
    <row r="96" spans="1:1">
      <c r="A96" s="11"/>
    </row>
    <row r="97" spans="1:1">
      <c r="A97" s="12"/>
    </row>
    <row r="98" spans="1:1">
      <c r="A98" s="10"/>
    </row>
    <row r="99" spans="1:1">
      <c r="A99" s="11"/>
    </row>
    <row r="100" spans="1:1">
      <c r="A100" s="12"/>
    </row>
    <row r="101" spans="1:1">
      <c r="A101" s="10"/>
    </row>
    <row r="102" spans="1:1">
      <c r="A102" s="11"/>
    </row>
    <row r="103" spans="1:1">
      <c r="A103" s="10"/>
    </row>
    <row r="104" spans="1:1">
      <c r="A104" s="11"/>
    </row>
    <row r="105" spans="1:1">
      <c r="A105" s="12"/>
    </row>
    <row r="106" spans="1:1">
      <c r="A106" s="10"/>
    </row>
    <row r="107" spans="1:1">
      <c r="A107" s="11"/>
    </row>
    <row r="108" spans="1:1">
      <c r="A108" s="12"/>
    </row>
    <row r="109" spans="1:1">
      <c r="A109" s="10"/>
    </row>
    <row r="110" spans="1:1">
      <c r="A110" s="11"/>
    </row>
    <row r="111" spans="1:1">
      <c r="A111" s="10"/>
    </row>
    <row r="112" spans="1:1">
      <c r="A112" s="11"/>
    </row>
    <row r="113" spans="1:1">
      <c r="A113" s="12"/>
    </row>
    <row r="114" spans="1:1">
      <c r="A114" s="10"/>
    </row>
    <row r="115" spans="1:1">
      <c r="A115" s="11"/>
    </row>
    <row r="116" spans="1:1">
      <c r="A116" s="12"/>
    </row>
    <row r="117" spans="1:1">
      <c r="A117" s="13"/>
    </row>
    <row r="118" spans="1:1">
      <c r="A118" s="13"/>
    </row>
    <row r="119" spans="1:1">
      <c r="A119" s="10"/>
    </row>
    <row r="120" spans="1:1">
      <c r="A120" s="11"/>
    </row>
    <row r="121" spans="1:1">
      <c r="A121" s="10"/>
    </row>
    <row r="122" spans="1:1">
      <c r="A122" s="11"/>
    </row>
    <row r="123" spans="1:1">
      <c r="A123" s="12"/>
    </row>
  </sheetData>
  <mergeCells count="24">
    <mergeCell ref="A40:N40"/>
    <mergeCell ref="B41:G41"/>
    <mergeCell ref="I41:N41"/>
    <mergeCell ref="A56:N56"/>
    <mergeCell ref="B57:G57"/>
    <mergeCell ref="I57:N57"/>
    <mergeCell ref="A18:N18"/>
    <mergeCell ref="B19:G19"/>
    <mergeCell ref="I19:N19"/>
    <mergeCell ref="I13:M13"/>
    <mergeCell ref="I14:M14"/>
    <mergeCell ref="O6:S16"/>
    <mergeCell ref="I12:M12"/>
    <mergeCell ref="A1:B1"/>
    <mergeCell ref="D1:E1"/>
    <mergeCell ref="G1:H1"/>
    <mergeCell ref="A2:B2"/>
    <mergeCell ref="D2:E2"/>
    <mergeCell ref="G2:H2"/>
    <mergeCell ref="A9:B9"/>
    <mergeCell ref="D9:E9"/>
    <mergeCell ref="G9:H9"/>
    <mergeCell ref="I10:M10"/>
    <mergeCell ref="I11:M11"/>
  </mergeCells>
  <hyperlinks>
    <hyperlink ref="H21" r:id="rId1" display="https://www.nasdaq.com/market-activity/stocks/tsla/option-chain/call-put-options/tsla--240621c00213330" xr:uid="{AD381BF1-B8D0-4FC2-8BE6-4A0927DEF8C8}"/>
    <hyperlink ref="H22" r:id="rId2" display="https://www.nasdaq.com/market-activity/stocks/tsla/option-chain/call-put-options/tsla--240621c00215000" xr:uid="{4DF3C812-B4B8-4E2C-9093-2BE6D1F701FA}"/>
    <hyperlink ref="H23" r:id="rId3" display="https://www.nasdaq.com/market-activity/stocks/tsla/option-chain/call-put-options/tsla--240621c00216670" xr:uid="{4F9DA1D3-97E0-4A87-B06A-81FDA65C2C56}"/>
    <hyperlink ref="H24" r:id="rId4" display="https://www.nasdaq.com/market-activity/stocks/tsla/option-chain/call-put-options/tsla--240621c00220000" xr:uid="{6E4ED1DC-8844-41C2-8F7F-4223137EF9B3}"/>
    <hyperlink ref="H25" r:id="rId5" display="https://www.nasdaq.com/market-activity/stocks/tsla/option-chain/call-put-options/tsla--240621c00225000" xr:uid="{E444B753-EA0F-4D66-ADCE-6CEB9C598776}"/>
    <hyperlink ref="H26" r:id="rId6" display="https://www.nasdaq.com/market-activity/stocks/tsla/option-chain/call-put-options/tsla--240621c00226670" xr:uid="{D24DDEDD-A88A-4F7B-B6EB-02226C597F59}"/>
    <hyperlink ref="H27" r:id="rId7" display="https://www.nasdaq.com/market-activity/stocks/tsla/option-chain/call-put-options/tsla--240621c00230000" xr:uid="{F3B5681B-C53B-4C4C-A788-F6D8AAF4A5CC}"/>
    <hyperlink ref="H28" r:id="rId8" display="https://www.nasdaq.com/market-activity/stocks/tsla/option-chain/call-put-options/tsla--240621c00233330" xr:uid="{BBBC9A6E-337D-4ED8-BF82-7FE07CC67E8D}"/>
    <hyperlink ref="H29" r:id="rId9" display="https://www.nasdaq.com/market-activity/stocks/tsla/option-chain/call-put-options/tsla--240621c00235000" xr:uid="{8881F9D6-C8F1-46FF-9F67-87CB8BCEB486}"/>
    <hyperlink ref="H30" r:id="rId10" display="https://www.nasdaq.com/market-activity/stocks/tsla/option-chain/call-put-options/tsla--240621c00240000" xr:uid="{10F4FFFE-B8BB-4C95-A7A3-307B40668EC6}"/>
    <hyperlink ref="H31" r:id="rId11" display="https://www.nasdaq.com/market-activity/stocks/tsla/option-chain/call-put-options/tsla--240621c00245000" xr:uid="{80B02E90-1D6B-4274-A6DF-285A12714AC6}"/>
    <hyperlink ref="H32" r:id="rId12" display="https://www.nasdaq.com/market-activity/stocks/tsla/option-chain/call-put-options/tsla--240621c00246670" xr:uid="{0592AD4A-9C81-471B-9837-EF4BAD51040E}"/>
    <hyperlink ref="H33" r:id="rId13" display="https://www.nasdaq.com/market-activity/stocks/tsla/option-chain/call-put-options/tsla--240621c00250000" xr:uid="{052B7686-75E3-460A-BE92-0BCD70E768C6}"/>
    <hyperlink ref="H34" r:id="rId14" display="https://www.nasdaq.com/market-activity/stocks/tsla/option-chain/call-put-options/tsla--240621c00253330" xr:uid="{499CEA88-FCA3-488D-9E31-1A533D79DB76}"/>
    <hyperlink ref="H35" r:id="rId15" display="https://www.nasdaq.com/market-activity/stocks/tsla/option-chain/call-put-options/tsla--240621c00255000" xr:uid="{62642A3D-0E89-478E-8094-DB9839BAD17D}"/>
    <hyperlink ref="H36" r:id="rId16" display="https://www.nasdaq.com/market-activity/stocks/tsla/option-chain/call-put-options/tsla--240621c00260000" xr:uid="{03F33235-6D18-448A-8B94-346C170FBBFD}"/>
    <hyperlink ref="H44" r:id="rId17" display="https://www.nasdaq.com/market-activity/stocks/tsla/option-chain/call-put-options/tsla--240920c00215000" xr:uid="{A0D2A1FF-107D-4CBE-9A0C-413867671905}"/>
    <hyperlink ref="H45" r:id="rId18" display="https://www.nasdaq.com/market-activity/stocks/tsla/option-chain/call-put-options/tsla--240920c00220000" xr:uid="{F7DB8871-EB40-4EFB-82DA-62685EBA335C}"/>
    <hyperlink ref="H46" r:id="rId19" display="https://www.nasdaq.com/market-activity/stocks/tsla/option-chain/call-put-options/tsla--240920c00225000" xr:uid="{ECD2E860-25EB-49EC-8694-425AD7CB3D1D}"/>
    <hyperlink ref="H47" r:id="rId20" display="https://www.nasdaq.com/market-activity/stocks/tsla/option-chain/call-put-options/tsla--240920c00230000" xr:uid="{2852D9DF-6627-47AF-9710-8F2D009E6469}"/>
    <hyperlink ref="H48" r:id="rId21" display="https://www.nasdaq.com/market-activity/stocks/tsla/option-chain/call-put-options/tsla--240920c00235000" xr:uid="{685F3AA4-09DE-4088-8FE1-C421B8D66C42}"/>
    <hyperlink ref="H49" r:id="rId22" display="https://www.nasdaq.com/market-activity/stocks/tsla/option-chain/call-put-options/tsla--240920c00240000" xr:uid="{44301C35-8841-456B-8E74-E41EBF479261}"/>
    <hyperlink ref="H50" r:id="rId23" display="https://www.nasdaq.com/market-activity/stocks/tsla/option-chain/call-put-options/tsla--240920c00245000" xr:uid="{0D197393-2B92-4B84-9891-2880B982D5EA}"/>
    <hyperlink ref="H51" r:id="rId24" display="https://www.nasdaq.com/market-activity/stocks/tsla/option-chain/call-put-options/tsla--240920c00250000" xr:uid="{FFEDAA0C-E35E-45F7-B184-69883C3D9E79}"/>
    <hyperlink ref="H52" r:id="rId25" display="https://www.nasdaq.com/market-activity/stocks/tsla/option-chain/call-put-options/tsla--240920c00255000" xr:uid="{6722B862-8824-4259-9C0D-179BD45DE196}"/>
    <hyperlink ref="H60" r:id="rId26" display="https://www.nasdaq.com/market-activity/stocks/tsla/option-chain/call-put-options/tsla--250117c00220000" xr:uid="{AC476AC4-7686-418C-9626-FD1698AE04D6}"/>
    <hyperlink ref="H61" r:id="rId27" display="https://www.nasdaq.com/market-activity/stocks/tsla/option-chain/call-put-options/tsla--250117c00230000" xr:uid="{F5FC3F25-3DF5-4F1A-AA49-B38B5FEFDE12}"/>
    <hyperlink ref="H62" r:id="rId28" display="https://www.nasdaq.com/market-activity/stocks/tsla/option-chain/call-put-options/tsla--250117c00240000" xr:uid="{1B0DE5D4-F7DF-4FA5-A3B6-A3F5ED68A82D}"/>
    <hyperlink ref="H63" r:id="rId29" display="https://www.nasdaq.com/market-activity/stocks/tsla/option-chain/call-put-options/tsla--250117c00250000" xr:uid="{5B98594F-5318-4CBB-8947-8E3E1EB00DF8}"/>
    <hyperlink ref="H64" r:id="rId30" display="https://www.nasdaq.com/market-activity/stocks/tsla/option-chain/call-put-options/tsla--250117c00260000" xr:uid="{A0DC4C8E-2391-4143-9EA6-9868DB9A89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Kadence Green</dc:creator>
  <cp:keywords/>
  <dc:description/>
  <cp:lastModifiedBy/>
  <cp:revision/>
  <dcterms:created xsi:type="dcterms:W3CDTF">2023-12-04T15:41:44Z</dcterms:created>
  <dcterms:modified xsi:type="dcterms:W3CDTF">2023-12-28T19:19:58Z</dcterms:modified>
  <cp:category/>
  <cp:contentStatus/>
</cp:coreProperties>
</file>