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D:\MEGAG\INF. TECNICA\INF. FINAL\DASH\"/>
    </mc:Choice>
  </mc:AlternateContent>
  <xr:revisionPtr revIDLastSave="0" documentId="8_{B21B8158-E453-42DE-A246-126F181ED26A}" xr6:coauthVersionLast="47" xr6:coauthVersionMax="47" xr10:uidLastSave="{00000000-0000-0000-0000-000000000000}"/>
  <bookViews>
    <workbookView xWindow="-120" yWindow="-120" windowWidth="20730" windowHeight="11160" xr2:uid="{B9F3B754-77D5-49F0-8D5D-76DD16C9A866}"/>
  </bookViews>
  <sheets>
    <sheet name="DASH" sheetId="2" r:id="rId1"/>
    <sheet name="TD" sheetId="3" r:id="rId2"/>
    <sheet name="Hoja1" sheetId="1" r:id="rId3"/>
  </sheets>
  <externalReferences>
    <externalReference r:id="rId4"/>
  </externalReferences>
  <definedNames>
    <definedName name="_xlnm._FilterDatabase" localSheetId="2" hidden="1">Hoja1!$B$8:$U$43</definedName>
    <definedName name="_xlchart.v5.0" hidden="1">TD!$I$3</definedName>
    <definedName name="_xlchart.v5.1" hidden="1">TD!$I$4:$I$6</definedName>
    <definedName name="_xlchart.v5.2" hidden="1">TD!$J$3</definedName>
    <definedName name="_xlchart.v5.3" hidden="1">TD!$J$4:$J$6</definedName>
    <definedName name="a">#REF!</definedName>
    <definedName name="_xlnm.Print_Area" localSheetId="0">DASH!$A$1:$AE$49</definedName>
    <definedName name="INSUMO">#REF!</definedName>
    <definedName name="INSUMOS">'[1]DATOS DEPURADOS'!#REF!</definedName>
    <definedName name="SegmentaciónDeDatos_DEPARTAMENTO">#N/A</definedName>
    <definedName name="SegmentaciónDeDatos_Fecha_envio">#N/A</definedName>
    <definedName name="SegmentaciónDeDatos_SOCIEDAD">#N/A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3" l="1"/>
  <c r="J5" i="3"/>
  <c r="J4" i="3"/>
  <c r="F25" i="1" l="1"/>
  <c r="B1" i="2"/>
  <c r="B93" i="3"/>
  <c r="A93" i="3"/>
  <c r="J35" i="3"/>
  <c r="I35" i="3"/>
  <c r="H35" i="3"/>
  <c r="G35" i="3"/>
  <c r="F35" i="3"/>
  <c r="E35" i="3"/>
  <c r="D35" i="3"/>
  <c r="C35" i="3"/>
  <c r="B35" i="3"/>
  <c r="A35" i="3"/>
  <c r="H43" i="1" l="1"/>
  <c r="G10" i="1"/>
  <c r="G11" i="1"/>
  <c r="G15" i="1"/>
  <c r="G16" i="1"/>
  <c r="F41" i="1"/>
  <c r="F40" i="1"/>
  <c r="G39" i="1"/>
  <c r="F39" i="1"/>
  <c r="F37" i="1"/>
  <c r="G36" i="1"/>
  <c r="F36" i="1"/>
  <c r="G35" i="1"/>
  <c r="F35" i="1"/>
  <c r="G34" i="1"/>
  <c r="F34" i="1"/>
  <c r="G32" i="1"/>
  <c r="F32" i="1"/>
  <c r="G31" i="1"/>
  <c r="F31" i="1"/>
  <c r="G30" i="1"/>
  <c r="F30" i="1"/>
  <c r="G29" i="1"/>
  <c r="F29" i="1"/>
  <c r="H28" i="1"/>
  <c r="G27" i="1"/>
  <c r="F27" i="1"/>
  <c r="F26" i="1"/>
  <c r="H26" i="1" s="1"/>
  <c r="H25" i="1"/>
  <c r="G24" i="1"/>
  <c r="F24" i="1"/>
  <c r="G23" i="1"/>
  <c r="F23" i="1"/>
  <c r="G22" i="1"/>
  <c r="F22" i="1"/>
  <c r="G21" i="1"/>
  <c r="F21" i="1"/>
  <c r="G20" i="1"/>
  <c r="F20" i="1"/>
  <c r="H19" i="1"/>
  <c r="H18" i="1"/>
  <c r="G17" i="1"/>
  <c r="F17" i="1"/>
  <c r="F16" i="1"/>
  <c r="F15" i="1"/>
  <c r="H14" i="1"/>
  <c r="F11" i="1"/>
  <c r="F10" i="1"/>
  <c r="H16" i="1" l="1"/>
  <c r="H21" i="1"/>
  <c r="H15" i="1"/>
  <c r="H23" i="1"/>
  <c r="H24" i="1"/>
  <c r="H17" i="1"/>
  <c r="H20" i="1"/>
  <c r="H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Lucia Ramirez Hassan</author>
  </authors>
  <commentList>
    <comment ref="E41" authorId="0" shapeId="0" xr:uid="{BC74BEB0-4A71-42C3-8D9B-17C18E16FED2}">
      <text>
        <r>
          <rPr>
            <b/>
            <sz val="9"/>
            <color indexed="81"/>
            <rFont val="Tahoma"/>
            <family val="2"/>
          </rPr>
          <t>Diana Lucia Ramirez Hassan:</t>
        </r>
        <r>
          <rPr>
            <sz val="9"/>
            <color indexed="81"/>
            <rFont val="Tahoma"/>
            <family val="2"/>
          </rPr>
          <t xml:space="preserve">
Incluye la Miranda de Rocio Parra</t>
        </r>
      </text>
    </comment>
  </commentList>
</comments>
</file>

<file path=xl/sharedStrings.xml><?xml version="1.0" encoding="utf-8"?>
<sst xmlns="http://schemas.openxmlformats.org/spreadsheetml/2006/main" count="290" uniqueCount="122">
  <si>
    <t>MUNICIPIO</t>
  </si>
  <si>
    <t>UP CARMELO</t>
  </si>
  <si>
    <t>SONSON</t>
  </si>
  <si>
    <t>Compartimento IV</t>
  </si>
  <si>
    <t>UP LA PERLA</t>
  </si>
  <si>
    <t>UP MANTIALES</t>
  </si>
  <si>
    <t>UP LA DIVISA</t>
  </si>
  <si>
    <t>UP LA CUCHILLA</t>
  </si>
  <si>
    <t>UP EL BRASIL</t>
  </si>
  <si>
    <t>CONCORDIA</t>
  </si>
  <si>
    <t>UP EL PORVENIR</t>
  </si>
  <si>
    <t>UP CASA ROJA</t>
  </si>
  <si>
    <t>UP LA MAMA</t>
  </si>
  <si>
    <t>JERICO</t>
  </si>
  <si>
    <t>UP LA HERMOSA</t>
  </si>
  <si>
    <t>VILLA VILMA</t>
  </si>
  <si>
    <t>UP SAN FRANCISCO</t>
  </si>
  <si>
    <t>TAMESIS</t>
  </si>
  <si>
    <t>UP PIRINEOS</t>
  </si>
  <si>
    <t>UP LA CUMBRE</t>
  </si>
  <si>
    <t>CARAMANTA</t>
  </si>
  <si>
    <t>UP LA ARABIA</t>
  </si>
  <si>
    <t>UP LA SUIZA</t>
  </si>
  <si>
    <t>VALPARAISO</t>
  </si>
  <si>
    <t>UP EL IMPERIO</t>
  </si>
  <si>
    <t>AMAGA</t>
  </si>
  <si>
    <t>UP LA MONTAÑITA</t>
  </si>
  <si>
    <t>QUINCHIA</t>
  </si>
  <si>
    <t>UP LA TERESITA</t>
  </si>
  <si>
    <t>UP LA PRADERA</t>
  </si>
  <si>
    <t>GUATICA</t>
  </si>
  <si>
    <t>UP HUERTOS ALTO BONITO</t>
  </si>
  <si>
    <t>UP VILLA LAURA</t>
  </si>
  <si>
    <t>UP PLAYA RICA</t>
  </si>
  <si>
    <t>UP EL SINAÍ</t>
  </si>
  <si>
    <t>ANSERMA</t>
  </si>
  <si>
    <t>UP SAN JOSE</t>
  </si>
  <si>
    <t>ARANZAZU</t>
  </si>
  <si>
    <t>UP ALTO MIRA</t>
  </si>
  <si>
    <t>UP LOS PLANES</t>
  </si>
  <si>
    <t>UP MIRAFLORES</t>
  </si>
  <si>
    <t>UP LA AURORA</t>
  </si>
  <si>
    <t>UP LA SIRENA</t>
  </si>
  <si>
    <t>UP TRES CRUCES</t>
  </si>
  <si>
    <t>RIOSUCIO</t>
  </si>
  <si>
    <t>UP EL RETIRO</t>
  </si>
  <si>
    <t>SALAMINA</t>
  </si>
  <si>
    <t>UP BONAIRE</t>
  </si>
  <si>
    <t>UP LA ILUSION</t>
  </si>
  <si>
    <t>TIERRAS POR COMPRAR</t>
  </si>
  <si>
    <t>UNIDAD PRODUCTIVA</t>
  </si>
  <si>
    <t>DEPARTAMENTO</t>
  </si>
  <si>
    <t>ANTIOQUIA</t>
  </si>
  <si>
    <t>RISARALDA</t>
  </si>
  <si>
    <t>CALDAS</t>
  </si>
  <si>
    <t>C1- La Mama Avocado Company</t>
  </si>
  <si>
    <t>C1- La Hermosa Tres Cruces</t>
  </si>
  <si>
    <t>C3- Fresquita Farms</t>
  </si>
  <si>
    <t>C2 - Copaltas</t>
  </si>
  <si>
    <t>C1 - Palo Negro</t>
  </si>
  <si>
    <t>C1- Huertos de la Montaña</t>
  </si>
  <si>
    <t>C1 - Las Paltas</t>
  </si>
  <si>
    <t>C1 - Huertos Alto Bonito</t>
  </si>
  <si>
    <t>Compartimento I</t>
  </si>
  <si>
    <t>Compartimento III</t>
  </si>
  <si>
    <t>Compartimento II</t>
  </si>
  <si>
    <t>AREA SEMBRADA (Ha)</t>
  </si>
  <si>
    <t>AREA POR SEMBRAR (Ha)</t>
  </si>
  <si>
    <t>TOTAL AREA CULTIVO (Ha)</t>
  </si>
  <si>
    <t>SOCIEDAD</t>
  </si>
  <si>
    <t>COMPARTIMENTO</t>
  </si>
  <si>
    <t>DENSIDAD DE SIEMBRA (ARBOLES / HA)</t>
  </si>
  <si>
    <t>PRODUCTIVIDAD 2022 (TON/HA)</t>
  </si>
  <si>
    <t>PRODUCTIVIDAD 20223(TON/HA)</t>
  </si>
  <si>
    <t>PRODUCTIVIDAD 2024 (TON/HA)</t>
  </si>
  <si>
    <t>PRODUCTIVIDAD 2025 (TON/HA)</t>
  </si>
  <si>
    <t>PRODUCTIVIDAD 2026 (TON/HA)</t>
  </si>
  <si>
    <t>PRODUCTIVIDAD 2027 (TON/HA)</t>
  </si>
  <si>
    <t>PRODUCTIVIDAD 2028(TON/HA)</t>
  </si>
  <si>
    <t>PRODUCTIVIDAD 2029 (TON/HA)</t>
  </si>
  <si>
    <t>PRODUCTIVIDAD 2031(TON/HA)</t>
  </si>
  <si>
    <t>PRODUCTIVIDAD 2030(TON/HA)</t>
  </si>
  <si>
    <t>EDAD CULTIVO - POR INSTALAR</t>
  </si>
  <si>
    <t>EDAD CULTIVO - 1 AÑO</t>
  </si>
  <si>
    <t>EDAD CULTIVO - 2 AÑOS</t>
  </si>
  <si>
    <t>EDAD CULTIVO - 3 AÑOS</t>
  </si>
  <si>
    <t>EDAD CULTIVO - 4 AÑOS</t>
  </si>
  <si>
    <t>EDAD CULTIVO - 5 AÑOS</t>
  </si>
  <si>
    <t>EDAD CULTIVO - 6 AÑOS</t>
  </si>
  <si>
    <t>EDAD CULTIVO - 7 AÑOS</t>
  </si>
  <si>
    <t>EDAD CULTIVO - MAYOR A 7 AÑOS</t>
  </si>
  <si>
    <t>(Todas)</t>
  </si>
  <si>
    <t>Etiquetas de fila</t>
  </si>
  <si>
    <t>(en blanco)</t>
  </si>
  <si>
    <t>Total general</t>
  </si>
  <si>
    <t>Cuenta de UNIDAD PRODUCTIVA</t>
  </si>
  <si>
    <t>Promedio de PRODUCTIVIDAD 2022 (TON/HA)</t>
  </si>
  <si>
    <t>Promedio de PRODUCTIVIDAD 20223(TON/HA)</t>
  </si>
  <si>
    <t>Promedio de PRODUCTIVIDAD 2024 (TON/HA)</t>
  </si>
  <si>
    <t>Promedio de PRODUCTIVIDAD 2025 (TON/HA)</t>
  </si>
  <si>
    <t>Promedio de PRODUCTIVIDAD 2026 (TON/HA)</t>
  </si>
  <si>
    <t>Promedio de PRODUCTIVIDAD 2027 (TON/HA)</t>
  </si>
  <si>
    <t>Promedio de PRODUCTIVIDAD 2028(TON/HA)</t>
  </si>
  <si>
    <t>Promedio de PRODUCTIVIDAD 2029 (TON/HA)</t>
  </si>
  <si>
    <t>Promedio de PRODUCTIVIDAD 2030(TON/HA)</t>
  </si>
  <si>
    <t>Promedio de PRODUCTIVIDAD 2031(TON/HA)</t>
  </si>
  <si>
    <t>Suma de TOTAL AREA CULTIVO (Ha)</t>
  </si>
  <si>
    <t>Promedio de DENSIDAD DE SIEMBRA (ARBOLES / HA)</t>
  </si>
  <si>
    <t>Suma de AREA SEMBRADA (Ha)</t>
  </si>
  <si>
    <t>Suma de AREA POR SEMBRAR (Ha)</t>
  </si>
  <si>
    <t>ÁREA SEMBRADA</t>
  </si>
  <si>
    <t>ÁREA POR SEMBRAR</t>
  </si>
  <si>
    <t>AREA TOTAL PREDIO (Ha)</t>
  </si>
  <si>
    <t xml:space="preserve"> POR INSTALAR</t>
  </si>
  <si>
    <t xml:space="preserve"> 1 AÑO</t>
  </si>
  <si>
    <t xml:space="preserve"> 2 AÑOS</t>
  </si>
  <si>
    <t xml:space="preserve"> 3 AÑOS</t>
  </si>
  <si>
    <t xml:space="preserve"> 4 AÑOS</t>
  </si>
  <si>
    <t xml:space="preserve"> 5 AÑOS</t>
  </si>
  <si>
    <t xml:space="preserve"> 6 AÑOS</t>
  </si>
  <si>
    <t xml:space="preserve"> 7 AÑOS</t>
  </si>
  <si>
    <t xml:space="preserve"> MAYOR A 7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</si>
</sst>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64" formatCode="#,##0_ ;\-#,##0\ "/>
    <numFmt numFmtId="165" formatCode="#,##0.0_ ;\-#,##0.0\ "/>
    <numFmt numFmtId="166" formatCode="#,##0.0"/>
    <numFmt numFmtId="167" formatCode="0.0"/>
  </numFmts>
  <fonts count="16" x14ac:knownFonts="1">
    <font>
      <sz val="11"/>
      <color theme="1"/>
      <name val="Calibri Light"/>
      <family val="2"/>
      <scheme val="minor"/>
    </font>
    <font>
      <sz val="11"/>
      <color theme="1"/>
      <name val="Calibri Light"/>
      <family val="2"/>
      <scheme val="minor"/>
    </font>
    <font>
      <b/>
      <sz val="11"/>
      <color theme="1"/>
      <name val="Calibri Light"/>
      <family val="2"/>
      <scheme val="minor"/>
    </font>
    <font>
      <sz val="10"/>
      <name val="Arial"/>
      <family val="2"/>
    </font>
    <font>
      <sz val="10"/>
      <color rgb="FF000000"/>
      <name val="Arial"/>
      <family val="2"/>
    </font>
    <font>
      <sz val="11"/>
      <color rgb="FF000000"/>
      <name val="Calibri Light"/>
      <family val="2"/>
      <scheme val="minor"/>
    </font>
    <font>
      <b/>
      <sz val="9"/>
      <color indexed="81"/>
      <name val="Tahoma"/>
      <family val="2"/>
    </font>
    <font>
      <sz val="9"/>
      <color indexed="81"/>
      <name val="Tahoma"/>
      <family val="2"/>
    </font>
    <font>
      <sz val="11"/>
      <color rgb="FF0070C0"/>
      <name val="Calibri Light"/>
      <family val="2"/>
    </font>
    <font>
      <b/>
      <sz val="16"/>
      <color theme="0"/>
      <name val="Calibri Light"/>
      <family val="2"/>
      <scheme val="minor"/>
    </font>
    <font>
      <sz val="11"/>
      <color theme="0"/>
      <name val="Calibri Light"/>
      <family val="2"/>
      <scheme val="minor"/>
    </font>
    <font>
      <sz val="100"/>
      <color theme="9" tint="0.39997558519241921"/>
      <name val="Calibri Light"/>
      <family val="2"/>
      <scheme val="minor"/>
    </font>
    <font>
      <b/>
      <sz val="11"/>
      <name val="Calibri Light"/>
      <family val="2"/>
      <scheme val="minor"/>
    </font>
    <font>
      <sz val="72"/>
      <color theme="1"/>
      <name val="Calibri Light"/>
      <family val="2"/>
      <scheme val="minor"/>
    </font>
    <font>
      <b/>
      <sz val="100"/>
      <color theme="9"/>
      <name val="Calibri Light"/>
      <family val="2"/>
      <scheme val="minor"/>
    </font>
    <font>
      <sz val="100"/>
      <color theme="9" tint="-0.249977111117893"/>
      <name val="Calibri Light"/>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0" fontId="1" fillId="0" borderId="0"/>
    <xf numFmtId="9" fontId="1" fillId="0" borderId="0" applyFont="0" applyFill="0" applyBorder="0" applyAlignment="0" applyProtection="0"/>
  </cellStyleXfs>
  <cellXfs count="50">
    <xf numFmtId="0" fontId="0" fillId="0" borderId="0" xfId="0"/>
    <xf numFmtId="3" fontId="0" fillId="0" borderId="0" xfId="0" applyNumberFormat="1" applyAlignment="1">
      <alignment horizontal="center"/>
    </xf>
    <xf numFmtId="0" fontId="0" fillId="0" borderId="0" xfId="0" applyAlignment="1">
      <alignment horizontal="center"/>
    </xf>
    <xf numFmtId="0" fontId="2" fillId="2" borderId="1" xfId="0" applyFont="1" applyFill="1" applyBorder="1" applyAlignment="1">
      <alignment horizontal="center" vertical="center" wrapText="1"/>
    </xf>
    <xf numFmtId="0" fontId="0" fillId="0" borderId="1" xfId="0" applyBorder="1"/>
    <xf numFmtId="3" fontId="3" fillId="0" borderId="1" xfId="2" applyNumberFormat="1" applyFont="1" applyBorder="1" applyAlignment="1">
      <alignment horizontal="center"/>
    </xf>
    <xf numFmtId="164" fontId="3" fillId="0" borderId="1" xfId="2" applyNumberFormat="1" applyFont="1" applyBorder="1" applyAlignment="1">
      <alignment horizontal="center"/>
    </xf>
    <xf numFmtId="3" fontId="0" fillId="0" borderId="1" xfId="0" applyNumberFormat="1" applyBorder="1" applyAlignment="1">
      <alignment horizontal="center"/>
    </xf>
    <xf numFmtId="164" fontId="4" fillId="0" borderId="1" xfId="2" applyNumberFormat="1" applyFont="1" applyBorder="1" applyAlignment="1">
      <alignment horizontal="center"/>
    </xf>
    <xf numFmtId="3" fontId="4" fillId="0" borderId="1" xfId="2" applyNumberFormat="1" applyFont="1" applyBorder="1" applyAlignment="1">
      <alignment horizontal="center"/>
    </xf>
    <xf numFmtId="0" fontId="4" fillId="0" borderId="1" xfId="0" applyFont="1" applyBorder="1"/>
    <xf numFmtId="0" fontId="0" fillId="3" borderId="1" xfId="0" applyFill="1" applyBorder="1"/>
    <xf numFmtId="165" fontId="4" fillId="0" borderId="1" xfId="1" applyNumberFormat="1" applyFont="1" applyBorder="1" applyAlignment="1">
      <alignment horizontal="center"/>
    </xf>
    <xf numFmtId="0" fontId="0" fillId="3" borderId="0" xfId="0" applyFill="1"/>
    <xf numFmtId="0" fontId="0" fillId="0" borderId="1" xfId="0" applyBorder="1" applyAlignment="1">
      <alignment vertical="center"/>
    </xf>
    <xf numFmtId="3" fontId="3" fillId="0" borderId="1" xfId="2" applyNumberFormat="1" applyFont="1" applyBorder="1" applyAlignment="1">
      <alignment horizontal="center" vertical="center"/>
    </xf>
    <xf numFmtId="3" fontId="4" fillId="0" borderId="1" xfId="2" applyNumberFormat="1" applyFont="1" applyBorder="1" applyAlignment="1">
      <alignment horizontal="center" vertical="center"/>
    </xf>
    <xf numFmtId="3" fontId="0" fillId="0" borderId="1" xfId="0" applyNumberFormat="1" applyBorder="1" applyAlignment="1">
      <alignment horizontal="center" vertical="center"/>
    </xf>
    <xf numFmtId="0" fontId="0" fillId="0" borderId="0" xfId="0" applyAlignment="1">
      <alignment vertical="center"/>
    </xf>
    <xf numFmtId="0" fontId="5" fillId="0" borderId="1" xfId="0" applyFont="1" applyBorder="1" applyAlignment="1">
      <alignment horizontal="center" vertical="center"/>
    </xf>
    <xf numFmtId="0" fontId="0" fillId="0" borderId="1" xfId="0" applyBorder="1" applyAlignment="1">
      <alignment horizontal="center" vertical="center"/>
    </xf>
    <xf numFmtId="3" fontId="5" fillId="0" borderId="1" xfId="0" applyNumberFormat="1"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left" vertical="center"/>
    </xf>
    <xf numFmtId="3" fontId="2" fillId="0" borderId="0" xfId="0" applyNumberFormat="1" applyFont="1" applyAlignment="1">
      <alignment horizontal="center"/>
    </xf>
    <xf numFmtId="164" fontId="2" fillId="0" borderId="0" xfId="0" applyNumberFormat="1" applyFont="1" applyAlignment="1">
      <alignment horizontal="center"/>
    </xf>
    <xf numFmtId="166" fontId="0" fillId="0" borderId="1" xfId="0" applyNumberFormat="1" applyBorder="1" applyAlignment="1">
      <alignment horizontal="center" vertical="center"/>
    </xf>
    <xf numFmtId="3" fontId="2" fillId="0" borderId="1" xfId="0" applyNumberFormat="1" applyFont="1" applyBorder="1" applyAlignment="1">
      <alignment horizontal="center"/>
    </xf>
    <xf numFmtId="164" fontId="2" fillId="0" borderId="1" xfId="0" applyNumberFormat="1" applyFont="1" applyBorder="1" applyAlignment="1">
      <alignment horizontal="center"/>
    </xf>
    <xf numFmtId="165" fontId="8" fillId="3" borderId="1" xfId="2" applyNumberFormat="1" applyFont="1" applyFill="1" applyBorder="1" applyAlignment="1">
      <alignment horizontal="center"/>
    </xf>
    <xf numFmtId="165" fontId="8" fillId="3" borderId="2" xfId="2" applyNumberFormat="1" applyFont="1"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wrapText="1"/>
    </xf>
    <xf numFmtId="167" fontId="0" fillId="0" borderId="0" xfId="0" applyNumberFormat="1"/>
    <xf numFmtId="1" fontId="0" fillId="0" borderId="0" xfId="0" applyNumberFormat="1"/>
    <xf numFmtId="0" fontId="9" fillId="4" borderId="0" xfId="3" applyFont="1" applyFill="1"/>
    <xf numFmtId="22" fontId="10" fillId="4" borderId="0" xfId="3" applyNumberFormat="1" applyFont="1" applyFill="1"/>
    <xf numFmtId="0" fontId="1" fillId="4" borderId="0" xfId="3" applyFill="1"/>
    <xf numFmtId="9" fontId="11" fillId="4" borderId="0" xfId="4" applyFont="1" applyFill="1" applyBorder="1" applyAlignment="1">
      <alignment vertical="center" wrapText="1"/>
    </xf>
    <xf numFmtId="0" fontId="12" fillId="4" borderId="0" xfId="3" applyFont="1" applyFill="1"/>
    <xf numFmtId="9" fontId="13" fillId="4" borderId="0" xfId="4" applyFont="1" applyFill="1" applyBorder="1" applyAlignment="1">
      <alignment vertical="center" wrapText="1"/>
    </xf>
    <xf numFmtId="9" fontId="14" fillId="4" borderId="0" xfId="4" applyFont="1" applyFill="1" applyBorder="1" applyAlignment="1">
      <alignment vertical="center"/>
    </xf>
    <xf numFmtId="9" fontId="15" fillId="4" borderId="0" xfId="4" applyFont="1" applyFill="1" applyBorder="1" applyAlignment="1">
      <alignment vertical="center" wrapText="1"/>
    </xf>
    <xf numFmtId="14" fontId="9" fillId="4" borderId="0" xfId="3" applyNumberFormat="1" applyFont="1" applyFill="1" applyAlignment="1">
      <alignment horizontal="left"/>
    </xf>
    <xf numFmtId="18" fontId="9" fillId="4" borderId="0" xfId="3" applyNumberFormat="1" applyFont="1" applyFill="1" applyAlignment="1">
      <alignment horizontal="left"/>
    </xf>
  </cellXfs>
  <cellStyles count="5">
    <cellStyle name="Millares" xfId="1" builtinId="3"/>
    <cellStyle name="Millares [0]" xfId="2" builtinId="6"/>
    <cellStyle name="Normal" xfId="0" builtinId="0"/>
    <cellStyle name="Normal 2" xfId="3" xr:uid="{3A5B530D-8718-44EA-94E3-4225965EE313}"/>
    <cellStyle name="Porcentaje 2" xfId="4" xr:uid="{F22E773E-2585-42AE-A256-740DB0307ABB}"/>
  </cellStyles>
  <dxfs count="12">
    <dxf>
      <numFmt numFmtId="1" formatCode="0"/>
    </dxf>
    <dxf>
      <alignment wrapText="1"/>
    </dxf>
    <dxf>
      <numFmt numFmtId="1" formatCode="0"/>
    </dxf>
    <dxf>
      <alignment wrapText="1"/>
    </dxf>
    <dxf>
      <numFmt numFmtId="1" formatCode="0"/>
    </dxf>
    <dxf>
      <alignment wrapText="1"/>
    </dxf>
    <dxf>
      <alignment wrapText="1"/>
    </dxf>
    <dxf>
      <alignment wrapText="1"/>
    </dxf>
    <dxf>
      <numFmt numFmtId="1" formatCode="0"/>
    </dxf>
    <dxf>
      <alignment wrapText="1"/>
    </dxf>
    <dxf>
      <numFmt numFmtId="1" formatCode="0"/>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Técnico.xlsx]TD!TablaDinámica11</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TD!$B$3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TD!$A$4:$A$18</c:f>
              <c:strCache>
                <c:ptCount val="14"/>
                <c:pt idx="0">
                  <c:v>AMAGA</c:v>
                </c:pt>
                <c:pt idx="1">
                  <c:v>ANSERMA</c:v>
                </c:pt>
                <c:pt idx="2">
                  <c:v>ARANZAZU</c:v>
                </c:pt>
                <c:pt idx="3">
                  <c:v>CARAMANTA</c:v>
                </c:pt>
                <c:pt idx="4">
                  <c:v>CONCORDIA</c:v>
                </c:pt>
                <c:pt idx="5">
                  <c:v>GUATICA</c:v>
                </c:pt>
                <c:pt idx="6">
                  <c:v>JERICO</c:v>
                </c:pt>
                <c:pt idx="7">
                  <c:v>QUINCHIA</c:v>
                </c:pt>
                <c:pt idx="8">
                  <c:v>RIOSUCIO</c:v>
                </c:pt>
                <c:pt idx="9">
                  <c:v>SALAMINA</c:v>
                </c:pt>
                <c:pt idx="10">
                  <c:v>SONSON</c:v>
                </c:pt>
                <c:pt idx="11">
                  <c:v>TAMESIS</c:v>
                </c:pt>
                <c:pt idx="12">
                  <c:v>VALPARAISO</c:v>
                </c:pt>
                <c:pt idx="13">
                  <c:v>(en blanco)</c:v>
                </c:pt>
              </c:strCache>
            </c:strRef>
          </c:cat>
          <c:val>
            <c:numRef>
              <c:f>TD!$B$4:$B$18</c:f>
              <c:numCache>
                <c:formatCode>General</c:formatCode>
                <c:ptCount val="14"/>
                <c:pt idx="0">
                  <c:v>1</c:v>
                </c:pt>
                <c:pt idx="1">
                  <c:v>1</c:v>
                </c:pt>
                <c:pt idx="2">
                  <c:v>6</c:v>
                </c:pt>
                <c:pt idx="3">
                  <c:v>2</c:v>
                </c:pt>
                <c:pt idx="4">
                  <c:v>3</c:v>
                </c:pt>
                <c:pt idx="5">
                  <c:v>4</c:v>
                </c:pt>
                <c:pt idx="6">
                  <c:v>3</c:v>
                </c:pt>
                <c:pt idx="7">
                  <c:v>2</c:v>
                </c:pt>
                <c:pt idx="8">
                  <c:v>1</c:v>
                </c:pt>
                <c:pt idx="9">
                  <c:v>3</c:v>
                </c:pt>
                <c:pt idx="10">
                  <c:v>5</c:v>
                </c:pt>
                <c:pt idx="11">
                  <c:v>2</c:v>
                </c:pt>
                <c:pt idx="12">
                  <c:v>1</c:v>
                </c:pt>
                <c:pt idx="13">
                  <c:v>1</c:v>
                </c:pt>
              </c:numCache>
            </c:numRef>
          </c:val>
          <c:extLst>
            <c:ext xmlns:c16="http://schemas.microsoft.com/office/drawing/2014/chart" uri="{C3380CC4-5D6E-409C-BE32-E72D297353CC}">
              <c16:uniqueId val="{00000000-8C32-4FB5-BF4D-9B6A682633F2}"/>
            </c:ext>
          </c:extLst>
        </c:ser>
        <c:dLbls>
          <c:showLegendKey val="0"/>
          <c:showVal val="1"/>
          <c:showCatName val="0"/>
          <c:showSerName val="0"/>
          <c:showPercent val="0"/>
          <c:showBubbleSize val="0"/>
        </c:dLbls>
        <c:gapWidth val="150"/>
        <c:shape val="box"/>
        <c:axId val="198824640"/>
        <c:axId val="1141656480"/>
        <c:axId val="0"/>
      </c:bar3DChart>
      <c:catAx>
        <c:axId val="19882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141656480"/>
        <c:crosses val="autoZero"/>
        <c:auto val="1"/>
        <c:lblAlgn val="ctr"/>
        <c:lblOffset val="100"/>
        <c:noMultiLvlLbl val="0"/>
      </c:catAx>
      <c:valAx>
        <c:axId val="114165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9882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TD!$A$35:$J$35</c:f>
              <c:numCache>
                <c:formatCode>0.0</c:formatCode>
                <c:ptCount val="10"/>
                <c:pt idx="0">
                  <c:v>1.3043869795522576</c:v>
                </c:pt>
                <c:pt idx="1">
                  <c:v>2.3558917938134494</c:v>
                </c:pt>
                <c:pt idx="2">
                  <c:v>3.705461678889868</c:v>
                </c:pt>
                <c:pt idx="3">
                  <c:v>6.2146546867891326</c:v>
                </c:pt>
                <c:pt idx="4">
                  <c:v>9.7940181722776227</c:v>
                </c:pt>
                <c:pt idx="5">
                  <c:v>14.398786681295615</c:v>
                </c:pt>
                <c:pt idx="6">
                  <c:v>18.783685769460472</c:v>
                </c:pt>
                <c:pt idx="7">
                  <c:v>20.290239755960229</c:v>
                </c:pt>
                <c:pt idx="8">
                  <c:v>20.763673271890539</c:v>
                </c:pt>
                <c:pt idx="9">
                  <c:v>20.306693130055084</c:v>
                </c:pt>
              </c:numCache>
            </c:numRef>
          </c:val>
          <c:smooth val="0"/>
          <c:extLst>
            <c:ext xmlns:c16="http://schemas.microsoft.com/office/drawing/2014/chart" uri="{C3380CC4-5D6E-409C-BE32-E72D297353CC}">
              <c16:uniqueId val="{00000000-0042-466F-8C2D-265AC41A5231}"/>
            </c:ext>
          </c:extLst>
        </c:ser>
        <c:dLbls>
          <c:showLegendKey val="0"/>
          <c:showVal val="0"/>
          <c:showCatName val="0"/>
          <c:showSerName val="0"/>
          <c:showPercent val="0"/>
          <c:showBubbleSize val="0"/>
        </c:dLbls>
        <c:marker val="1"/>
        <c:smooth val="0"/>
        <c:axId val="1971678832"/>
        <c:axId val="1263095104"/>
      </c:lineChart>
      <c:catAx>
        <c:axId val="1971678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263095104"/>
        <c:crosses val="autoZero"/>
        <c:auto val="1"/>
        <c:lblAlgn val="ctr"/>
        <c:lblOffset val="100"/>
        <c:noMultiLvlLbl val="0"/>
      </c:catAx>
      <c:valAx>
        <c:axId val="12630951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9716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Técnico.xlsx]TD!TablaDinámica13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TD!$B$47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TD!$A$48:$A$57</c:f>
              <c:strCache>
                <c:ptCount val="9"/>
                <c:pt idx="0">
                  <c:v>C1 - Huertos Alto Bonito</c:v>
                </c:pt>
                <c:pt idx="1">
                  <c:v>C1 - Las Paltas</c:v>
                </c:pt>
                <c:pt idx="2">
                  <c:v>C1 - Palo Negro</c:v>
                </c:pt>
                <c:pt idx="3">
                  <c:v>C1- Huertos de la Montaña</c:v>
                </c:pt>
                <c:pt idx="4">
                  <c:v>C1- La Hermosa Tres Cruces</c:v>
                </c:pt>
                <c:pt idx="5">
                  <c:v>C1- La Mama Avocado Company</c:v>
                </c:pt>
                <c:pt idx="6">
                  <c:v>C2 - Copaltas</c:v>
                </c:pt>
                <c:pt idx="7">
                  <c:v>C3- Fresquita Farms</c:v>
                </c:pt>
                <c:pt idx="8">
                  <c:v>Compartimento IV</c:v>
                </c:pt>
              </c:strCache>
            </c:strRef>
          </c:cat>
          <c:val>
            <c:numRef>
              <c:f>TD!$B$48:$B$57</c:f>
              <c:numCache>
                <c:formatCode>0</c:formatCode>
                <c:ptCount val="9"/>
                <c:pt idx="0">
                  <c:v>161.9</c:v>
                </c:pt>
                <c:pt idx="1">
                  <c:v>93.9</c:v>
                </c:pt>
                <c:pt idx="2">
                  <c:v>152.72</c:v>
                </c:pt>
                <c:pt idx="3">
                  <c:v>15.1</c:v>
                </c:pt>
                <c:pt idx="4">
                  <c:v>112.66325000000001</c:v>
                </c:pt>
                <c:pt idx="5">
                  <c:v>171.58999999999997</c:v>
                </c:pt>
                <c:pt idx="6">
                  <c:v>849.04</c:v>
                </c:pt>
                <c:pt idx="7">
                  <c:v>266.03923076923093</c:v>
                </c:pt>
                <c:pt idx="8">
                  <c:v>1607.2059040000001</c:v>
                </c:pt>
              </c:numCache>
            </c:numRef>
          </c:val>
          <c:extLst>
            <c:ext xmlns:c16="http://schemas.microsoft.com/office/drawing/2014/chart" uri="{C3380CC4-5D6E-409C-BE32-E72D297353CC}">
              <c16:uniqueId val="{00000000-305E-4D9B-B8CC-51DD9DD29FA2}"/>
            </c:ext>
          </c:extLst>
        </c:ser>
        <c:dLbls>
          <c:dLblPos val="outEnd"/>
          <c:showLegendKey val="0"/>
          <c:showVal val="1"/>
          <c:showCatName val="0"/>
          <c:showSerName val="0"/>
          <c:showPercent val="0"/>
          <c:showBubbleSize val="0"/>
        </c:dLbls>
        <c:gapWidth val="182"/>
        <c:axId val="198365344"/>
        <c:axId val="1560462672"/>
      </c:barChart>
      <c:catAx>
        <c:axId val="19836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560462672"/>
        <c:crosses val="autoZero"/>
        <c:auto val="1"/>
        <c:lblAlgn val="ctr"/>
        <c:lblOffset val="100"/>
        <c:noMultiLvlLbl val="0"/>
      </c:catAx>
      <c:valAx>
        <c:axId val="1560462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9836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Técnico.xlsx]TD!TablaDinámica14</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TD!$A$68:$A$77</c:f>
              <c:strCache>
                <c:ptCount val="9"/>
                <c:pt idx="0">
                  <c:v>C1 - Huertos Alto Bonito</c:v>
                </c:pt>
                <c:pt idx="1">
                  <c:v>C1 - Las Paltas</c:v>
                </c:pt>
                <c:pt idx="2">
                  <c:v>C1 - Palo Negro</c:v>
                </c:pt>
                <c:pt idx="3">
                  <c:v>C1- Huertos de la Montaña</c:v>
                </c:pt>
                <c:pt idx="4">
                  <c:v>C1- La Hermosa Tres Cruces</c:v>
                </c:pt>
                <c:pt idx="5">
                  <c:v>C1- La Mama Avocado Company</c:v>
                </c:pt>
                <c:pt idx="6">
                  <c:v>C2 - Copaltas</c:v>
                </c:pt>
                <c:pt idx="7">
                  <c:v>C3- Fresquita Farms</c:v>
                </c:pt>
                <c:pt idx="8">
                  <c:v>Compartimento IV</c:v>
                </c:pt>
              </c:strCache>
            </c:strRef>
          </c:cat>
          <c:val>
            <c:numRef>
              <c:f>TD!$B$68:$B$77</c:f>
              <c:numCache>
                <c:formatCode>0</c:formatCode>
                <c:ptCount val="9"/>
                <c:pt idx="0">
                  <c:v>378</c:v>
                </c:pt>
                <c:pt idx="1">
                  <c:v>360</c:v>
                </c:pt>
                <c:pt idx="2">
                  <c:v>322</c:v>
                </c:pt>
                <c:pt idx="3">
                  <c:v>480</c:v>
                </c:pt>
                <c:pt idx="4">
                  <c:v>287</c:v>
                </c:pt>
                <c:pt idx="5">
                  <c:v>307</c:v>
                </c:pt>
                <c:pt idx="6">
                  <c:v>336</c:v>
                </c:pt>
                <c:pt idx="7">
                  <c:v>284</c:v>
                </c:pt>
                <c:pt idx="8">
                  <c:v>406</c:v>
                </c:pt>
              </c:numCache>
            </c:numRef>
          </c:val>
          <c:extLst>
            <c:ext xmlns:c16="http://schemas.microsoft.com/office/drawing/2014/chart" uri="{C3380CC4-5D6E-409C-BE32-E72D297353CC}">
              <c16:uniqueId val="{00000000-6BD0-44DB-9AC3-5173D3FE6C9D}"/>
            </c:ext>
          </c:extLst>
        </c:ser>
        <c:dLbls>
          <c:showLegendKey val="0"/>
          <c:showVal val="0"/>
          <c:showCatName val="0"/>
          <c:showSerName val="0"/>
          <c:showPercent val="0"/>
          <c:showBubbleSize val="0"/>
        </c:dLbls>
        <c:gapWidth val="219"/>
        <c:overlap val="-27"/>
        <c:axId val="1247844080"/>
        <c:axId val="859496912"/>
      </c:barChart>
      <c:catAx>
        <c:axId val="12478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859496912"/>
        <c:crosses val="autoZero"/>
        <c:auto val="1"/>
        <c:lblAlgn val="ctr"/>
        <c:lblOffset val="100"/>
        <c:noMultiLvlLbl val="0"/>
      </c:catAx>
      <c:valAx>
        <c:axId val="85949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24784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138D-4F18-BB6D-F3461CA8A9B2}"/>
              </c:ext>
            </c:extLst>
          </c:dPt>
          <c:dPt>
            <c:idx val="1"/>
            <c:bubble3D val="0"/>
            <c:spPr>
              <a:solidFill>
                <a:schemeClr val="accent2"/>
              </a:solidFill>
              <a:ln w="19050">
                <a:noFill/>
              </a:ln>
              <a:effectLst/>
            </c:spPr>
            <c:extLst>
              <c:ext xmlns:c16="http://schemas.microsoft.com/office/drawing/2014/chart" uri="{C3380CC4-5D6E-409C-BE32-E72D297353CC}">
                <c16:uniqueId val="{00000003-138D-4F18-BB6D-F3461CA8A9B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TD!$A$92:$B$92</c:f>
              <c:strCache>
                <c:ptCount val="2"/>
                <c:pt idx="0">
                  <c:v>ÁREA SEMBRADA</c:v>
                </c:pt>
                <c:pt idx="1">
                  <c:v>ÁREA POR SEMBRAR</c:v>
                </c:pt>
              </c:strCache>
            </c:strRef>
          </c:cat>
          <c:val>
            <c:numRef>
              <c:f>TD!$A$93:$B$93</c:f>
              <c:numCache>
                <c:formatCode>0</c:formatCode>
                <c:ptCount val="2"/>
                <c:pt idx="0">
                  <c:v>2440.7253807692309</c:v>
                </c:pt>
                <c:pt idx="1">
                  <c:v>989.63300399999991</c:v>
                </c:pt>
              </c:numCache>
            </c:numRef>
          </c:val>
          <c:extLst>
            <c:ext xmlns:c16="http://schemas.microsoft.com/office/drawing/2014/chart" uri="{C3380CC4-5D6E-409C-BE32-E72D297353CC}">
              <c16:uniqueId val="{00000004-138D-4F18-BB6D-F3461CA8A9B2}"/>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[DASH  Técnico.xlsx]TD!TablaDinámica25</c:name>
    <c:fmtId val="4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TD!$A$102</c:f>
              <c:strCache>
                <c:ptCount val="1"/>
                <c:pt idx="0">
                  <c:v> POR INSTALAR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TD!$A$103</c:f>
              <c:numCache>
                <c:formatCode>0</c:formatCode>
                <c:ptCount val="1"/>
                <c:pt idx="0">
                  <c:v>990.15276799999992</c:v>
                </c:pt>
              </c:numCache>
            </c:numRef>
          </c:val>
          <c:extLst>
            <c:ext xmlns:c16="http://schemas.microsoft.com/office/drawing/2014/chart" uri="{C3380CC4-5D6E-409C-BE32-E72D297353CC}">
              <c16:uniqueId val="{00000000-C47E-40B6-9103-F42CE950B8F6}"/>
            </c:ext>
          </c:extLst>
        </c:ser>
        <c:ser>
          <c:idx val="1"/>
          <c:order val="1"/>
          <c:tx>
            <c:strRef>
              <c:f>TD!$B$102</c:f>
              <c:strCache>
                <c:ptCount val="1"/>
                <c:pt idx="0">
                  <c:v> 1 AÑO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TD!$B$103</c:f>
              <c:numCache>
                <c:formatCode>0</c:formatCode>
                <c:ptCount val="1"/>
                <c:pt idx="0">
                  <c:v>1179.3953324820232</c:v>
                </c:pt>
              </c:numCache>
            </c:numRef>
          </c:val>
          <c:extLst>
            <c:ext xmlns:c16="http://schemas.microsoft.com/office/drawing/2014/chart" uri="{C3380CC4-5D6E-409C-BE32-E72D297353CC}">
              <c16:uniqueId val="{00000001-C47E-40B6-9103-F42CE950B8F6}"/>
            </c:ext>
          </c:extLst>
        </c:ser>
        <c:ser>
          <c:idx val="2"/>
          <c:order val="2"/>
          <c:tx>
            <c:strRef>
              <c:f>TD!$C$102</c:f>
              <c:strCache>
                <c:ptCount val="1"/>
                <c:pt idx="0">
                  <c:v> 2 AÑOS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TD!$C$103</c:f>
              <c:numCache>
                <c:formatCode>0</c:formatCode>
                <c:ptCount val="1"/>
                <c:pt idx="0">
                  <c:v>726.19253419999995</c:v>
                </c:pt>
              </c:numCache>
            </c:numRef>
          </c:val>
          <c:extLst>
            <c:ext xmlns:c16="http://schemas.microsoft.com/office/drawing/2014/chart" uri="{C3380CC4-5D6E-409C-BE32-E72D297353CC}">
              <c16:uniqueId val="{00000002-C47E-40B6-9103-F42CE950B8F6}"/>
            </c:ext>
          </c:extLst>
        </c:ser>
        <c:ser>
          <c:idx val="3"/>
          <c:order val="3"/>
          <c:tx>
            <c:strRef>
              <c:f>TD!$D$102</c:f>
              <c:strCache>
                <c:ptCount val="1"/>
                <c:pt idx="0">
                  <c:v> 3 AÑOS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TD!$D$103</c:f>
              <c:numCache>
                <c:formatCode>0</c:formatCode>
                <c:ptCount val="1"/>
                <c:pt idx="0">
                  <c:v>236.93452500000001</c:v>
                </c:pt>
              </c:numCache>
            </c:numRef>
          </c:val>
          <c:extLst>
            <c:ext xmlns:c16="http://schemas.microsoft.com/office/drawing/2014/chart" uri="{C3380CC4-5D6E-409C-BE32-E72D297353CC}">
              <c16:uniqueId val="{00000003-C47E-40B6-9103-F42CE950B8F6}"/>
            </c:ext>
          </c:extLst>
        </c:ser>
        <c:ser>
          <c:idx val="4"/>
          <c:order val="4"/>
          <c:tx>
            <c:strRef>
              <c:f>TD!$E$102</c:f>
              <c:strCache>
                <c:ptCount val="1"/>
                <c:pt idx="0">
                  <c:v> 4 AÑOS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TD!$E$103</c:f>
              <c:numCache>
                <c:formatCode>0</c:formatCode>
                <c:ptCount val="1"/>
                <c:pt idx="0">
                  <c:v>87.881100000000004</c:v>
                </c:pt>
              </c:numCache>
            </c:numRef>
          </c:val>
          <c:extLst>
            <c:ext xmlns:c16="http://schemas.microsoft.com/office/drawing/2014/chart" uri="{C3380CC4-5D6E-409C-BE32-E72D297353CC}">
              <c16:uniqueId val="{00000004-C47E-40B6-9103-F42CE950B8F6}"/>
            </c:ext>
          </c:extLst>
        </c:ser>
        <c:ser>
          <c:idx val="5"/>
          <c:order val="5"/>
          <c:tx>
            <c:strRef>
              <c:f>TD!$F$102</c:f>
              <c:strCache>
                <c:ptCount val="1"/>
                <c:pt idx="0">
                  <c:v> 5 AÑOS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TD!$F$103</c:f>
              <c:numCache>
                <c:formatCode>0</c:formatCode>
                <c:ptCount val="1"/>
                <c:pt idx="0">
                  <c:v>40.5991</c:v>
                </c:pt>
              </c:numCache>
            </c:numRef>
          </c:val>
          <c:extLst>
            <c:ext xmlns:c16="http://schemas.microsoft.com/office/drawing/2014/chart" uri="{C3380CC4-5D6E-409C-BE32-E72D297353CC}">
              <c16:uniqueId val="{00000005-C47E-40B6-9103-F42CE950B8F6}"/>
            </c:ext>
          </c:extLst>
        </c:ser>
        <c:ser>
          <c:idx val="6"/>
          <c:order val="6"/>
          <c:tx>
            <c:strRef>
              <c:f>TD!$G$102</c:f>
              <c:strCache>
                <c:ptCount val="1"/>
                <c:pt idx="0">
                  <c:v> 6 AÑOS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TD!$G$103</c:f>
              <c:numCache>
                <c:formatCode>0</c:formatCode>
                <c:ptCount val="1"/>
                <c:pt idx="0">
                  <c:v>48.591999999999999</c:v>
                </c:pt>
              </c:numCache>
            </c:numRef>
          </c:val>
          <c:extLst>
            <c:ext xmlns:c16="http://schemas.microsoft.com/office/drawing/2014/chart" uri="{C3380CC4-5D6E-409C-BE32-E72D297353CC}">
              <c16:uniqueId val="{00000006-C47E-40B6-9103-F42CE950B8F6}"/>
            </c:ext>
          </c:extLst>
        </c:ser>
        <c:ser>
          <c:idx val="7"/>
          <c:order val="7"/>
          <c:tx>
            <c:strRef>
              <c:f>TD!$H$102</c:f>
              <c:strCache>
                <c:ptCount val="1"/>
                <c:pt idx="0">
                  <c:v> 7 AÑOS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TD!$H$103</c:f>
              <c:numCache>
                <c:formatCode>0</c:formatCode>
                <c:ptCount val="1"/>
                <c:pt idx="0">
                  <c:v>25.902700000000003</c:v>
                </c:pt>
              </c:numCache>
            </c:numRef>
          </c:val>
          <c:extLst>
            <c:ext xmlns:c16="http://schemas.microsoft.com/office/drawing/2014/chart" uri="{C3380CC4-5D6E-409C-BE32-E72D297353CC}">
              <c16:uniqueId val="{00000007-C47E-40B6-9103-F42CE950B8F6}"/>
            </c:ext>
          </c:extLst>
        </c:ser>
        <c:ser>
          <c:idx val="8"/>
          <c:order val="8"/>
          <c:tx>
            <c:strRef>
              <c:f>TD!$I$102</c:f>
              <c:strCache>
                <c:ptCount val="1"/>
                <c:pt idx="0">
                  <c:v> MAYOR A 7 AÑOS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TD!$A$103</c:f>
              <c:strCache>
                <c:ptCount val="1"/>
                <c:pt idx="0">
                  <c:v>Total</c:v>
                </c:pt>
              </c:strCache>
            </c:strRef>
          </c:cat>
          <c:val>
            <c:numRef>
              <c:f>TD!$I$103</c:f>
              <c:numCache>
                <c:formatCode>0</c:formatCode>
                <c:ptCount val="1"/>
                <c:pt idx="0">
                  <c:v>94.243300000000005</c:v>
                </c:pt>
              </c:numCache>
            </c:numRef>
          </c:val>
          <c:extLst>
            <c:ext xmlns:c16="http://schemas.microsoft.com/office/drawing/2014/chart" uri="{C3380CC4-5D6E-409C-BE32-E72D297353CC}">
              <c16:uniqueId val="{00000008-C47E-40B6-9103-F42CE950B8F6}"/>
            </c:ext>
          </c:extLst>
        </c:ser>
        <c:dLbls>
          <c:dLblPos val="outEnd"/>
          <c:showLegendKey val="0"/>
          <c:showVal val="1"/>
          <c:showCatName val="0"/>
          <c:showSerName val="0"/>
          <c:showPercent val="0"/>
          <c:showBubbleSize val="0"/>
        </c:dLbls>
        <c:gapWidth val="219"/>
        <c:overlap val="-27"/>
        <c:axId val="1936927072"/>
        <c:axId val="1247415920"/>
      </c:barChart>
      <c:catAx>
        <c:axId val="19369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47415920"/>
        <c:crosses val="autoZero"/>
        <c:auto val="1"/>
        <c:lblAlgn val="ctr"/>
        <c:lblOffset val="100"/>
        <c:noMultiLvlLbl val="0"/>
      </c:catAx>
      <c:valAx>
        <c:axId val="1247415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936927072"/>
        <c:crosses val="autoZero"/>
        <c:crossBetween val="between"/>
      </c:valAx>
      <c:spPr>
        <a:noFill/>
        <a:ln>
          <a:noFill/>
        </a:ln>
        <a:effectLst/>
      </c:spPr>
    </c:plotArea>
    <c:legend>
      <c:legendPos val="r"/>
      <c:layout>
        <c:manualLayout>
          <c:xMode val="edge"/>
          <c:yMode val="edge"/>
          <c:x val="0.66382188777035778"/>
          <c:y val="0"/>
          <c:w val="0.31719077045749028"/>
          <c:h val="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C46EC154-59A6-4670-816B-62C3749B3EF8}">
          <cx:dataId val="0"/>
          <cx:layoutPr>
            <cx:geography cultureLanguage="es-ES" cultureRegion="CO" attribution="Con tecnología de Bing">
              <cx:geoCache provider="{E9337A44-BEBE-4D9F-B70C-5C5E7DAFC167}">
                <cx:binary>zHrZkqU4su2vlNXzJUsCIVBbV5uVYE8xjzm9YJGREZKQkEAIBHz98aipO6ur695+uXZ2PmRsJgnJ
fflay/ffn5e/PZuXJ//d0hk7/u15+fF7GUL/tx9+GJ/lS/c0vuvUs3ejew3vnl33g3t9Vc8vP3z1
T1FZ8UOKMPnhWT758LJ8/4+/w9PEi7twz09BOXs7vfj17mWcTBj/4tyfnvru6WunbK3G4NVzwD9+
/9PVw+n69vH00/ffvdigwvqw9i8/fv/NZd9/98MfH/ZvA39nYG5h+gr3Fu/Q24ch+v13xlnx6+Gk
yN/lbycKmrJfPr+NefXUwX0/wfhumNTTb4f/bCo/T+Tp61f/Mo7wMj///82t38z85/f7/rtnN9nw
tmYClu/H7ytnXPflbRw1uuqXc5V7m3p1/fO7/vDtgv/j7384AG//hyP/sid/XKr/26l/25Lqp4v6
p/u/WoT/bj/yd4jSkmFc/rrs5Z/sC4VLYMt+/uS/jf3LvlRP5uvT+Nux//dN+e2+P+wIvN7/9h35
j/HyrynyzUX/ZYqQdwj2AlOW/WEr0ncMlSXOSPnLVkAK/TLmr1vxe+T+55n8eYb8M+a/mff/+mS4
O93/dPeWEL8txJ/F33+XD+RdiSllefq2B2+ff8+HAqEMseJnuEIo/W3sXzbhTo1P/i0nfjv8Z1P6
8134l1v/kBXwnv/fs+I/Y9jv8F4/hafdz3XhX2Dsr8/+hn9/uPWvyssvwXz6+uP3eV4A+vxebt6e
8W0CfINF/7zj5WkMP36fFOQdTUlelginsMMZhq2LL7+cyt+xNKUFRSUlaV6U+PvvrPNBwqDvijIt
C1amjCBaZCVk5eimt1MQKyjNIRRKQllJSpr9Xo5vnFmFs78vxq/fv7NTd+OUDSNUwrcn9b9c98tc
S0RRVjL4l2YIQ5jB+eenO6j5cDn+PypmXUq6BNVGDykPo9FcienrMrLPHo/2epTU7NalKPZmcrrS
IzXnqUnsLosenW35YvcNM7aiq5BnaTtbXqQKvk7tY3R6fuzz1l6WYViPLvHlblTl+SakPSZzx6ph
Wu7gqe1h6zZfDVt71La8pWmR8jRBQzX0uD+aBbW1lmq6AgrxvldzW8W0b3aZ9EWdMyO5Hs2tKvVt
bpPuwDbzvPbDVCVBdQ96oMOpS3pXCTrV22Lgj0a8H8fuQq35eBoiOw79+mmYsamxoRt3vbvPXHlC
aLA8ssxwmg+vGw0Lx2X3qH3YpZmYeCi7qWoX/ZlsuOSLYI9LDE95LIYqysRznynDsSlqUbpjP00z
zzLbcdLn+xwtvjYm7zhaGlOFAps9a+wrDd21X9X7UsmNT6LfNwH+WE2THpQIxy7mZ2uM95OYnzpD
D4Ql55lPvuR03JfIHHKEw27a1E6VQtSl1gOPvRorX3RblUUruYzqMMusrbqh/Tpn+WUbJ3ZcwnhB
DOurYYyHVqhY2bJreWNLWo3lhriY8DUMXFSmpY6jHIYodIN4yuahLlk8Lm45tGpqOcPpc7/EhyEp
9w0xH9q+97VwxVRhTJZdr4Ovkm46aeXXMxe6h2bRT26w8tjE4XFuNl9HM7dczuJjmgXBjc5PxM8f
UGwuqNL3nuGvDVbTMSnpTY/Jy9I0Jz+Pj3Pa3GcFbqqZsTp48kH3QXOh0eVipOfDmttqmw25StBo
71Pb9Jeo0eg4+nhZxOysLQq7K5y+mlvS8inA20rWMNjBiHdF2bIKI/UBic3vpnZ+muXq+CxwdzvO
8gHhJFQkNmVtHP0wtLjSxWx3fs3TOp8n9DRZue2mkoqK6q34ZJWa9/1EUi7Kxp4nxZTWzTSO9SoQ
q6Z5wTyLjAJrXt3FSPFUZ1kp+YLytU6LYT21rCfH3CcDXCezM1/OW5V3ltbk510Y5FYrItPdgDtS
0WYzVeIL4vhApwObhmanvBWVoSbuDNuaG9naz6MjT5Koe+Fkxscuw1XZjrHyTDbcZq3nqHT0zHrk
d51zd6sYKO8C+zzTcEuGJasd8tk+GwXexSIv6zlLKVfJkNcjYWnlFzrvyga7qu3HrZ4jktXEusCz
JD+fCbrU5UY5texOUasvZkz7es7Ljifr9tXS2PEJrQM3rBw4yQfz3plZ7LNWP62LnioorYgzamBc
oZI6i7mrFcwIFtzQSo0J4l2vzZEkmFQmWALr1TJeztNab02WVLlmJU9yk1fFlsUzqtOZF8P0mDsl
q3kNNZpRPBKxzVx7eWTt5HizdZe50GfdFFOehAbWCIsvxerPRdxOjUzqTqB76smDJCUEs13fz2jM
OPUQJVJ2vJ2zUA2FOpsLdzsqdtfMSPEYZsWJ7nCFVS52XZ7nnHTNsO+L4YnQwCqPCD7X4/I0FflJ
IBPqrAuUjwGvZ93m7nDidTXgNt4yYTLAIhkupbOa65m5vVJLVkmNdywut9M0xUc1mqZaTLHVA8rb
au37ebewWHDj41ZJKmVl1yJwkzHPOww4FvpxhO3Xl4lK231SDBfNW8RDklM87kxh8c6jnPIEJ19Z
IJaLdPzQZMhxb7JXUwznOJ0/ZGJ57rrtg1Qq5z7Qm2wofZ2yJMBl41pnpd6q4CYBGB8kXwdxlnhZ
L53/xDyqljy9JxPR3NHsOsx+5apMjirM76fcnrQdH/2wdBXyIeddpK8ixJErHw5+3mq54W5nW9TX
S4MarlEcuPR2vUFoSQ6sDbhyhb5vKSUcFkBVBVQG1HViR8IseLHMHzsQ1ACqSb7D/RwhLea5bry/
8kguvGuKaeeG4ePASOQ0arXHQ35TWLpffI8OFGnD9UB2pPAXkvVfVtrdog5f6FbfWJpOO100D3kP
ZcIm08UyRspNaj5kUVA+D+Vrm/Z3SUxbHkcbjyG6+64w+R5qUn/KS+w5U6Q/SahPdbel9wHF/Bhb
SI4Jq88ItzeJwt1emPzRNkHs5lRT3hRR7PKk/4B9mu6DjxDkuZl5SttQd/18kXTrh2wTvlLJRvYF
HuWO9GVymH3R7rcwP2x9ft1JDOm62Ydu0uSDyPW4pyRYvjairbS0jguy3vi5d5z4rTtsak52m8zu
lE7QPkPGHZif9svamGNq9NHkSFWuXLYKJXPgURO/1zQjVbq6tsZBJPVM1EtOs4vZ0sOMcsFXLXWl
EAJMbLN0x/KN7ptu62vW5gPkW6cgkMeWi3zO9tS6jzlNDEyn/7gMI+KqjZ98IuPlSpJ42bnG8X7d
vgxjc7OFfD+gYdcbegGFdOJSTO/LYM+SCEVGMXZPE30qcwkJkuvnYmtyWNftk2sMq0xuMyicLq3k
CpwgOuPrQheC59jKKkQsK5eJVwBQcoSbPthiYtzhJB4K3D6wZEa8bZeX1S6Ox6V/kqUKVSjj1yQM
E7fbW8lWC28S90KHGA5abJojpdRhKd3FuqqbpJQv3vrlgIS7H1zyRc82cBEk0BWRlrVae3pMm/BB
amc5zvFcD3pqK7SsvnYsdXXDxHWGBldRY/Rui/nI534AuEz8VQxbz0Ps+i90IUdMITxt4QWf1uES
z2+ptLWCj0lrd2XRfBCzj5wgwXgntNqVPn6NCE/HIsT7rB9RnYle7foI2INt67hs5GeTT2SHpgCr
N0nJR7oNdUwVYERRoKowtN8jwo4ytS2fMyi86UTGAzJNz1m3ni+ib3ejTVeO2na3rpB8xfi+j+tR
DPaUzutHWXb7ls3JRTMCJ9ZdInjm+psyWlUNw7ZxlRmxa6a85zjKK+LkfbJ1Z20kA7c6uzONbY59
nidnbOk+qtkONS77gTfr/GwmWJGUoJkvoXWHaZHLznsJeyQgYye13mR9vJg3JfdZUpZnzZTKo8YA
UFk7KO7TYqvc1oiq8MPHtEtaXihVQvQ0V3bQx8xHWGICEN5sQ9WUIvByDQe6QpFKxk8KcLrszVlD
gQg1sFN9P0IVX6f3GZ6qwXcX3dq8BmQenVxf2Zb1l4USX80b+DaDuWuatAeq71StsX5crJx2qEkw
BxICFXRhzU54nPN08GZnALvrmA0QVpSJSm7bK8ZYVPmQP0tDLklJCO91GjiZhjMlumNOZIToDowX
efM65oXdTwMbdg1k8dHLfrnc2LLPBnYk3fixcP6zEkDMusy8n1xy7Iqmtn67L5a+XtvtTpDxo1zY
Be7Xu1Gmkef9dIySMVjF5skrfRul6nin7WdWLiU3fTLvZ5LOn6k0xS4HUlKvRfRVlrBHKNcPjTd7
i+VF69RNmyyXuWyrdi2fNzsH0E+0ttjfz90McLF9wkV5rhZrqoWSorLLMnPWpFdDtwD49Z6nEMU1
TZfXRaO1itN8PmwNcEvpq84COJFluOjn9i5J29fFCFyxmD0tCijpEmFNVwOEcJg0AsFiEE8yjw55
M7uK0YVdiVQCKpjuLDVk4X0Idu+Ic6c8KHIiskVXq+4e856+JEK/upCheijyiSeJ7qoU0+Q8ZO0r
Wtqkmkip6n81Kb+Roc+uX70S8ldj+Pev/7juX+x98C8v4fKp/9m8/Oe5b7/+09t8E9+/G51/UPO/
2M//Qer/5clvfIBvvKjf7JSflTKo879wAf5gg/12x68uAKXvSuC4CBRYgUBqE/K7C1Did0WWEgqm
DmZFSnMw2H51AXD2LitzkObgk2JSMMJ+dwES8i5NWcYYLTFiOAML4b+xAVJUgg/xjQ9Q5Izgt9HS
LEvhmcW3PkChZ+CATOk6G+RwrbpZyeKslSBigZQwkbFk5VNSBAsiLk7F/QiEhxyF7l1+hXWyBF6I
+Rr3IJW3+ZQV82sbFpHcLjkTqkLrkq21HKl6LRcB5EoKjr25Zxm+JrHM8z34Cma5IwwLWmVNg4C+
CWtTza1KU7PfMOpznoxCrzubBeAZVrZiq1ODhuV9V0Yz+qpp8ZI+zaVzpho0C67KW0Rj1S8mZ3zI
e2POQR+zhCuLhb/zIDPH07KloLJTOzfZl9mhqX+dR6vmQ54pTQDZdLHsQzKvEy/Y3BvA/aSwd3Pf
bqSytg13SKNhBE3BBlM5CSp9j7KkgOJvim7cCYd0z+PWzukBswkZLjdKiwoaD45wrRlGdesH6iqi
2yU5a6KQQPDlTA1wN1t0IIb7pt81RrimmpZBOq5FMXlVdbNFvuBLolW3W/st7esxmCDOWhPb9gqA
dN3eO6mREs9o7Njnwnqoie1MPeN26JJbwGKhuFtcmfAE+PJTD2wPjkzOMskziWbJfWKK8rOQUN74
kM6x+ez7RlnEl5Es634abdN+JCtW5nLwuRSnQIh2tZ3d1ldkzFR3NESOaS0ZSXzdlIvbPniatXi3
0om5mtqQYMNZMrjNcobGDSqowxAmaUDbwxTR8EmJNWkxHzOsuzpBbQz7hNg+fQsAVlYsDwUsqRl1
eSO1mpuqb61P3icDJNHKtwEzdtKrQq+J1vB+Qxnb4sCiB7PA5aFNzgYD5sCuCxgnR9ch1QKm4nVU
F1NAWtULUnl3ATHazFWGHdDbpm3ZYS7YRo8TWBr+hHO9RN61a0z4CtQ6r+ls2jAecSNyeRpkWqrK
k+iyp8xGJ2uVFiuYScuk3d2iMLgqWZAivyCy9/oEaZqVdQAHxTlu503T8GY4ZHmde+ElnEcFq2YQ
dPKQu3FE+8F4hXdqYip+0WtWbJ+BSaOmUqCws1MJ7yb3XYm67QgE2swQlAwJ+cjK1m67TRRzsWuy
TX5gTTT4aVDesKcmjO38sG7aL1+aQgq0n8CFuxvHmPpqjYypygqEy1McgQee57mbinpNmAM9t63D
svER5THsaGY2c6tLaeTJBtvkN8m2JAoYloJrBtqw9oDoYFlaJ7D6QEymrtV1WdqiBz6Z4pXWaeMn
t0PbwtCpnabO9YGPYKqMR9U0a7wI09zoOy3GNQN3DcTn2TQ2Q9wTk7SkTt0ytB+EXNfzUfcFqToy
m/eiX1O8WxrbxioDrq1OIy6CAa+j9Ou5zpTHT9nbnXWWBj2fpMeL55map5eyhAS+kG1nTb31pgP1
H0Pp7bGcQOcoIPm6Kw4Styuw1Qzctv3sYM6fUr36vuoUmLlnqFhKdBoKGcynZWl7XM/d0KlzAXzO
nBEtQF862/fDThUEDV8mlC3ioQu+7Kt5IeU41FvsbDTcLHjyd6Bv+vG58GX5gNrU9NVmqTgXeMEZ
YGGff2jMPOFK9KQTp9FSkNh4AAeIRxD6826iKCl2YASVgLV9n3zSkjDLQT9T8FxDs3DUFe1h1vlw
xwBqbOW3pg1VToQDcyAgP3NB5/S8kwlYS4BbXtVYj/p8sgLkENgK5XmWpvaiCUtqeY6yDrwCg79K
QtYv+eLB/ZgpyEwSJHikbTLGe09EulvnZrkZWVaC2oq9E2BVx7YZ6540NKm3SWfN5WDkWNQJ6cO6
wzrVzY5qEcYnM5PSVtB9WbbaEzI2XKVu1McCbUwft5mMBQVKiNY395O2ouXZtDLg2k2TrbsyKfr5
jEZl7LFpcvo5dmkqLrpcMiOOEHd+eA2DStbHEYIgdFXIR1z5dpOAJuGxTJtKpOxGIHkXWny+MDpU
yMazYm0yvrn0YRnKu6EgsSpmgL8CAyFuSVT7JU8K8Ns7MMXGHh0RSdRRODqcNd0cQP8IzKH4fgw2
vxn78mDHcNu6dODKQdAkaJvr2ICjJiD1eGvDZULAWujUwIs1i6dS2OvC4fdey/scryXHq3mJarkd
tnGutzwVsBHji1iSJ0HpdZtBZerWCKo1C2d4HHMeSFpeoAhWa5aCptUWz2cexLqdpTwvsw346JBB
WTGgpsQAjngcBwlcWt/Hnp2XLZk5DjrlHgJ8ly9BfATZPlUl7EkvbDjkuinOTN+xA06duA2QoqJu
ba9zPkXbXUdMJdrjJpADkv1XAf5nJZNFgmdV9rtZ0yeVaHEhl9GBsbsM8GSmazl1UMfQRkpe9uF6
laAg4RcTV+uyLtxDbbhzStF9afIrAPvwBNTmY7JiWrVtdhY7/ZAoaXYR9voACQuqKJdPzA34WnZL
ODQODCawXTruC8f2KPfpSwBD5npT8bVYF7lnaG2ryRRnSSfv0q1jl3SZb+cUQRvD2eygp2U9eNc3
Vej7J+M0uVtllO+hxHRnQeZ97Radf1xDos/t5vJDYgM5ZtYllcL2y+r9yIt+utiSoahH3Nl6y8AV
HwOIWPBu9ZdxRpfGmIsSd1dhA9i0g2v3c9MPVeJyumNr+SS1GMCKBSM+3Tyr1qw7L8TW7qCa10Om
XBWYcceFrPt0UjewdPGCQEy5GIAkDv1LB5nAI/RuvC2PwZv3fku/ODkc2wGssHQ0lyrfzgrC8prp
8WIbQEjp1LenkNt9a+yNlug0ieKZhPE0onkvMyZAPi37uCx7mcpDCu7pU5toD4JOfNUFcAO7dPkh
LmN3aFf2cWZLAjGND0UET0Rk7rDM7aEsQIhOKK10LCMUYHcHXPw+F+k5iOGLUTQrd43XfC3H86UF
h3wCDE1bkewCzbMqyFnvmwTaBkkCHnEx99AwEqSjB2wR2LNMsAeyKXfvZDt+QCAl70UW0AuzsrlX
qwUXZck8Pc2teyPAzRrOWG9BSU99AJZUULbvXFuubzxHnrNsIRfNChR19tP0NM398lhAn+sOLjE3
ZShDbftcXsrgMy7N0u+BgpcvfYHUMQOSdbQr66+mbhMf59CsV3rVoWqwpa+UlPom2CnUdB0GdwVc
VIMrPmHc8M3PIB23afzoJEvk0Zm0zC+XuV/BKzPN2gGcbW6sYrtufm98w6aTBR79BWwS6PMQpgM0
hWgizI74db7PV6kA+edQrCdIQ1DK82SoOuSzsu1ZRqcl/+yMKsIFOK70zcwk7pNaEwoV1iBVHAZn
LCb1sAor+oo5n4DHhZkoObRUxa0yI+y0GwRo5lTrcuFqXdRYozih2wlN/hL8J/R+BdsXKkFPzqCL
YFcwXn05wUuEjdZTMTYp33qsZq4MqKN6I50fD8UIJlPl/QTLQIQZzD4AJYWGGfCalJdTg7+4hH5o
S2x3JF2KN6MDmmDJOF3HZN0lFFyTLZtCNYOqqCFll8du8frcRNsf2zGMgIsaKnDsk30nOlrlFEqx
0xk7xcYhnrctPgNAeDAFkXfL4ocbK9bsHMhwDkCMWuh8oZOb0EeLKaqXIVWVakfDHcneB59/Jqan
12kBxrAr8WeZ9v4MuC2U5+BdnedDPOIkeWHDQq83PD+5rfgS53HZdVGvZ62CxoekyF7noQvnYP52
B+jk5JdAZEcop+CIs2jiY7+uwFM3p/bAMLrXjZl1DyC+VW0HJhbEJXRoMznh235r82Mgk9y1xCd3
oCjQLrLZ1Ar0E1DHrqwJ63UHBQpIHcgelJyNAiglR1naQYkYkxNdMujoDe14sIMtKiLIpRnang9F
MV+kRQPmiS+xBkvRyQdmkTvPp76pp7iag2YduihpM0DdiV+HwOJuLZf2oGyznJjtSnBew3tABgkv
Vu7NW7lolumqI/nXYmAVydgxb3JoBhnMB6zuRJa94JV8svl8P+EIaKlcWwHtA/91Zp9CA20P1UMb
eHMT25khJ9x26ac0y6HOJwyD2+zOaAE4EyU08CwFjb019JgoerX02ZVPwnvgfivvRln7RTxC5+zY
jLOG/iS9TKh+mtLxI7FAG1qErxuSXjA4GPB8sqg8ROwib/DqjuC/mbMc59BQhz5PSEnCR9Pm+1LH
q2XVD3aevq5oxHyL/SUwr0u/ogDOH5CArNHQr9LklblE8TLSCFUSXcIPG066YBm4Z1u2mzM/QEM8
O89FdujlCI1nlZ98gx6CUIeJwjwoAR/bsgC9l6QhfCbuWeJtADmhwFCGMlIVFDSiUICBLVUZVzp/
M6Rh0smSZnwNy+dsobUvVqiU8JvFCvX+UQn6GEZw8d2qoJHupocmdIdJM+i2o9Af7FLMpyDZxD1A
7KmP5jZsS+11MJWG6rDDvtn3bQqgkbRXbIbOBF7ZUvm5ZeARJ6Lqu/V9204XKHhopzLo6AVoJW5v
bRcQSA8+DLeIjujgnEB8jTbd5Wh4Bl9j5LHMbjexVHhBD6RlN6AGz1I5XpOcVdK2Sw1+srjtfdbv
22jDMQXhyts0AdtiHEpoJRp9MxDoVI4jdPNom06Rm24qLkw7UniSUpVAdL1winYc+gobR5NEVWPU
xdxB49RItFVTgq62vLgm63jKFguzKT30PtceCjQqz5nL9wSt5GBW1Z2gocyqFCRaYzpoi+LifT4w
V9ksmXhJ2Z0rwJoW5hLMQ8xBUxzbTLzPybpDSSqh+aA/g21wOebrBwMt+VUPcSe3xNUtSg2EfnkE
zOuPpVdoV0yNAXW7xGq0W1LhCCx1BXjhC6wFH0gjAE5DtJf9CqaBNs3D7Baz6zv7iJP+ogNH6pZg
15zWCR45mHQFhxN6KZNg7gKhpD8BjxsOA47/w86ZbMmtY935XTxnLaIjwYkHbKLJyMg+JaUmWGrZ
gh1AEuQ7+Sn8Yt6h2ymlsuT6PfHAgxrcpZIYJEHgnL2/fTgOnHB6g2qV5fEwVhqFoByPo5l7k5CB
w1+LfMd2YpvrHjKONjqBvw6JfVtG9XFYe7R9tSX5TvQrjFkL+OSDnWo3ZTLvN3HwmcCpKNp69rOo
GJyL55qUu6hU84NXKXrimyEoYbwV59HgnkqJj0iV61cPL22/+rPLcsbXWx1wtZu82UD/jlYNEKfn
0y7njT2E3WwOAnzI14Z44soGcjhaf0DPBThgX9AJ3x8tt7WNbR6UEn8JjVo8oTlN+hmv2duWYg/Q
b+bx1Cgf24yvtLiKtqhip1rX5sypN73TJBi7fVUTbNk0NJocIxKRfRmV0QnizRKdG9Lkx7ZZanxR
Ua3GY6uVTYKNmVvfUP92oyq6K4pgLR/6yhl3bOzGrjfACA0ecDtewbql+yF3/k1FUNHsvaXM25i1
vCGAfOYeSsFK4gAN3QklBLyR0rqvhQKcgbaKHOqtI0tq2UZTKayH7QCskOdV98Lb1mv4mU8Do9up
pyJ/08DyTRWvytt89M0jGfP7bptPaymf6WjGY0dRrq5w53dtqZ6KatvhfaOTDtiHtVrobvCCiwyf
w6qR5Fnr6l7lw81kWZmwydzxiVSxE/LoKnrDnd7VHcu60B/2gRGfm6q/IugN5tF7rx38SOvGq61o
/AwMzdtRV7c9abtMynJNCBSzNNCmTeigJ7R7rsYqu6A2QbDLWZE16ERTGk7+DsXpeSolavygehnn
8rpGEZlAZ4QbWE8HWDPnoI6ugD5n3ghPY5bzuhsbKIpaRd09F4WFuDfXKcl9H6dklGeyU0vmSfQN
Fd+W2I4hu6opKW8jdAa3oqVVhdoIVq1d2xKbHsev4wHpodt1Nh2iqbleCoFuV/s+6Bp4T7Sez3OE
Ps0r+haPRYu4Lrx90HTXEy8OcpsfWV1led7fw4lpoSt7dex4cyiGpU5s6Z2oMs+stzwhW11nKgij
LPAsNkHOy2MfMI3iWR2XoOexC7y7yG5vzTJE8ezUU8Vw/nJq33mjd1vV1sY9VJbE8B4ci08BKrUL
yjx7M7UhTjalL03FLaTZj92M9Ryqm7DQ95WjGaFin6/rQ7Nw8ANtP8cahnc81d6RTPSj59ETpOI8
3gLvA4nke1LS7ViVVZeOHnrhrr5Ta3i9BuvZ5v5xK+Rbt6zZlDfPpqEHCKbpSA3smG3fbkseU7/N
KjkeNtNVR6UITcLw4j8XX2lugHW4c1MN90aIe2w796GXP+fh8FWI5qqDBpAzFCC1Xm8HWrf7akNn
sobj17mWNonY/AbvNo1GiaNdZlTBeoZ6/HaV1f2wwhjlrXfkzQSipbibbfe57+bMcwyfn9mJZTiY
Dl5whHcrGEurTqezo0ViRI6KY3yg3oAO0mabY0cKAZ9X3d1C+WNTihGwjrEx5Mu7pfVuoNSdQw2E
j3D9CWb/uyYobut1OEwmwkEtnrHnm9R0Zkg2Z23SL/JtP41xI22eUD37hzwKg1uC9g7dCBgspTzQ
Sqqme6v8Yz57HIABDtiehP0bAyczJp0Z435EsTj0z3iCt7Kar6ZtgmvuDlXnn6IZFdWg3FUVNDvJ
+1Mth4xzaCcg+8p0G+oicasP5oWVb7UfiThv+3wX5XyKOyixUBdj4EYfTLnsUVQ+55Ltt6r72Kzj
DSSx67yZPpUrEBROm6e6GrNx49no+ttqZLdDU4JrMQ64lEhrr7pGffq+Cqr7plJJs0F90fZDuAgP
3F2ED48WlwLO7NmyAWBAH9XMw60tirdhXz519VjGrh3yQ9GNX7o5r7OL2o5yhqS9Lo+ybXRSuuij
M+qjrYEx5MUTM9EH3Gh1CnJ3UxoszEul5KvrQk3XmoCyAT+ZsIazjBZekQnaP7UU2rdruw9ci+hq
0uUYm0vNQhco46Rq711tVBqV/YXRcUU2b9NdqCB/UNrdlcu6az0vSvyy2VHVP9WBecO7RWS0G7Zd
GAafwz7w9pMBvNaPottxL3+A+vOp9eR5AVGEvi28FJzbqVTkPMqhiJe5vxdQi5J1mA4Wtny8iul+
KhxWR5c/2WV+h0+1OJR9tJcDfZJlc5y2BjiS85ZdEW6z3LnWLFdgb6uPuaXrmW4WiJasbUnTgYIv
bSrNzpPqzQ6PhV7BTYEkAMsI9RBg1Rbu2Sc+zySZ0Sa/k7knjmtPUPQztfHrAPLyI/ya7YF363Zm
zWQuhhjEBq7k9OiVEzlCx3LXOvDHT3AbWpssQ88BLfhq3qnJdy9wdPPDgMb/FG2OvIwjHz9AVvk4
DytklfAiusyFygoucIoXpY//1CpRgD7GhpZxYbwnObN23+I07kLRJCErs3yZprNchvCARvRW9D40
+2mlyeaTDcCEGLKhXFLihVCGq7AEyIWvVPnYBoIIQnmEzwRqBxAhGtzzml8RNj7CA8QyDeUKsqZm
dyVjNoYu6sN1GpoUj6vAewpcXDftEOshrGMosg9e18u4a4Y02uTbVQcjHn79PqjCjx3q42QqapGw
fh5Ap4AcAQfWyM4AovPdx6AM362F9N4J0+1hJI2Zz7eDtv6DIuTjOLDPRejgjW9AAy/oD5/rt6tz
ftIHa5FWAwXeo1BqE7H5R3FpQp2H/nws8frczI7NtD2FhQdWorHvbO1dhzm9NTO5sQNd01yb4JDD
P03anJg0wKEej4VuYq80ZRyg0yJtfwqjEhA06Bc6bO+gXdzqEFS/7z+WYthiMnUft2D1b8g4Hwjn
j8ptObQEKPeONceCBUeGRefWgceFQw2jlT8CmdAAUrmlaSl6UBnzvO5DoIMxtJI7vnZDsroe0pmo
xXt/vEgMbch3A9XiSzeU7bVkE4kntwzHBswAkJulfHTtNl8Jio+eysXdSqsaqL09p19AkvIUbmB1
m0MrVLEZg07AyYxaiMNF9TgPNL8hk9edTGTQ7xmfethA+dB80WPhg6f2lP8xGgGUySGC/4fVmshm
WO6CphCQsCeaMRB2b3KvZNdWFsWRbAxrPtCuJxfaLLgRUGWPXthxcFgBT5dlK2ovdrVGrw1UHJ9T
tTRQ2PHzKAMZZMoABVQhXQYhC+pMh3TYPUw3B5F+G2yPPYKFPdRD6B1x46/k6MoRMueADkq7qPo6
RiUOcday64GZ9qFxbXvN5i68Yt1KD1Hk6a90YflpJutwr0gUiLgoa3BxDWl5f15nIIkgW+RTLXN3
rLd2OEasWK6IGkRW28h/hnDGbIodkLxj9eQnTT8GF/GpvbG08/aKzMtBsc7sCR/HU0fglZm8DW28
Rpqlqu+DnQ5X8Hxrj424EpbaBE9petasY2+CS89lZI8HOjM0C+0GMHryRHkzLz1okMlO2SKD8gTx
yt8tBG5UrNnc7+SGsrf2TXUUCwFdWgy0SudO4kwvw9okQa+ao/JyL/Go1Evi5ws/DWvBvmqRdxSI
imU64TaqMyB6qMU30URgUwF2ginHBxQPG0oxqD3PBH6NTOZ8Kd+T2S/ewJOtMw3joU/5gE04rJft
cy69AJgNE++ZN+YgVSFnNuXi3lbN0KEQrfxzpZ1BLSslahQubmkVLncjiLMtbfquCjIfytdunVye
1UaM2PqkeFjHW09CJwHSSc14cUXlWsMND5crak1+IM4eWtUAo1Mt9LrYzkGVFvAimwcxDEKD0q+r
IvPyuf1CFAOfbqLlamLT9uKrhvJkbpV5r6BEvFmt9mA+zMytMRAvee4bVpC4QfLhPWlr974t/E5k
KGesOAVr5Jkd19HodGwqfMv4AWga4nkJzAy1SKMQX/txyVHfjQTnRDgzlZEB8iZEyG1tgrs8LLAX
BCofl8PWFSj0Bl+R8LjS5SDKi1zY83pGVqCg5UmoLnqW6NW7dOUNA0/R4sDJpk4Zb0/yNQp2ANWB
vqKARiW1WFvvm2laWdazyDZpE0EAjI1oub7w5cyP62hBGTqucPjiwYkOLTWg4vxgTC5neGdUffQr
VAkpSEwYNGLuUFyJxnjvFeTbJgb97BWJ6hs37izNmbzaQhPe+9OlCZzR70Sk3fxDCDYAzMBgGovz
YSIrem+HCpw2TUjvNWNbW0PWaMnnrvVgVEqvxYYbBNPkdrmeIKaKnKOjxR8C4WDBeFGj1IbCclKs
5hnhOKdT0048yCpftvpU4OSVcJuEHs7BnMvy3DnIwR+EqBtxXrrJubOpRftiqmlxuAPawCIh+Glr
nA9iThSIDT0428FvUdEX2q7iqwpQWsQbxEJzwg3oe1nMnk4MNKOkGoFCJJ7sNkgngEammBkre2Q+
bDunRuV1l9EFUtJxinz7hXsUToe/+SuCPcX2rBZQEEL2cFMjvmHjsHX5STs+9VlvoymCkNAyQCE6
itYHYlFX+0hnTKemLFG7Avq0CXigyaWTUuBw/MCT/m5EgOKcR/P21dYOvX/g9/6Qegoh472vvVBm
hWvG/oJrdEVsy6ks0g5k6DVfVuqu5ws5skcBPlaXDq1AT1pJw05TZyCaYSmJdbesPAT+EERqc9fc
m7rwMZxV6KWLK/VtD1kjz4LcVgJCDriHu9HN25oJjSIN6QV0V3uIzl19PVovEqep1v1d6NTGEk3J
yeK0XdBoTQ6UN0q/8UwRrUFds3kU9E6gsCThvwHnANeLLAxzfj/gcVbgJoFHeXW28AgbMglQL2Rk
bpnezaFHHCz7QUdgy433qeiR7LvuwehAACEzVKVOIXzjthCxCht0LJGiwo0Onbyfva7hKYCdYAZp
UxcsIUUPNbIuI7hL2lcRuJZ1cY8ghEyO7mutnuXmqLxf86X5WInNbMclLIrhSYN/IDsbeOjqfZP3
BbjKsFRvGhCH+kwKU4Imwb+CpAkgThzVTjGDamhu9UvoXSoh7hV5hWLcSBL7Fn/6dvZshZNVLkUI
wboaA7C2RfEGJS+T8eAVQ34ftHT7vAyT2lJNVWVi65XbO7OGeXWt5LyQWExj5MFgGBb/jFDJ/Gko
0KgpCH4hkkEtlA34/f0Xvx48mqDwtWGyhmKd446W6Khjzkq0yR1uINz3tGqXZOBDvcRFsc2obiIz
NvuchvJtBAsmurKLrYOs4XPrJVqGtLq80Qkl05aXPb6nNWhjyagwYGUDFeL3clMlpndBAUE6GEgM
Ow6oDA18VV1QZw3RNZeXlBwZvfBugdqtrlVkscNwlN15VuqiFGkRTPP96ON5xnCsoo9573vnIPe2
x3WEUIPnBwsk6VxI84RZHXnxAKXoAjeQm5kFs9uzVcljOUVIXS2X8tqvXIfuRoIKRtqs28RV74nI
zywo+uoGfph/V4mmdYeha/kKfqaFymPKwTVwKA2CVXljiMv8BWbAy8gsHGuvaUrQ2fj18Yol9uDP
BEhRswUzQgk41S4GT0HdjuO7UI9FS2EIkY1P4UFRDhM3EsgwxDVjAppqHq0rANhAFUeBKI89LR62
FIT61GIQyqrw/4HbXXEEioaNJCXEG31PwTJchzgsrkBm14C0Z9t/aEm7sNhi3wZfTeBf7ERekfK5
0aWq05Zb3+I5KBTF69i46SzkBr1/crZ8YcIr+QnteXvfTBFk8cELR9hRm+0gvEwzvlz0zPBLHB1X
FeO82fydHH1bpLZlptl7ZOLPlGJPh9HS4iRpZnx7mVeu9YpK3lcOK0jLFT0SvtPY1l0N5EQHhUzc
LFGwby0hY7L0M78BJhKqvZSohSFHmM1cMYQ4oowwlq/w0QvTH3mJkj3WkwsBn2xBh75oKcyU+nju
0H80Mk/QCJHOPtmizMlV0UGZSzjVfQmwF/nJ9blfxsocnMY+loSdQQIIEJarUcwuSw0lrOce8Jeq
H3XPEIErmjX+DnX9NyFSEKrfoaOSs+CSY5URDViI0EWIvOz3EVKUU3piCrpQbjX9WKNymBNXI0zR
D017b1Avb8mvr3j5F/8JreKKoR/go4TZyDgNkYx+fUXs68W2ipqldmi3HSmL+RDSFXwCcjdffn0p
MLY/XUoyX+AZR0GIURGvL4VgfAnVH5fiofYfQglBkw0Dh1nTmR0Ub7VrkWUBDo/eahHjNv3m4V64
29e3SilDbDcQxJeUhpf87nf5XDRqqrRsEqnqgiLuqvkLQBA/BZD6rhj9+yEHrPbrO/754VIBDDj0
kUlHR3mJJX9/xVG7gg/zIlJYBG2KumiLGQopsGqz3f/6UuTyb72+O+77IuDC55EUAfvh7vLSegtC
IRwVDJKNaLJjxApRwuJ2B8+/riYDaa0eUV2tYZz3EPmRAgz83yynnxaw5CGujuEHgeAMH9PrO2bz
zM0yWaC9pBoQGZDV1TZxEssczXXXRN7h17cN2vv1XeNiPAgp54DBL+vq9fXw5feVyFtUyXJgVeYN
JZgwB7lN/ubG/s2FQsJCKuBohQIf6esLRQ47HuBeeOejPz+OW1/cOA7M89e3Q36+DCZE+JQKMHQ8
RJzh9WUmYLKVy3mVtVqwXdtVdF8TXidLibN0hJqS5KPcYvyIN2ubqwxwQxvXHHmnUBaX6tjBsw1V
/puFfHltrxYX+rzvf9YPr7WtFW52Fsj4tAV4iBre/DbpHOvIqxOxCXuu87y6a1REf7Ouf/qEpMRm
IeDyUkrB/P9w5W1Bd9gXPUsJHZsb6kM180C1pnVey4dfP/yfnj32XqwgBt0dZyH79m6+2x/6Em4+
YzXiNgVrrzu1RnfAnMP/8IY4boj7jMMkhZuJxMHrN+xDLUCQRBM45+ATRiTMbrsKSpasVJH++oYu
i+X7t8Zl5DOcJoJwQQIQoK8vBfS+8FpdUIhyamxjqBcENS0bd3zy+rgqEHJah9/c3o8PUUiYvxzZ
DEEDPC32w3cyMvDseVhXEJoJqqYtqEdg+q4Pl998Kj8uDHyISFfg7AopYC6URz/cnA/exQxTsSNu
peNZdAj48MD5wHlAmcx/PMo/p2Tc/fHU/hj38Hd45of//O/nv6Y6vQ7VfAvK/P2X/l9N47waSfJ9
GifilGD2xXcr66fBHBCK/+f/mD+M//av/TWdg/0r5GGItXY5f3xM1Pg7lxMG/yKRzzmPeECxJAP6
Ty7HxwwOn4ZRQEIMZRFYwX8O5wj+heEtjPjfjk6EbHzyn6RyfthXL5NHLpmc8LKnSoGQ0KU2+e7b
/uecKBjQx7zoSQJoq7si1WZTh7YAcnUe7CNdTnC8I3fwIF38eZyIZgQQgnaPnCO3zb9Zx5cP4p+P
FL8sID4jQgCDx7mCA/r1L/u/PjHJ6wui4rscmTgu8fEIIlGYvL7g2DnZBHmhM7dzKUnLrD5UqboL
s+5IMgrrNA6P362WP7+d70ejXCazfHePf14yQO0XYdvDp/rDnicn+KAk1Drje3vUfVLtZGpSJMPf
qI9lGv5m2/u3lwt8iiODU0TBftxioY0WxQwKMBuWND9gqkpqY42JDddrqtMi+11pQH8qvS4Vz3fX
++EVQv1acrTaOjPZkrknSB37LjmWpybFDJUEs1Ky4FRkHajCuEx/V9X+VFX/cPHLPvndypbNCAJ7
RQUUTP0OOPsH1AAXoos9Gg79HMDOmYwG7ECrWfzr93q5rx+XLg4x7PZgIv+YCff9pTc9CWsRLM/E
4t2H5Zat5Hfvkot/d5FIXFJ9Pkq8n85LQHMVL8OWp2AFzGFueQHLkjRHj7YI8domXIeknkCoervQ
0FUe+OrZL/0YFLBTpm04eDxUzxA26mfkR8LbWYBRzVqcXy/SmOZJVrW5HzF8B/qEns11NHjbF8is
8M6E80PALEiLZhXxIVSgL8+fQEQVd2uT5ysIM7MQzOQYSpbUFhM/YrPp4alYe5B1xeKHNMYvr+/b
ViL4xCGef0KKrroTg/Le5bqYuiRsEe7FsARVPPXKVjRtbIlpMw6uC6wY5+DgOQIOSlY9vwcvZeqY
9DX+ChvUCsKmiOwS19NoCaLpq8f3c4lRN0kUshwqQa7m92Ul2jbWvmdfiHbTV2RS1kwj67RbZYk2
G+ervmOR6kGwtSAszarz26DP2VMbBvalD9vhqmqFycAENukEzPlhMLR5F+m6vltzRjJF2XBNSzgM
FWyQF8sIe3JNWx3rpdHHdtvcDF4xJA9kKr0bOPAyi3oPaKlGSnnD0IZ10ZcmHgwk52z67PENQ3PW
Lvd0ijk5zYeNUoMvtxvzfTUjBpctpoteeqmhca1WmjOdo3W3ojwGSlgJ/uhPHNb1qjiCIlXzIkB+
Xgnr5g+mxzwfwaLgttm29TjNCK7H1IbQdSfA+I4ZAGVTCVhuGpya4bRCZ4jHfsATl73xoKbmmn4O
od9dd9U0FrB1gV3FnWTtfbSa/s1gzWBSZjsNW93mHDD44E0v4brJvb/AobshmApA01Dk/qNCqOrW
A1nngAczNKPdJLblzmF4wdeRQLcDrYF0FmYbBOF9uME9xoME5cAB/5hY5GpK6qZkz9IbxQd4FWV4
iR8hDpQTOWE4Ajalx9oM7eeFSPVuE9zf63kTT2Sb15ctglJeCdo+F3QAR2s1V4dNl+yq8wHzxgPc
1odAGli7i4WEmUAGHABaw9yC9Os62HI8GN+yvu0RdtSAixcPodYcCNgfcPEqZvPlG04swdWLGBbh
ECZ9jokoemmio3QETjpdxP4bPAzFK7izpAzOVe6QxmAAU7qIhNkonTh+o3+ryYKA+Yb4AoPDDIXV
NSAwef48e2aEZfgXoQsxCiT133RuDbkxqfHNZ7Kumo800kPSyzo85aaTp29UrRvEeKeqALmWC0xb
NX77+A2h9XwYUH9wsguzC0AkfymTerbVGlPI8Rn+R6ASE37eLiwrJidAmx1Vm20SIlTLlTqszmc7
jH1CKXyhVfMVMlWCXDhAyL/5VG9T/OQWbZGmRIbgTBenHzY5Y3oBBko81qIunpCoMA9gXTBY5EKT
2lzCrc6n8KYeXLX7hxLVdPQQEXMFQm0AzMqdXBZa31SBUchVrhiLEvu+Hj5RC1ER68jOUyzCojpP
UaPPsvJE6hDeuyJQ8qL9hHcNbhRCb2wnDYS0LeRxUGXz0pC5+SpnLSwYcwwf8zAFK5tFiOg7srf5
J96W7bsagzWOmHE2vdViRrYGwfn7kkX0zgtWe1IDZdelbaKroABECD4aYS7EPGG+K0wlmyvHP1qM
w7gmdF46yIEbf9M2q3uvMCvkSpl++bKNPcnkFvhHE/QU32Vf3Wi/4zDHhL9nRcNqQNMr4TFATAT+
+SrURwbX8RFeCIAl0bHiZioCm4l1Qza00ytH/GJW46eVK5AGroM2xSw2bqgD+2KuLMYTzQUySwRh
zfelbBGDWMLSv8nrKTgP1JJPo1UF0gF0PQlfYJCYYu1LV1KHKV+2+SSnUp0WQ73qQKYepgHClPW7
gpGtiPOo6b9gEkd9O8q1Qmc9jsDJSV2PSWcbmxmte52W02a+qsUi7QZEdfgoutAlecSmTF3ghKXL
kVZEsu2uQQD3HlOMFgizRo9nTMgIb13ld9ejnwOKLZFUMTmdKcaCuO3ITFVcVUZhJpMUl/BxNK8s
bsoBR8OYzzhb4E8A+XabvmlHPdw3Xl/tp3bLoQREs2pTt5b9XQC1PBkVcdcUisUBczEmcERcs6St
u+DccuI9oDqlSV8Q+jRDHd+7rVVvF39u934JaDnuy6X3krnS0S1a6u6+b+H2kHkzDxNCrk/DgtSn
w/AtOGw2Go8UDuV0ybzoDlJ5UJwWnLoIIC7K23VqXvCMmyZ4E1abQSqn4uZL1EcIvRUdoqgUv9bA
oCqSIKf6xkBRTqyayOeyYxLJP6K9DG/de+Q4r6sE8GONcSm6n+AkDw3mpyDpNhg4Fp26w7MlDzmW
w1NuxXoP12oDMmn5uSs8eSqINZ8AoD6rCstsh0Ven4JyCrBzm7F7CNpFX4FCnr80LVLUmB+xnjff
GATMxvpprLvmqzEFoH5kh/nziM0+jLdxuNQNefkBh/8M8EzTD8MIU/8400APxxLBgltZMv1hgqVF
Yz88YDaVviqZP91UmJuzw8nB31AMJfxPCsRvdX+I7iaCRIfyOPg2KeG72nRAXM5fG7Qa2zAMCcUY
LMTHmv/KRTDXEeIM90MW/NBc/BeVOfq6h/mjT/u+Dv1BiAIniulpPe5lSea0mRNz816CyMyQDTvV
MP2S4UjTpE5DTB84Xf0fdDWvBQ/8gBCZpYs/IVE3/lwIY0hN1+KU09mYIlWatml+9ZSf54QkL90u
evld5f36cpd3d1FycVEMDg4FJz/0FWWXYxbUAiUXm3ZcYhyPkDeXeNCvV8iPEtW3q2B5XJp/QSG6
ve5eVukhCOomxEDr7jNSksB9+13ThU/allf4mn7TGv7b3pf6GB8i0W9DkXh9OXux3NjmNdkQvnPr
OwWPAbG7NCKHX9/WD3rDnx0vYxg0As2BRPRy39+t/AI5D7/w7KUlxETK8jDskWaO6SeNEWopBjem
1W++Anpp2/9pxv66IgaciiBEU+b/cMVqvujuGDCRVfjAvYxnSPgmgLZsqsjez4B+p5jD2Dw6NKLF
LkwmdeY7/4AI7a9v/XW/9vPv+OE7GQLK2irC7wB40yXI+nQxzr7sP7zIN6k2hKQTQGXE8nn9eH8t
1f5/0e+/QYGW3z7p//0cnvOH/POH5kv74bXq9+ff+0f1w9YATDzCjF2MumF423/N5OX/gtqDP5SB
L9kfg3r+msZD/nXZxihsTvwQzOT5W/WT/0I9j38HyjUkqsuf/DWG6E+Z6VcTeenrpXjZsgWV38YB
C4Ii68dBPNOGjnpqAZdEVZ/YoYs7dmzpiEyRl7YbPzoMVQz7q8CViCMPz30VYThOj62nODE0Mmz2
d3M1HRGhS8LopkSIDjldDGY9VNS/mAS7Xy9qhH1/+oYJgzMKmzIIKJU/bk+yWQ2mEhCZIi4TfCBe
1L6Z1YLZHRUDdtLwQZzztapPriBRBtB2TSVTwNDbwqpjF8jtXmAeWmYjMb+AdnOZQyh4zyv0WoXE
PE74giX0Lww0PIf+GLxXBHIdpAUE4FLMkK9eKiuhWbSYyPqVt515X2u+vCMDH4ddWSzVLQVb9LYR
ZEBLKFiPmEk/vcMw5BxBo20Ky+tFi+lECW2PGGwzIjK1+u5JL85bkzpQHVjgoqjmWGGOsr42i1xp
HMi5KvaMNetLK7tygaelCNK+uTffW7cYBDCD4mswqlHFE7LzR1RVUx/jzuRuLaHZIMnWledGI1tg
DWAqPmGkjaidScWs0b6MTT+f4NzXiRowb3AcfX72/ABZPAQrS46BX8sDMInb/8Xeme1WjmTJ9lca
/c4AZydfzzxrHl8ISaHgTLpzJr++FyPnyKwq5EWjcNGopyxUpqSjIx7St22zZXHlV1dZWAREUoxx
azR5sHesdHbEIxPfVZHrRwvc9PqzKgZyjgM5lrXWDwF2xtnZuw6ZwlZhkSbECTzbOXlaW20wwslj
aU3jJWqD8FJBgt7VnYivXbtMrhub94fkk7PDgY6LO1RJsOm0YLjLdRuxUMedTNDbPLHBD5ZGpo1f
YdkwD7SVOfZs6YsAv0tJMnphxGGFdd7RvMdeTdUOG497OyS8S6AIzWsXPMxjWozmpeIksbPCqHyy
yhyvb0jsFUyc9g4zeNo5ADqPccu9ewiVAS/H0ZpbL0sqBtbZsVhx/H+FG6L0VS21WdIM+Rtlet55
eFmn6Y30UT5AdAyxppCYETXeIylJdLZtVkHZicM1fEamSjyv97FS0IEia9zU2EL4fUR5m7EePWdT
4+30zGbS1jxIJqJxoO+CtJaRVj1VWCjXLLH7lVuJ+k5qUXWNS8p/h/ag9olpSxDPSb8XbTOH5MGo
DraePzpRHJzMMcZDV6qUuQHZ8Oa3YHszePVbqEb7AOuHiY7AKjH8fxRs71EL663Cb9kt3W5+zkWx
LborRTITQLRotEIn2222xa7rJy/BnD9FcoEcaTQLnyStQ1o+05xFqaXTo0bInCwvH4Nq6fU27Au3
jpguVByFp0zhHV6PbWcS78T5isc/oWVgGeIQbl9FDy1tmxR5RlJyFpTcWVrSv6tMsLU0dR0FZfKp
IFRlK87/mQJjN4tU3qxXFbNyldWKP/9QuiC6Z2nLmEyD5Misd1kJ4zxW1O86mMrxd5MWdK4zzXaQ
EoqgIHOHfJZbCUpaOotqSLLuVTULbUTiuzcfg8mhnmW4ehbksnFqtyTN/Ecz5iJc+JXfr/RUY7mS
CuhhadXqT2Gv6Xju6xarwqz6jd8FwCEnJVElcrpNTKvlfDOmMLjMeEDOIOSPylj23ZCvmDiLZq1g
UvPrzGpjpvkjID9X3A6wbMZF1MbVrp8VynrWKpkz7RcyAABNZyVzmDXNCM/XtZx1TjMq1C1bK8L1
swpqdL065LMy6orauq9mtdRyc3ALKjfbk2blxfXwXVgtZo01Vo6/ytnIzACQpn2Jvqux8Dj7V++7
Rus1U0Cpxq8P6p8fhH/Yt/x5IWHh6XFMYbPrwp34w6m6MFtARlKk62bFdLiql/Eh2IitucLl+i92
O3+x/Pjjz5rnpt+ddLmG4thm48tcRPZxgb92RVZqY6+BgfPRFgv53m68RYWPfJGuwGAs/tWJ0/jx
6IsobKJicbIE9I/b5odRxSMEUQvHSNfdhsO2vcRJxw5miR7xCkqV4FS68f7FAfRPO6bvP1MYrChZ
YFIxMJ89fvdrYxp0bUSqdM2KhSVTtGTB7u1B922jo80//u7b/OPP++F3jBuixaE9pesoXsDlXgU3
xIru62W00pYQ/BcIdEvkMntTbV2y2T/NM/85Cf+3oRs6biUuqV8/YX/af/+pvGhmUv72hb+dhbn8
eFSbrot95Lvb65ezsPhicF2yBOe0rBvO7zbg3hf8ILjEoM7jTftpOf7zCtz5Ms835qyecITirOz8
ndPwDyOpw8TLXkN3eAW8AF7JDzPTv8ta5Nt/OvXidJw/unN/BwYe64fJtcFjbpQSbj++yjw4gWgg
3aDGscFh2vvyw9NHrL0ApdrzgJNkhffbO7eZ7Ry9wut3NfjAz8nr5SHGopSzyI+Cz9kLv0yngUM/
vljnsQgUTnC/JQYSDp2S6HW2/9rSQXAE2dKt9YZDPuRj8V45k/UQpZ77MDi1tjNmUr8i2nHr6J23
Ju4X4nINhkuUDuF1rA1E01Ssx8+cKjWgbpYuH0wObAkR11yRMnc5mlihU546rDfHckptkOOBAXKW
hSa5wbH38B2ywKun9dBq4fxS6l2GqUXflGPhcVg2Ow55Xtgl31i3cqioY6T9ZUc6fR/EQY6DEbz1
mt0dsKwiYLHEHXBkLejCOL+wDWrqpa3H/VMRDnjVNR0Q0rI1kKpxQnZJt2pYPVl4G0rhriQ6eHVI
8szR9mHAfpNFVZucm3jodyD2CfXrDTThNcb6/KXsmuIJs114Y3QR/vjQnaoP1zdAYwW8UG0D+JP1
bGjNq1obfyV7odLYtpNgEpHFSxcTW40r1V6wCdsHMkNklOxmgPuFWOmOQ8KiyQ/CPSKVu/Ii8Oup
m8hom8wSZxL3BBFADUliK3321HzXRetZIh0KLbnvaOy48HyvT+REiHJSj/KJNbE+9LpW3Lq4hAR5
0jg9at+V2Kn2LsAL/a+cMPEIz4KtkTsg+2cRtxdFcj/Owu7YUfLQOJ4HdETP5bgQfRDZnD/s4N2w
ohK+m9C/VUOWvdU5fCeEFmRkj9liaVFCcfa8mdzu+82YLc1ZfMbdBvHD+y5Ld50f3Ibd/P5aITHp
ZLI0srSzjq30ITrCCUXdtr4r3cYseo/f9W+cnuGhm0VxDqLBdV5UBN17zb14XeiyTFYpsY7RY727
lxVLyAUQjGAElhg2kAsSUY+b3KmsTzPCHMZkmKabliTQ2QXyMK3jkUNRbWQ50YS+l59EvaynpOFy
n9Pp0COw0723maaRALKMlzYhPoa3tGAeA6ZG1hKU3GtT+cGzD2Lyw9Ka7qwZfrfMI+XuiIgle2iT
EqxsVZDGjjsIAcMoj0HQJQ5gcnuCzz/ad6pX4NHLMCiuG9COXBqyPU+N7O99UUwPeMT8vWEFArdp
atXnQfNTWlks+aDlDYJtWM+LCgAE9a0d6y6M6SmN6xctYM2xCAkWH1kUkXsYY1ZAIBfiveNUcMQN
khoNq8y3tivGletMakvIC06kOaVwnhtDuNyoOqzwrF8ylv0dVBtLEQDEkI7qDZthrQUEQRaJXzlr
aI3E8w2HTpCpL7cNw/OScQiTORCI4iEdKr5dZsrweioGYzcRe771i+xrNxkRKmmf0NlRQFnNIEQe
+MzrK8hFGd7eqfaPALIHwoN1dqCaBFo7gxXNIK2z9BoQN4NGDkjk3FIY6tiG2YARyOBF4zIboUWo
QLIorMgu6X7JJiQjnvLGUmQ4tp6onuFHmFfWGD8NVnId9HPqKsQatWBWCUF7RWAwlknkTh+xnZin
NI7zuy4h7LGQoR3fcleDBjkChXzyii4jmx46FJiU8WStqhpTeEYVEMyYpDO8Q1YJ99WhaaS5mGQs
f6akODU8/n3Ps21Z5Q35Tz0NjpPmGfem0Yrkemod8JJgmYyLhePF33gtf0QXkhsURFVf+im0V03s
9psOXr6x+4mXIgs4kkSqlH/4K2jKFDritRr0GzOkt8ChA2CRhJa+Gel4eKa3xfwW9QAe/hlBRZvS
5n5yIspcgpkNkMKxtED077XWzVfBNHrbf8VPqRRVJzL2DCBP/+vMFFI1LWhRXNomu7IFTwQ2UMU4
j5QEKggvxUgoYE/SUPOuEi94bbuYzyV5ZNBbhgmjtt+3EWNnkkH5SihR6Fuswh4oWnKHE4z5Eais
xJ/S88Hi1s1tjeaOKXLMrz+ATwgi8JmNWF3+h3fyA+/EHac1CYp/I+/EHGCIuk3zf5B3guUGSgHS
x1/xThAo5OPUQdH6t/NOjMzZ5pb6f+SdSFMP+ZS1p2zwV8JV+Qqv1T+lnaQVJAFHxc3tX1NOtAYM
yOC5/5xyktvt3qzCszH19wDiiMT7CXVFOrz4SgCxdkw246EC74KnhD23X2i7MCvV2vVjdZ3ktnWD
sQdw9iDjZVDOx1V3Mp4nAmR32hDrRznDeJOcNWuJxxjkeK0WYWdz8ywy6ysBAqohkiS6mLkbrkQQ
ow2a9n2apeEqbZG7OqtP2XhNYfMUopLui5oIuoUvi6Nv99wTAr5hrf9CvRzpXWOwD5agICX0HIm9
jMzngpB3slJJ9xgEHmVJmh304D2kdwsSJny24yy4jawG6E/nYEVptMrcRk3R71MvNrdFTz4RowZl
HqgXE0i1vtEBaADmKe2eEpoQu0zpmtj5Bght2iGOyJAvC9J+q0CITxDgVAA5/bGlb8uQptzqXtzD
0CH0Sx2bIWhcasFNCSO9Ncv8Y+r8k1Wab7WWvndj6a5qLduh7z4YSfNW1xxEwjJ9JJlL6MC3v5Zw
92aGR55ES7voLuBJaHYaC+tMn0+6GqgdWbNcKRdk4ru9GY8PcQZXtS0JFTmUFFU2XPTcLS4OxYUg
E/xmGYkGnk8DSY2kATg1TYwLX/ZblfLMMEW6D/vmbPNPu6R5yAjsK8VpBoqe/lggFLI6RHK01BBv
Ih76OysNpkVeWa8YmvFDCgNhOYmyo0umekVMMVlmGqEYut94LHElbVLPUtcGJLqFcuInN03uhU8P
1hRC4M4SnbOg6Hh/ygZkipu18br0Jih3RBu3MIW9favK8Ep6Wc5PnCLooQi42l0xOeLiSuoFTE+z
cCI21dqrK0RFu65PbV2nm6Jvq6XtVAWIfunDS+/ylAAfNKxFBIfuGRylszGbWiyDGlqWLYZuK2l2
unGYDz61wumvQ2WKniol3bzjvFutZeDnK7oXGVPGcvp+pFbkTQOx86062uoDIK1FbkIZNrOy2mKI
LbbskLJXiH/mhiwfWTdoK9S9oT6sRp7B154dVuvGauB60JOABbzp8w8JJ+Qcxa11xEhS0Cvh1Ndx
JeEDIt5zkbbjdKqYod4NaVvfQAXShOeV9El4cRjvdcfmItVHOgj6ROsu6QRHxeAK3prKUseG6YXc
5Kg+aPBxjyJrmezCYa416aE6FTG0DHIFJ7sO27UMg/QZCpS+5DTfgHvwmycnzyFf4m3M16HWxtvS
nYad14fDBtJ5c9KzDlCDIep0D5UFdpCVxN1SU17Hbn9qtnXTU781Vm0VLhHs5V1vt97FE6OAlgzy
62lMtGlvGiHh01To2U1mp3dmQNA8d2pikRh9DpWJcI3um6xzY5IbJM8UGHSbyy19FToVC7Kf1ejB
7HbESPuvMaHtpe2ZZ9uR76pNGHI92a5GzKz7aijNI3Ketq5QV29KAUJjoVW1l+zqxJw4hPWl8zUk
4HwsWte/In4l33KWa0TNDbeNzkXVsLQivLARFhnVZYsb7T3Lc/FGtNe7GCXGxiXGJAwbOhY6mgFF
uWafo7/mmVe9tJUtV6KIQD8VwVTv8UJqm8TzmrMnB3UGZFqlsLXygc1LmwwXLGjwM0anee5p4thV
dpRuVJ7IdVSPTkyLlalfd/0AjN4AN89KL0jZFEnH1RhleqotKb6w39kDDTu2XB5SegqTYzXEo7ma
Jm4GZi/1J9xq3RGCmdgVXqTfcB83vuq85gvjf7hPq5qWgim1qpWVstQlch9vbdYhr0UsgGIGvo3r
eowj+6k1zebpd4rfX2jqs23hj/YK5HjX9QkvOHNLzA/Okf/FBNwft9izoQLHD/FcrA5Q8izjh5+c
MNemSqGpDwZEv+o9Gc/ff7X/iLv/beJg4u36x8ru7Y91z7Oy+/NX/SLrOl8sgjkotD4RIluftdtf
ZF33i4mYarOwJ0xDiImf9bPFwfniuLhwaBxC8CWYa/GvfpZ17S94Vtz5u/nUElM+93dUXUfMf/7f
LsxZ1nV1V5CBJXJlo+7+kIPz5Ry2ToTOA8d5AbstLnY2z75sEjH2hmoPaOo6swVKo+9Gm74fCcaH
wZWN53FRK5hYeSZegR5EWIJFtql1jkpe2optzjZ9X0cpzkiJASCR/gxsLp7audlYtjnc7glna6E6
kFsZD9owhInnlhBVZEMNVhil34zY/5zmfqwo0VHX9BZPOkqPWXkfdce6OmudOzV3agHFGxYtNVt1
VoKPcY29PQSP0gvTnTt3cQn6ufi08zB23RBq8NzZNc7tXUbq+ouAQi8iGdRx0LWVNdGtQ+WXKVnE
4y2o5mqNdVaY1lpQEmY5tIXZ+JgXDklowv/nSaNDbpy7xZLvLWN9cCyoHWPBe9bd4Ll17G6VUk5G
l8dLPBeWheFJo8BsFMHdZIqHEecmduG548wNXFAm9J7lkgY0Cno8auyK1zIFKFdTk9bJ6H2Ye9Oy
oN41eN8XTq3fgl0WCySfZ61VKzemf4XiJ55G+xwc4LZzmlcnr59tJmmd1rY6ksPZtOCkBY2l1qky
CiwD4lucUPcGbRfy8dwARxNcmdKAoRJE7X68bWOgx5ExgOJ3eliXyMTdXCk3YOunuoSaOaYiZ5GV
kI/gQWrLVMIr8UuB47iJH8RIVZ02l9aZZXKb19zm8YZ/QICRZ0nDXa1nD8AEwoVrpCfRQlWiCk9J
OvFAdbD2piavdmn2ozYPZAl5iPTADnqrzb16bmlDV6O5wJ4791jN71xK+Ly5jc+Nwje65dSi1EFm
1HNnn52gJmdzj5/W0ug3eXjHp6CMNvZc90ftX61sTD6omFjdi2FNtXK5zQtKMtK5MVAbuw8nbTAu
6HS+RFr5XM79guncNJinFGfO3YOxV17g617go19antuLZO4pVL7JgnqiL6oqqutsbjMM4tZcdKaj
nYyw3FTSujE8dbAT5+CW8d0YD9cG1YiQRkfkTcAOkzKvjbk/kad8ve3nTsV4blfUMUmTy8P8SH5g
OcwdjLpmK8wLtGp4Xt8tnEDH1EdpY9SQCCl7gZ8wpNGRTJC+SlnAYvXd0am38AfVb9lAf83mHkhr
boTEiNIv4Lg/V3Nb5DhHt3VgAQtT1ecKJAkYIt4ZlVk7KQ3J5UJSQRIuIVdymSzszeyucCT4Kl0L
j9RS4MRXIi18BhiY5spJcxJRhb1IMB3s+JB+ovlR59BSy9p4YF0rujF5f+7quSwz9KPPaYyvEaRP
xlynWWuY8E0b/FQDo7SZSzcr21kGDTWcKrZfCxe2da/lbyii5QJp9TOipGmhURcdtjZ1nj68Wo2G
TwAj9k7S+elQBrl05xrQwGLzHgrdW8b4JxbWXBcqY160zcdpyRe9WEiCCKLpBw200UKj8i/x/buJ
tp4lLJoDSL1HjOe8EjpK40myn8FDRHfpTOgo5jJTzdKicQF2i3al0YUIVlKFmFC1vtV0Xq8no+aY
d7AW0wginooZjfKm2zhujCVdgIap4vYlp+Bwr0XNtJKD+UyblbbRMaofWk5L/EX7txFq7aL0MvM4
2sMdwY10246QXGdaDFxFvVuNXZnsINgk94Mp5R2k6fGl77V1UNNmNnk6pd69WtOFZ2zo3Mi3cWOM
NAuUybpM9PEOkhh3LAvYgO6SEGJxtSbSMSdNxINQ3Tf6bmFt2wR86u4+pRpoAaP2HTc7wGU7ewPT
s9U6607MXLUqDz7GRrw6Q/aNDc6py+Iz3D5t4Wg4W6Ih/96h2W6bzvNXk14WJwkGfJuyaDtBFKtu
pGqopIz17phUU3ytpti9chLHW9iNqrimx3bVwLV45P1rLwWeopUEHUYzJvbryuSuBrF/EzbTHj39
WpCrOziR+42FQotty62XWqFZa0IJIYxX2ErdMMEpU+5jovf1kejXiid4uYT7+Zr33Y1OZThXTXKs
eRQcDCjEk8hn6HyomLCw62n9Z6L6lrWO4e2k6zx33VwuOk6HPLQfJuE8QNcjQMVgSajPJiND5cRB
64JvkzaTilN3KW3nno/5gI+OIK7T74qCBBksX5dUAZB134TQrNuQKY3OHbetYcYrtisMd/hlJClM
xq25R0Kr16ZWHSUeHRoSr2RFpRacpEVt2PugJy2gUQMa6/097C+m33DEOcdsTLnSvsLwxL2meO0V
v7xTGAeJSVqzwyNVa7tGuoRcUnXkcL6Gshguk7g8azDn2KsWxsrveQ7BRML/0YlsG3jlS+cMX7nN
vSax+Z70xu3A2LHk1cgl73e+SHlC74skuxnY7G2ZxqmpytQTDbnFQlIMXvQA2SLNfC7C4lG2QsFu
S4uVBaQJ9JXHZ0xsCjZbbZmtoEddxx7v9+TdsQ67aLRv0RrNqcg8+J1AdfdXXtlvYG5cKVpN2LjK
Sxzq9z2Pej5g1t3EnO0X1aatqM0efa6efB6ACzZOc+1Gq/YpRyfHGI6+Q8mBYWxkHBwYRMFSDwtN
+aegmmFypb7PQCSlk7HvxnjrUUDXxj5OrlJqiFjcR5sG4qUAXSfq6phJb0f/4cFpvRNtThCpouQa
HLhYuS17alIgr6h03CTmzBX6OE4aXk6k8zfQ8c71lO8YRn1KC80gIkvzcNOqDxDweF6ETpqVLGJp
k6Pq2aWRqzybIRGidrK/+gFVyZZXt8sYiuOVjet+6Wqyua7Lojz0kDB+8rf+rTnj/9Ou0n9CR+Bm
N4Mz/vEMcSmr5vO/vn7+191b0bwVXz+rHxzTP32DX8YJ84tuC6zJPIqwdpD5/22csL6AfYILAkGD
JTmjxq/jhP/F9A0ThBAEFEYO/uWv4wR9qAKokk/Fk6tDwyCo8Tc806BOfpgnhG/AnqHASwhi3eLH
eaLQO+7JrhxX/igQIkg4qZWKnIbDADtjf2sra7weusq9zy2vOycltR+JbMpXTpD5uhzkdDIqFbLR
56YMtN58EknU0Fo9Jf5ptCdogrS5iEVhm9X7H/r9wjTVcV6UnFd0q6Pkb9Qn50WfGtoisbMdvRLD
FSpXbhBGMVxcViPpi8efSgATm+Um99+sf1J26h14TnQPnTAI9U6km8hLyZbCX9EJ0F2y6fjfzuSZ
3aKqPKpKyKOmD8J0MQeCnzK2g937b4kF+9CyIwvE6eje2FLWj/lQ8miNynoFwk1Q+S7NZ1pIMmLa
7nQYNVC0y7huw3XV2ummdrpgP2nzM9zoBopCIsMdVkVjeNt0zIxnvbHNQ5pj8lzQnCmWRjqQKOLz
yuc6DOKlFjqct+mE20o9cZ9B70VXaqJmuGiAQdJ9dsQwaz7WwA3JJPUkjpMs2DhKl8s6qZwNoDlz
b/a9621BloUhTzo4bXPpYrTMJwUtUreblXTISmoWKHm/8f0l7u7+sWYjjqL0vQoxAYihHgtLdRsM
ON7aKbpx7XhE5Iw04IZl1nh842zYBwbIwKaWKDtejOBemsPhr2sTR5iBR3bi7ioB6G+Anzb0e89L
1Quu8vHiOgEI/k5JgKpTx+JYkVbduEbirGya6DZD1fqrCojFqvMSceFhXyOBif7GJ3x6y9+g29FI
6D7//ebFIq7FtSEbDxdjZm0dpNRpoVQtdrXK+0el+7VGfZoVXPVBN1xaiYUWVzm00SYXYt8bffmQ
NaUDlt5Q3l2qV8U29JCz2zHFpN2pqHl0Q9G8BGj9GwJRaP8Dr/cZ3Fy/o5stnPcbCtgh1bbtkfpb
RoLJax+Jhro3sAicB1ppyie6f9Xa58LhO6OzHpSHo6DnQgBaGKi7Pgjt96qt8egSZQweBFVqUOlz
ZIBG86znrC19yaNkcHeNT8dd5NnDxo2C5BRrhfmICYHlEQZZwM1WmZ7dSks3Fnjz1Wg6+lMsPWrs
Yif6SAff+kzTWnsqkrHahAD69jpJzDsRVemr0frhe5B2423TR/KgAVQYqFM3aeuF/hdsC7tIqfLs
cSx6jgMqFgR08FXGomy2GjcpYASF9FaEkHVKe3P9kI1Ruh/6Pji5LqDUheQl8s5XYgTtHAxM4lF6
pWtW8KbGEr4kLjhjoxs15M/RGtPHnpT9t8S2C+YFM0tOsCYTkhKxvJFESPBN1q714mGLP04RqAS4
UyzEpefi2M6BIL5OUWBQs1N19qmtXO1ZtbRsLXhsm3O2GDMNFY3GB7yFEq6xY41vRTbA8veQHKK1
Ggxw6T0bqXgxJZn7Sndrdem7zPzIYpkc2YP0sOdrQx4C3wuQ+v0oew+Mut47gZ196P5UPOuTa58G
CBh3SRmWJx4Jkb+SfgnqIzbKgn2N2eDCJc+J/wsRndol1VnMYtagrUqW8zuSJ129GKzQh6aRzVqI
6koPC3upnjSflb3GBnJDoZI8i9YPbqbCT7em5ZNA4eqn0rdPgyv6j+ytnUXG1khl+xJPeX6WWiVP
fglmW4uiFPtOo77q1FTtJ8ASB2RtQMEypsjJycY9QA5/HpcokLYd7dOKvClZ0EyRXUtPhefUStpD
2Af5BcWLJjJtqq8FGNltVDbqnMR5sUtSEL1zx9yMdrfNR7chO1JBB94DTJbz5o59HMIHiG5jxDL1
kwP4b51m/m8SoYCMIkr+kxPPPSWC+R9yYT9/yS9nHPsLRxwPrBT+aAvl9HepMFhQuhAs6jhfzH7U
38446KwEJR3srhYy5k8no58lU5MzDusfQmQMp6icfysWBlzphyMOTliDQ5buMPa7BIZnSfV33u1s
bCNfmWYPUYRogoxDYawdWOocV+rooSNST9d46tIUqmztxQwnpra6CvEdmfQQr2ZAPMU2RbUzABoi
p6WDcUmK0p6rSdWx6zQsXQLd4IFuDekc0O7lkTKEgjrqStvSm+XBBBFEZ8zOMw/9OEZ7nS62DaNO
fsBHGl4leg6Qwypi7XqgK3oftkN7lbnqCizFLjf1U9pJ7TVuclY5WV9NS2p2ky01UhG9FaqQdxHt
6WcxUWikKLhbWspptr6v3Buz565hNo69ren9WdWw0h8Hr2ztfdXrdLeOhnPARJyuJW3GeNLU2Ixk
vYT5QGIFsLBh6upgGVn3OLilfgUufaj4ZeHNLCNP56HNmFwtfb2OmAhL+C4bgaK7xqSZUw5WmPJO
8d8+amHpHkPXmGNt/uB/q8YmuhpSJzpJs9AIUSt/zS9CRk96cYCuhLFtZfmCUEkhh7RbNtLjODUY
Je1HgdSSdpMPRI3irizvgFCoO98u9tkUa1cOXR1bmjjsivd32Xo65QtJy3430kN7GcaJ1S2g9tjH
3O3668ZlPLIDcx5vaVe7k1mMrpPWeXZrF3q664fOfTIL7zaYQuq87HR6DWPffdSMEeSw02J3zQrZ
gnppiqOoVXtMiyne2LrTrGpuqgccqMGjkMBLKr3tP4xR62jzq/vyMcqT+JkOznJr1YHLC6ZS5qGg
qOXKnEztYNouzb/mWGiPiNdFRvWtV2xUESk6AlNHew6o1Dxjb9MP9KPUlEE76jYJjbhYkXAb32qi
gV95wmec2aFE5FWVvdISP8H88Ir7pHOLd1OvjFWuZc29TMb4A4ghYEJS1PExwOl8htybHPrIyjiP
UTzKfVdPvVfHoWE4TxJtHTcBvgq38xuwCnVg7WrNUU9jqg9XU5KgHmCIdM4Eo7rdICZRcAjolbbI
tTTg/YvbHWxT+QAfw39v0H0fkL3yNyYPKkhiFirRyqSi44a+6fho+jTt2ukQnR03MO+ydsyCdeqL
+MPxZb3KyRCes9r2P+uIrtHQG61XOyc+gfRmqutOtO24JOiErJqjkaP9lK7Pba8BTlaWbv04tKp9
0qPcvor5ChApYxjRWZzLK3pe9IOPi3RaYt3zk2VYODrFfkUz3LVj6RyoijW2qaiEXIe0QX/TZQns
Cc/zgza3E+xbM/RZZWt2t0RjRHb3uskTizqC8rxuerd7SqOU7TCuh01mG+ox6zAKsoCHjkFPVr8s
OTFsigCU0FLqZfjmpnp7EzuOse3KThFMZWPTD3RLD2U/XoU0SLxQyWShe9ZZtXHKatq6FPqhbk3+
Q8xp8tEIxfhVYZo8wmPOtsCWPLUYqXHeYLGQ29Fg6U0lS/6A21a/ryur3+gVSg+PW0M79onUL420
sAp4hAfRlGzjW+R7LJvCsNlnBWe2CNPzUTdaqrCKpNu2ulA7p5DWlp4Kn48anTkDI5ouoWibWNdz
Z0gOURYbH1qfjQCkh3DVmWV4gobfv+UaTTHAdd29P3ThXirLPYO8qe71uiWjOY5qmOkcoqQ4E2AL
7BRSMTQObxUB03MEl+JihLwXVV9bpx5SN47QRvcWfQgzm+Hbf+YBNe6IGHjPzDrpXcWV/0xdNn1J
fDLhvlCTDIk08ET8FMT9bAZ2jeriT5mxllTqLFXZ9KQ5dXvcDsiQz1YVaLffn7n/OYCQTic1bvPU
/seiy/Kt/fjDCeTXr/nlDOLMPEpS31AffbLmHjrHL2tb8YW4+gyWdDlucBb57QxifbFAawDxERw2
fHdOdf18BNG/zNEeobPKBdoKqgK08d/QWcAy/+kQYvF/urNyAy31T2BbdA7MLaFRr+Ku6J5jJdrP
gX6WvWNU461uyvga50yx56hWPChPs1/FXG1Gzj3ZlnmEoa5pnVMY9cUq9UHvCUkz4orfufrGsje4
UDBobxi1sqfKiLqLdNpsF7KUWYZu6S6J21h3A16hDaTE4lgV5eyvGO17rW/bJ/ZhwJp9kTwoxWyI
Stu9jIZdJYu6ppxRI8p0nw7AOXBwW8+9LOJVTzqe+K7V9veGZ/fgMlkMHd28M16KwYZRzEoc9diy
/W1fNtzNeoImON77cA9jStykVHeGpO8nfM4maK93EXTtDX1LksrfiQMVxwSLeB/DAoEYatG4W+ij
tfHciQh5S/tRs9BBIaabBhLjJmKNRf2JRgTeGwu69sDIJa+JZo0lO0Qm6VUKAY/WVC0dXzHz800V
C4iLXXUmNqxSvwM+a54DovKbTNbNeXAIpJKJ6T/sUXkvo95Hp6YafLXEkFjN1UjTQCs8j2CexRKg
gNV4bCkF3q9b5Xvhe9fISuyQ0PRrssXUpSaxy81FlF53sqsKFj7vMDJBWJNjHFpqLzYIvb7Ydm3n
livbbq12+T/snUeS3Fi6pbfS1nOkQYseOgCXIT0kOYEFIxjQ8uJC7ekN2noJtbH+EMV6RUa+l+yy
ntYoK4vpdAXH/cU534mzMmZ3YSosHhv6KY/mCXUbqshaDRz0OM9xYauPrFOTtx4J3z7yLHmQSskK
PC9LQQ3Uzq/EwUzVDuFViQ0Ky8Y+sxErEG5Brq0O9r8hQlZC7VXBZN3OAkEmiykrup61RRLgUVlr
mGGpCEZCc9OYvhdRXdTrbRJLjftM/O2yRwfkPXPna146L9PcTTyn0VYdKu+yit0cVyy34DrOx1NP
5NyW41Td8BcYT/xU5kud90c8mG5iiohsxTixIGJiz4Ifa8Q0GdZb0+aUD0mtLecxbYaI+KN8Opad
RihIZA1yDR1Ulcsxy5Xd6OrihkBN9zTT1+xaM6kvmjh9LpMpCrKKVfFCVkZI8lC0SZrO5oMci0up
V2K7kIywwxutbrN2JhuGayRcIndk1oSQ3yh7wJB6jSNTb5Rnl4cCPim/dlUrAWWXJDzEZozvBsMN
AwI+uqUHtWW44zEWbM11t2OTapJkb8zomUxdTXfZTDC9I4FPraFUKJ5s4jnb97lHa4gWpAixwhUn
/tW5Ubsle2EKR6KiOqkhgV5yx2KMrM3agLLVm8Uu0Rp5EoXDQn5KB+olqR2aOFG7TU+K1w6FZMaa
KU/ukDraD12nTB1ohnIh010X9r2mEe8RdymkRpFHEpcCfeFGEF+f+0U/O8wZSsut0FDXheIzS9C/
zrisS791WFPGUzddJFOmPdlEpr9GqaUGGvAsazMRJPKKwLEOG5MHtpQoz2SAwBqL+EQmL1XI7i5n
gvr6eBujID0Mq5xtJqECyUlR7kci0HxXHQj0+pCUsv5UQ/rR2M8NPs5mjpfb3uCTSZsllrhOFNXD
kbQq6ufM2ZnExNyVWmxdMuAVVzoji9BVEu8dZs90wbI5fiR7DCUja5KdNnb9ngt7YsDjsBs1ENLl
SztdYKqaxSZPW5eJUwPkHyQCUd0QHdQ3i5ANffuRkzRbDnEXnjp8zSICPTKqSWI7VaRqxIcqaIUt
wFGtgmvCxCKF+mEg4N5yY1bXwtR8h9yZfPP3OCWVbJdtjbjjygJBeClHtNBObaiHSvHcqxn8xLYd
XTWcpri4kDMz4VFxzOtBywn8tGfA5mZifRl7jYmRjp8Snw+aOV9VlOZQxsg1MEehwsnTkmwurbWN
HaAK/I1z2fOfacq0sF2CnHqD1Fnj92O0b52KQmD2uPsHVs2wbdObC0sw8oV0fPSWBkYPMfAzB2D7
RU2ExSxV5jEGtMpRnCMpawmmGsvDPN3ruvIYZW25Sa0Ufpr2RbfG9No2F+MgLSQhZPks76mal2+t
ThUq27h4yCywcgHmv3g/RlBErNIoni2oIn2QJWDmFEPn+ycjjDulEvfoHnv+neZCfYAL0CYkl0/J
DUa64cXJUkJrUHWygsPmu1xDYum39Lf1E0+XX3dJVd6ppV2cmRxozOaY61lOHb3Uk17ec+sBEzqp
HTDUSXnQ+R17ByaavLFULA42rtHe2kNXX6dR3D8kBVNuPxsqca80Yjhydisln3M0gPWa5qjfmEbp
jptsyPWLdtGnN8sql208zMO90zesFXFFMqKNO618jzp0NMaMbotlhmSy3Jb9zo3U6JZgyriDupco
WwmihEX/kqV3jpatmWfw2cHnivSyIW9QIVNcXW5VezJtf7btAYuaAtkwFl22s5GKaxtWWt5LRzrW
N8NFzoFnK9nnUUSihK5O4ey0E11S3eqrpSJ5gFWmUrdEbcyinunFptH05mQOTAfCimb/y0jSzI5M
hZI8ZbpScmh0RiRoAzLlHgROczMZXXuJRmTa5sMw3k4LP8Yyi6oLUaTLo2xtubUMZbz+d1Xdz6us
EdSSzabwr6rqq5cu/dv/rj/vLz8e9Y+6mn0jFTB/lYYi1dHcn2Z73h8q4HfVRRL5j9XmDzmk/gf0
b9ZgbBU11oq/1NUM4Ky13DZN6Of8418CvX8e7YF5sGw2l45NA6Grn5FPmRYvBXomHZ8fUv9m2lTa
IXLvf/pQ/gst8OcnQdi5lu5ML4E0Aa7/hLyo4rQgKE0aARVTGGfP/FR2zOD++kn+7NfXqO3xzhIg
A4CPruTXKeVcWYVCKjSBuSFuye24M07DqQc0qPnaZX0XB78jia8++38qSREaU4PT2azvyUIFtDZg
P49FwZmOkcXPNCib9yzXd4SEndK+DhoVKrb88tdvD3LPb56OLuznp8vMIkPgPfWBMs7MYdgD4gxs
0IUTFDx4+sk0VOVQs+kLmCQTZjov5Z1bSkIbo6Q7L6NpBI0xewfsNNWjpHo8rzerGy92QFqxSbga
vDg755aDn4Px8tMkAGC1LQtKxUD+AdCFUV0+5rdEiDKCXWWHCYdfM46eL2Y3uYolsc+blNlas5FZ
rJ6micYkE+AFOqVttmIskToJ1uTnHpnw2VQq+xmoFLmx0HyaGz3nMN6QQ7/sBujWiNr6Sr/WJmpf
5IR5D2g2KvvTOoc9FJaV3FRW6Wlbz5bl1mands7zOj0qU+KCNaKcCVxRcTyoQ3o3fNzNba3Gc43t
vds46+2+HHusDusRkDkrkVYvc/s4xAqUalJ5iI91P46OUSmGey2Ll60hVQzQjl7fJm5ZGxtiefE9
rZOSKpg/jiRqzOGYr+eUNg45R9Z6eqV2XF+r64nWSpoa++OYK+H8eFDZOf2Eoy1BzEL+TptYxY2N
NpNbQ3tzxHRvXLl5Kb+a4I6IWVSm+0irWuLkG2dFmE9p9ooDK7mBicXxzPpZfUCdkshNtp7ftGce
vKr1UC9A+RBm5FgySJ0xv0sAROOcipQdrmyKgmGtD9rCW+6TtWYgHRkbueuNu7k1liMnXnKlub28
K3mLJPoN8tlLBMd1DOQTTV9UR86x+6hViPijbmGg0H7RGebdmUi/Z99aSxy86VQ79kflk1QeYely
nIdb2ZXdm7kWSXItl6w2g0TUJ8Sm0mt0wuIyt6x7NN0NK0yjIuUsY6C6jxS5aBtBROeRHtm5BrJV
XiQtKYWTURa3WWLo57YhCQ7NnZVcDT1ze99Qe3xOlZ2hJQbHxVS2AVV6q1q1gE3g9RYrgFHmJ1NU
9WWOHv0md9Lv7C2H73KIKTibbuKqYhqyHR1HJ1fSVMiJNFOUwiFkDp4uhof+YCRtH7QiK3dJAlsb
YH7+CNWjw2yYYeezevcWf7Zd+XqLlatA+nmMUya9+prHKQgsf6QUh+9gtX3uoxHUcXqQGs+HUF2p
9apPnXTFCFzWBYdaSaaAStK8SZp49svGci7gkgPMmvhEtNGSty6/vRejHCq/mkb6Rs/BMicXNTrP
TZVdqkrJtn02ybVlU6l+N2NPHmvFaS4KIo3LzGRsIgYYA0ZR37VaMlK+qsjO0kbTjhEXONph25lf
gYeI69hO9Jt0mK2QGBO0J6Qaq5uULnU39dmyTea2OzgFv702dstHx06cXayOzTYhoPVNNFV5xDCo
fR+bgo4bjEN3LBrpXRcE8rGoMdrLxLKa7VgvyIKHThdB6yAW/DVsVOHDvBp79JiZqosvbRzN1zJV
y4Bjqj70Mk4Oc6Jp1xTABeIaNBjmMfH4ftF0maLhmxTZLsXYvyPusb6bCCeAg8X8eIPmMF2N7eXF
TInV+IlgCKvO0xCknpKz8JcuUs/RNpjBMP/dGRpdjsWr3dE05nt6asRtulG3L5aY0Z52jngoFTpL
PBP9sWYwvY/sHA++7kYHPItIiLI+oYUBNmZOGZfEOLCzHe1os1gNx40dx8zEaQI9dypRAns505T2
2cT6uImaShwUy653elPCvnWb7msUN/HkS+KSgzVj/cVW1/DUdHBJpcx78STZ3PuDmbJR7xm2XZEM
gvHTLdL7PLXWjdh6L3dFeu8pRrNjdJzuB72fnqQzA+2jywmxBeTXPZrwB8+orAsuTJfwS2/xB92h
6ZZK5Hvw0O8sYdrviZ1G3yo2DnzysXvb5zPrJ9ZmFyQ5a34yo/Pr0PmJjSAbCYWPluwqRpl+qsdj
YBhmc9AUoC5T1eWXLOvcXZSZDd1vjJXXacqW+1tDoO/seXArzLQdbyrBsKvjLKTLKfXl0ZnG/hph
aXszErF7Z+ktfhC0BkGSL4QAq+bAglLGbm8g6V7jYFuErjdtVeev7OYpmuZsjq4g5hAG2tlM6ck3
dZTrj6DYPFXIZBwhm4neZIUZM/H4xh3VvFKGipsPyRY1pYmRRBBpZpEkYbK0znYYdNSsVp1m28S2
8W3FUfbOfb+omJ0gY9n0Vq7dF9AjSSvRoPh0HzGzVgxup6qIKbUiZewZfzpZ0CwDWypSZ3nz6pPL
HGRfyCRGGWnk9XWy8G3UkVbc/HXBspYjP1dH5prbBSvKYfQP3cn6VB2BWquQnOHxIO0sNJJHJkUb
Qbhn9Tuc2ee66O9PZGqaxiJcA2r2a10UlcCW+4UnIp3glgyPs2P+NiLn1wqWUhuvJ7Nvw6bD91Rm
cb8+x/9PCBkj80+f2xpCxt6enzublM+gtEqoKcj2Vl+zGphxgosY278b2F6n/xV/r/+Levx3T/Hp
q0GDRVBvw1O0YmlLf0Vz4Vn6XXn8+TODzMpHRQtFG8MAYEWG/VyvIjQemmbEaKU452Z47+oucOPf
pcN9/vI/P8n6Vn+SJnyObFuwKAVR1w23DWXSr5Ft/14k/WC0rcjC/36TtJMvafW3//hlmaSp/NC9
9XE/ul6brtfExGqxqFnXQybfyz+2SWyGTE1nUrayzFkm0Q3+6HrNP3gAqty1VTRgFK5/9GOdpP3B
lYQrkF8fiF2Nn+G/sk2yPzVT8NxcXIiWAe94ZY5bzqeLc+jhKaNjVv00JsGdInIVFkL+zoqrhnr6
BtG3eC/VwuH+WK2TGqw015NCRsXGs3rH8YdZZwM74QZmNtR0/WOiA+VJ8nQgKLssEY26WkVd6ErW
I1uaqu4gJsf+oixuIg+eGNn5EJWktugW5+QKiBHGAzLUAGgR96u+K3keU1Z4Q92HumzGgzd2nhfk
VsQGySrNG7uC1BO0xUDqwTT1Gko2tRmyTZQtE7Egib6un+j1nog8MCqiTxbtvURjN/jNJKFKxspK
PkbZM0FOcPswSp35rqDY71nLGJBRmwW7iyKmlMPG7MwHuygiSACZXHU47M7ctuXPx4G8sCzzdm0t
MoM/zpA8DHmzZXAITQJ8xOpBlsv7ZA7xazKq9k5lU39XZjPp5rOSalZgD0XWiz3LCCs5tImOMQU5
Rfaea1xdoSa19i0nrvOSF5OdjWokXSXVsfyESSkdI5gwPHqhkVO+EY1sxt8YnIgrmwn80ci18VYk
Ax9zmzPJB+3l0fc6FloYsp/d0kfT7W5dM0OSC73KNIHSguA4GchTovVVjBein5bvuPyGi35Km3yn
RlQ2QdxKwmpQ3NECkRVevubouYnZrJwFM5OuFWfqHflVLYjizNIs32ZC9nAc4vaiV5y23i6oGwNb
j1Q6aWkVR7jb9QFnavI2zbLfO1XthK1Lz9ix6XvA12ifUq93wpHk+YHO07Bf4kwV1zPsjZOCLKny
+TRqFc8TxTKUshH2dpYu3dNE3RA4Wi3fZ0TOYqOMSfGElVw9QRkQMEYJIGKhr9jbSlFUBUG3MHej
lo8HlPX594mk8u3EB343xMkQTH0DHAyfp3srdXRPbMxQDET19CUxjfUrjVTAO6xTCMnQp35jGULx
jSnCWlqVXJPZ4uQ3EXiTK7OdlS9Vv/5HSS/lV7EQx5Xyy91FurTel7ijVxg7UBgk5tybbgJjuerB
ZDBDMLvTOMi83AypqN71QnR7VRDPwihEsKvrcDK5nZewmmt484qssGaarIe2C0y+nbXg34RuDqfN
5usNPanmJ8KhBkDUeqfu1GotwB0jWh8UKQ9t2qXfuAJM1pCWUmc7Ebv2aQCT9ugOE0ksYtGfCnrO
82BPxdZRh4TJbIyqXCp0j36buXFgI8+4b7uyYCNZxzZ4MTKQDjnj6XVJqNiPedOO0d6bq86faolW
I2JZaEN9+qpAbNkCgepEMJtqdOEtC9EtrKO0B5N7ErN6uHqk01gH9LTcm+BtPLHdjQofqRLOub4s
b2t1Gb7qmjE/dZ7mXTRJ5nT4jgez3gyOldCI96tVcoE40nn1ELQQBtgKjEb5rlN24iDtiAXvxqzb
QyhQ7k18xBfMKsVFMXfpLVtdkL5cNMCW62nqvmEgLXYSQfA3TW/VcIHqsAMtpl+iBHHrcP0hkioj
xi8Txf4auWpin3I1cSrKmSuGECT9PM+pc1k3xMvi2lqy50hdF52T14GTdBPljd9NHM68iAMGhdkI
LGElx4EF7H4xNflsNzL/4gyzmbEPhrmmz64TgEFwQ9VLsjdzgtC1wWQoH0w5eGkIKH05Ouo4vcN9
nF7gONqXPfqV2ykrGHpE3WRcWb037Q1ozheUNtaX2auqEz9I/Ykk+Oxybkrte+854pBGbn4h3Eg7
kHid7CTxWOthYGsB2/ToMgKwEpTA93xXa4bHZihw87Z1nV27Ml12TazKuyiO7GM92e12gWR/L+aB
bPq6meyDRvTue6Q41nMGaV0L6UhTxiqZcImdXyyQd56iGjcljaMZjIlqGBhNosfI1i7b1gBRLbg1
I43aFXnm6u0edw1nILKp7KIaC/dou6ODR72S1Q0uX/Nc1553n3RYHU2VMa6ZLCzR9UzvdoUqpyeP
bL0wMvry7JkieuX2Eh052kDgGXZ/at3KeCR+Hn5RYvfyFf1pQkBAUfQ7IxLJM67z6ItcdCxgTtKT
yyNKX8rYCZZGq7+y09I2OIrGGzRMOAdBy1y1ZWw/GU2q7rixRvt6lg5yK4t9nYIWb8Ofcn3lak+7
q5tHGZsFndI03y9em3xd+LvCaS5zlXgmF9heN3x3wSO+aONMY74UGWL3YS6trTt16SE3YfeUtU0y
pV7FoSkj56KSebpTvXE+ZgikjmZXjwdSjeb7LHPN/dIqMafzXF+jeBSbEkgJCBsDjzYNZ1j1ZfJe
VDY2daGzJFzge5q25el4/G3rgKlBP7ranNxwtg3b0VOqfTxF0KGSeDkprtV+02o9O/CeymBBiIEy
fhJ7B02PPyFsu3VGjPZp6kTHQqjGBco0MgBRvc0bQDKqX+IlCtlo02HOTCrRcEgM3HjBrTqhTUNg
12/6ej0vazdDPqnAjEeHWhv2EUkIgVparGh+S17JDi0qSBi6XndjLFYZkJiX5psOKO2XDAPp18Yx
5nlj6nO869iN8jcy0GLu4HkMFmY+DHIlUnvLPM/Cb60Ml10sbX/xxnK3oCoKqnFw9kpZ4DAyknhX
zPAck0V4jyKrIz8e8oF5DEZopRmci67Vl60kaAyJn57tnYX3DJSSODBTCHvFrnQ+6mVvFw1LeSQm
st1rcHM3jNKnA3wffYeIgJWyQlTbpimRy+iLVfn1WHphqdjODfe07DaKnTFoMdge2MO3TB5TzV84
4RGHFBM4HUO/dfFy+eYkmpPda/WptzH0G1WuBipWl12LImILvoHzuCBGSs+LCLKB1e30TPKxdgIj
gRNnyCsWw+jH+pTliPIa3vVlKWqxNZQSLWdbmAdUo9FVHKlxWJAecW0OY87Fw1uP88XYw/Bx9vDr
KSELLSEtgknfdy2CNoQnGBQueuTNhKrssMg2CeyoLCe83YgOYVzyDQSxZ0UWM/8KdaCRcJxt2ta0
39ou6h/LurSDYqkXFzlVBn+AIdSUh/EyWRC7DMX+IqqlfppyJINBYeJF9bVpYQpUzsVDYdvKG1ps
QakI4RLOAUOew6w0+e0o4WnuHXuKANAXc/VdzihZ+TKi0UbN1DQP8eKwCkDG2J0raSo30eBwcab8
Tt/NJHYPixE7Z9FGw7dRzfUn1COCTUIvttSXUc3doBi2Xp2wzRDCqB64yHTEI0q9H41Uu/Pwi1j7
zjYyDZWKW750uekhs2nV4VZgUVLQGjnDO0UwPXPSD+25Yhz3UmN6IUatxusPG1SF6pvai6dRkpH4
sXGySCBmEMsZQPHqCVyW6mtFptoDaoQMUablGidWc8qykaPa/n1p9O9O9X8aprMOYf77NvXxpShW
l2nxP/4kffzx2H8saBE+rt3gf6LGmWP8aFVd7Q8o+WwV2Y+6BAOs3s//5NXgSjWRN3q649CrOjzq
R6tq/AG43Fl3t0yMSOaht/wXhI+fwPkrr2bdG6PIXBfB+Es/LU/tmOwOc6bNGZ6ZMO+XPVlVm+LF
8P9fUrGsD3j4P8d269OZq9KTogSCPiIv3vLPAxXTHkWqj9MS9MxwA88soqBepVHqKpIiKlYPVYFw
ipgaNcQ9mmBPR1aV6qZzo2iKdqy4o4QzeSpolfr3ai5semf0GcrQCjrb6UHwKMoGvQolJGPWXPno
W9JzLlv0Ssd4nqLN7HLTXMhu2aREhvhlV+thEpfFlxb6Ae64d0QnKxhv1ZPJochPhiTVUTQLKn0w
BIHUlm47RSrEB1ya27qB2oGNpmNFIg2cov0MREvBwNB4KqEzqrpjF5VcWFkmbzq25ZT383DZFC3a
i+JDI9escjmUVSjnlEjU915lMlJGNG69TR8qOyKd2ApUCTQEW5fMZy0wySsQw+y2KJQcH0UOKSra
h96atNLunkLMvoxWOXbkNTaSJCTarknZ6aRzfFG2OpkFBkZW+Frdd9Qb2dF1VtxjK7T3aogYPtSN
hRR8nTcz3Kcsn7Eu7AA6oGjzsMeVq448xhl/0PCxbduo0t+rD8E5KJv2wpwW9YqtgXLSUVfBajHL
ioIMW6lwm+pByUc9EEkvdjba8q3kQm83pWcVu9RRxSkhCPVt9ub0kSqjuo+I5fGHYWZzq+a9jbMg
jZ66pdMvieCtj/qiFZPvRIl77JkDoFs15EOhzngDI3PWjkWF6XFfykKek7YCyBNj8X0u27q8HN2p
4YaZahf5pCIUX7rWfNEB093VajLckPFbB3NbUHAj3fkOwE7Zk7pr3BLMmoVV0curHhfnDmB0cc5U
We41mIJTqPAm3KCbEy6IpEZg45t6M14lYuLConWygoJ4q71YcO+k/eC+pkUx7GmzljAxkAOVeZqf
82KpznnjjCeyjqa3PEPubmiVulUzCCKMdOASNpysMie3Uzcz+eE/wASwumtQMQeAML2trKROTKv2
6IkmaLmSQ9G03dliSMsePSmjrzi21ZfEKE36t8S+lKWw31k9N6Pv5Ew1wtisI/AGzeRSNSbJ04Ib
iuK3m+JX+nbzeam74psy08mS6dvGREiVTf+KVQFQDdK8/g5rkPamCDUyNktXja1v60p8WaaZqDZz
VYzE8pGF/NTW9rDr+a/SzQRLImCZlN83Vmt/jxKF2CdXzTsOMzS9UiqQ9BXhvrSJI77KipW47xrx
YrIH5lhk10LMXRpPrwa6rLMy50pY10UM8TyvL1mW1U9Ua2zgi3y2v9X66CJ6MqKTl7o9P5ASh0tr
WqBpoEV056zqGC+QZi3u2J7p58Hi/lH2Ff5YqyarSZUAO4xIHQ+uWsrDSKUCxbXrcQULG8FGzkL6
Ef9IxR42h7Xvae24L5ZcOUzWOFwNnZNcZtGqtqLWTt9cgJ93lV3nD3HD/4JPYjtwRMw1TSDtzJs5
0srj4BozkzSWpqQJze51ndaIkNVFHx+QNTBnItG1IKyJ++0t75FCI5PQPXTXs06DNpHjmufJzlRs
/ZwusjlCucCnZNXKYz7AO/Bb7LnfJ2UpQfAsMVuWCB85orQyDSUjzSDqLQhFdDfNLR5/8cpy3drR
rLmncdTlF6r2qvFLpmwBzSDeKIqokkiEqoCewoyukAdDeu07goOR8UXnQKtuCwuejTd9iVBUh7ia
qGwRoNJeLOSU4poOXAam2GPNHDSK3p40YNYhZXxyZL4Cawz3WZh3Tn0bdRErX/T8fuTaIjRFC3wR
stVes7xqryPhvoB21vhtm7sh0P/KJ44eQ5mEgO5l0NotN2suyE761g2R8BvbRd4+wDsxsX/7SaKA
K0LKsElxQ5P2kmmHsRygjeYlTA98r1sJGTTAq4w2nsM3EENLKHyhmydbzZZLxo5mWOULk1yD6c0c
q3mwaH3/lVvq7DdQvreg6K2TY/bDZQ8a1R8H1Tw6vemETLqsI7v/9ExZuBwab9YOWebEPkx6GZJE
7XFMIHHOCGZKZJhnlXHwMmbPrSu93cQn5kPQXK4txYlhR0jVTyZdJ0S4M1zCG/TykUlxvi1GycU6
EGzda7BKTYwNW7mG3uVEOxA5Dnklb3tQNr1m7JucmVGrqClBbbZDNgPcJjZzCAlr1woXhswnA9PU
mRFqcq46czwuwgGBxHTz4MAgvmAy0OwEyelXCgMfP5qT4tgpifK170n2MyJ7DMex5fVNfRrmhSmD
Zq5vjYnAiEXmghaiqh+gDs2PHRGDoZdgsJac3gWkDC+9JQq89l1mau3GIdKPQYSjndM0x1lVRdNr
6iUghCH0+lpPNPCQy32lDKu2Nq7ILWPVcEIeAaDM1TROBIcw6n2D0p4AeKmcha4ji4xnm1lgTO8C
YT2fF1bnKsVHXcpt55jisDRLc5eZg7rnrs3tLc7GXR2RIQL+p0q/qK1jHSeSpw45M5sNTVNRHBt7
fAfglQd8Ie+VrZevNXGC/JuN+grs56acoIAi+C5QlEAXdC28IGwD6CCz696ggTTLhVlfEjeBPXrx
I7NgdssFRVU3kF9mpssY6rNEbI39dm8CtQ28XNWDnC5ikxZdtTd7ZfHtwrV3GCTVS3wN39qKqe3G
6Hqk58lEZkls5YRq1FETcsMn69Reqy4k+6g/QNXRtnDi5bmh7ACOKNdZbVcbucrHR+aNIPeRlI+5
BjdVX3q/XAXnM3SjANCvxSICObraCUFjXmRv1oQjdRPh2UAdgoQ9XsXsyoisfUrNEoM7xFdcrxop
CVNeKj4Yv4p9tlmRr5JPect4KTd42SpbjZ3Srjr6ZegGHHpu9lDri7HSljqaxqnS1adyFeKrqyS/
wX3JCBpZPaMCmmZPmu22MaX3m5ywzyttgkhsiDFUXKvj27bXZeRPy8YqtgcYYYUR1PCRahk2nL1W
8taK+fBTq/JfLGj/tDr95YmQgP76REhayICDXRT0bQVNN00YRutzFppcIN//+qn0z28Kj6hL7idr
NR2xBBb0X59LY50CkRpmdR/kL89ciTs9FDvI4VfjCzqn0LgipTIwiOFdHjF+6oSSrUm5v3kVn/e4
n1/Fpy4najpMMTHmThFyCnf3eSgeDvHeDNNQ8Zeddws1i2yRgxromzQQ+326dYLfvIbPn/rHa0A/
wNKSdEjL/fQaknEuMmRvRQiO3V/nZiXJ5Z7NP+RBqOeyxebRv3qKRpIi6Q7evFVSdHsi2UZpdlu6
xG3WD415K8wiqNGm9NEFXIUtk6mgtR7qXNv85gWvL+ifvRpTgfWr++kFf1piipHbvBvzglnXKOF0
Jx6s6/LKDOtdcQLuE26UF6ROECE29hIUvrL96+f/xAX48/N/Wr57dUTltX5gFog+/E++Glbb5No+
FJvqsXjprvqd3P/mOde/86/e8/ol/vQbdDuS+mqzKcLoUsO2tikIZ0bIFmTn7qreKr8V+eqrtONP
T+jojAFUWGf259+Hm7VNvuRcmQhvr3ui67bDdg5tP9te53vhx6F3xYbz2B6KvW9uS8iU+2z38ab/
PcZZnasuwoGfroE/hcn5f/s/3Vv97eVXkf2Ph/1jhmP+AbkYAhi8QB1xwK8ADYv/G3kQGgWmJyu8
4scMx/vDRICA7Gv9Vg0GACjGf8xwnD8MC3AYhGJbNREy8Kh/YYazKs//eQmRq+yst1b+oaLo0fGl
/XrNjg61NarmPKRMrQ7pPj0uziZ5l8rv7qIfJI4/PZOrwtuGCWJrK4jt51+HShox/NAmCmiG+nPs
sXDdRTE0yY3TLdN9RdcCErepoaZWxaUKaOwyIWtV20RrGBSnxPKg9s14X02LvDSjSru0ZJPcgVnC
CDqMnnrXZ7ZyoDTGzFYWbnlWKhZZrSXhvEYJaFcrsmEUJgRVZSAcGahTIida57xCh1WejSpJX6Vo
WPFKXC+YaxVAvxkA8XhTYtbc5QxuvxlrSpYRU7Tx+MZ8mtkWf1cXkpg2yczONlW1kfC3iRQBMba4
uOTiddvCIpHLdGM5b5uPoC6jiJT5UHcqfsK00+v0IGZ+yb6Nxn2GLuzSGoFeIyI2NZl8gwQFPTVK
kjipkPeZGSUPyawbXz2iCC7yaICZPmuxTqJ1H2dbjiuIugPxcjIymMDIeXwD5CSJk6pFyGBlCtCQ
V0e38cSNAkOq2dSz09lADBD8hokzT8lebXX4m42dK5ibWipcUdYtpy0WSNsncBWyLmXXAO7dZvRU
WIN161kNy9pcsW9wO9g3i2jyL5m2GEc1tqMtGIPqPiWYA1WC6rXDxtbiOPIVDSCHT/qUODG8HG+b
2EJ07IGl3YM8y4/glVgglUUP0NITQ/lU9SNBuUJO5wxiBrd3JofZxrLHNqgkPMsCrQntbddPV2Ax
nXuJzfQ+Njpt65Cd0Pod0uFLhO4QpTPHK++WpfFOjW2YN8o45tcJY34cUugmwWnnw/8l77x2I8fa
LPsuc88CeXjogJ4GmsEwCiOFvLkhlCklvT30b9PP0i82K1RZf5nB3+iau54uFBKVyJRKUgTP+cze
ay8k/jbN0dShEhMjotKbvu+MByN3miuUypeAPjsl1mpMuVatKUNiwXvaPIQqqXDval7Q5yq9SoY0
OqpI8j7pgYsRi2HnwEKHS+Ne9V1D62AkG/R1DHqs4kpLQ1wTi+IeMbX5dppc8RaG5sSiLu7ERrfq
4ZCFjvkmyjLfWEiEyT4IBdm5iZfdS9S+fHNVAlg7Hw2YKTOSKKKNc/bASLwpS0NZ2DCaTKh5lad4
iRInT5tDpCZSL/SUuMDN4tZ4dDmkalaN6SXLq2TxR3Q0Fr957XwlfzVNmbHMuOSBVZdosFRoXLjo
CKLnWKbiqLnN8r35yhMzv7LFzMmD5VVxRuG+JTmPIt8C+CJCUVyHtZ08TKaJ3dKoa3Ge5kY9seCf
9aAinBiyByvHalVDqHrWVeoWGwXEq+b9rbVPYp6qR3QlwzemuM675hLf1k/NzIbHjJHCN7kQR+cr
7M1NELAw/9T7co8HAofu7EzpBhjIJUnu79+P/91AmT8lc1wV/3yHsXpX7+V7S0X/WXbJr6603z/u
N6md94uLEYx+hHPfQUhGAf+b1I5VBDtHD0MoYjrD+cPdZ/9i6g7TFA+xHdU/241/3H3yF+FethcO
Gxakn4h3/87dZ9qXO+ePd5IrTINrXrAs81hm/FUInJBhyGgeNfUka7bLYjBqfDFKkR10kXO82jPk
hVhURMLk+sXgLstvkRCVAXaxMW7hC+JcchMVgtrr9MOSYjQfCeV+SKwieWVqxFwtS03zqpBxsfhW
p6xzpM/yqTDoofxsSqa3NDUdovsKR4s3Rjzlr5qpyC9pve5Acl/74WKbTZiW9RJCnN0wxmkvYu1Y
IIHwyyjtkEgbhC5ykMrh1TNGtgEx9KVV3CbRa9YOZuHbGNDEvmGylkLRFj12dqJEH7Mizpw1G3hr
XGsjVEZDxN21zFLJoM6wznodMybRUiJQt0SWLjgSJtcA0N4bB69r8hNb3Py6mCcU7xC5EZaw1d5g
R2Ur2jGLbtCnt9oNPIh2a9Vty8XYt226RzoMkboj/SV9xRxfkLVaV6FH926wGm/t2NxnYrI3xKNk
rxpoizfJEOjNSFoPi7kxcH9pcdalgTNpqbhqsNlqqyStjZssEipd6SKuHq2lxehN7GdfMpCdkpfB
6OvqoLG4+OwAXdwzaZYPKBeZhrSYbRufbZc46FYTYQzJWmG9h03K0MnWmg+CNdEvdmgSXrLJ5riP
XGOHhozjOyLVHfhuNYffaO71jWbF3bGqE28jwSg/2EsNtTyLe9SCWVic4jQzuKJGcTamUKyqjoa9
LSCnd6MSK2Q15C4sRVngLrfGdwn2BG6V090WZYKpvpXNPUvv8puUdgRbSjP3qKXy7xMNGd4BZd5F
ejptjCkr96oAtCMvNv+mxOmAEnDam+gd906TRk/qws9hhm96wRCCfWLmpyXrZQmboxMtkBkry2h8
ol+bgwvqel9Lp1zJRHQ7bht20aJ11wjevBvLibz7RDIUyjICJhnsuPbV6CQLydlTMgYLUrfvehnH
Ozcbpw8IYhy1phPC8VLRVacX6g62wowVuMZhNC79ZhCq2Rqj2Sm/b2R9H4Yyfo2oifS1NVKlpH06
XttiHixfdU3K+gH5wsRo9co0jOQObWi81iBu3GLIsVZeHNtcdc1yyYciHlgMkbtvy6lnb+fisx4S
kyTXhE2VBDZEGGTKttyaWSQqmCekOzrF2mxEsUnwZjyKPEqD3GzNXV8X7hbVjnluWfPvZrCazIAm
z/pEP+qeSmeQ62y04gCLVX/Sc16CNrWnAyDPASNTrk9+2mbjOiMTeTuIJgscWRQrLTQor8wi3HrQ
Hlh1jt4mZa56csY031ZJY+/nDCZtUk3FlQcR662cY1IzmGwdNNELkoSIZub7jWuLsVmuw59Arnju
0ljbG0hwEMr1HFvrSpUTaWCl6ZFF6snmB4pNG919bMf9ti8y9A1xbcvbaATswmE9vic8QCQkywb/
IkXX/NSlzSxXJaGY6w6XAm4+OaBoJKOWAWui38CMlachb/KHGnPNZ2sNztqpsPXw9PLS49tE4Bk5
hEaFPRhL0g+oA+fwEHoAT1ZyzjDLdp4R1LFQn8OCCZNmwHNv2QSiaVEh+pDIkcgrS48ANBujDiQJ
p7iNerO6MxsCR9adypwP4+LOqWtL3/Omqs5jz/leVzazRw3J5ByIeiH2t+LNvymGSSORgVi0Y+No
47pCY31LhIYud/GCQ55Noq19i3T0kq6RCguVhI74Z2p6DyugyCKLZVE/cD5zeIMDVsULMmR3jaCn
hdxShwInXws3MWgX23pZijl8bozWzsAoRDmGIC8XZN95yJD6KSXFhFjl13zUQ/dYG4JvEONd+zx2
7JZw21TxVuXm4G4GFlrH0nCL753I8HiZXVNvNe4MlhelgCSOtsPtV8AzKb4Xxsw74lsNAPqiJTZr
SBMIJekiZ9YKWh2S74VlFBZPI1vHL9pMQRKuQLi/WoStKJYEktO4E+aqJx3jzXNrOCZ9Ox06zzLW
9mwbEBeqz9EuoyDp7eFUNV1d+o4bgXQxmPYKvKE7FkZqy7DaOnqDlNgm23DNeLMwf209/9aI4r9b
CeYx8qS++c8qsH/r8v/4d2qv73/x+P/8wD+MH4CNmwg0sE3+amn4rQSzfqHwId0aEStmcfMi7/g5
fjDwNFB8kXlkC90m8I2Z6G9uB/0XDFM67h8yinQyEP5OBYZQ5C8VmEMNhwML1oDB1NoWlz//w8xM
K2kLSuGla9RZg/SZZ7p34DdRjIOXUQiz49I9a4ObbLR0IXChJt6HmpPqxq5M3/A611eDdbaKidjh
JHUJdBOlP47GHEiVEdg319ZjkrUmXWxENouTNvFDr8tlo5sNOmd3ecVNa22JPXvQ4WtuLUlmpZGQ
rOhY+L7zSUNEuZBsIYzh2sOgjSB8mq47DSEpBukW9XrXPkCLDPEOtxeYDmnnZjlcmZyn2AtEu4kd
i7iDZr5PFxtx/SUHXtK9r+vYS88kCLV8ctPbh8uIQEvLsx8oJsp1XCLkTS1ktzb4jD0nXs/mmCX8
+6CF3TZyKg0q50JiiNsYJAK2ZuqjCiXNPVwP1rAelJ762J3t9cW1tXKpg27Z+mSHfGQ1hX77LZli
8noi8z1qMmKDxlrb4KckNtvGIiJm3BaJQTDnGKLcR4Bi7N2oe4jLMbnLO6M+25VjHrJotogGb8kP
NyomF9FyVfX6S2nYejA1+HhZ1Od+Jc2nvA/fnDjXdqxpaUuj9j4hrOmtbpTaJyIWB29kd2NZ7Lcr
Z74i7Ol2RBNy01jxt3ror7pEB7CspnVedTP5zuChEn7YQUOVuLaZZBwMbuntUrJpjLVo2tbV8q3r
SKTQ2O12ibqmQR4CRJQPhtcCfDDNWzViREQhXQZITO+tqL6FdGxALJoQYJRqHSIQST0Yn3BRNsYi
jm7LFwM8FHlEdneBxfreiKiooPAPREb0kH1x7DgyfFuoLVAzp+PGnOzrPi9PkoPXH20CTvHvz8Eo
xs4PexJ4miyq/DxOPrKhM1bcwqch4QWO8o96oEsou3aTGC6aB/M2dtJvzGg4saM9qID4QsMmF/5U
LYCgeNSGlcLMv+kUpucRYnYA4gg5dHRw4eskjo/4JV2lGvpjmG0tQgRn682T2MVxJTYWJhfQPJQe
ibBvZ6weLG9JDuIBZvozlqiSMxVggl5XdTSu6hRUTISwUkrIkOAa1w7VYsDloN1BdbSJ5RgkvNKy
eh6KOttpKu1vG6usj2M3Gj8g3offdO1CZh+coft1AfD/9aH/s39mbfCf9N19+ZGU7yg8/8xM/P1j
fzv4abAtgbmRngmOiuCz/nbuy1+IIbRovQHxXwbMNPr/kA6iNnQEZBd0g5fJNCuOf0gHHYIk+Mc2
XMvUxd+VDtKq/6X3xk7HG8dGfsctZF8w1X88+bO+EGbOvCZAoDzixqqaa0sDxaZBT57yo2za6lwX
+biLBe/tRpbmtaDoySI6AENPK7RrUYxHQi7xrhpgDSJ65PecDvn1Qn01hN8W155vxsx1znRh9lXV
3Q2uQaMxnQvDHT6iLL2fnI7+KB7sw+x6AH7hr63G9mmZcv2JSQTblAKfvB03cjstI15lwhE2Xl7V
63mYnHuA0g8OTtK9SwJVpzwYdrbvxW14TkwnP0SVfEb1Vt2OvEx3PVyCjZViNl1gwu8QEZAFnIeA
UBPbWGsDaC8jsbtbG4MoacEVJI1c/SBIVnsj6CwYoMPraqr2LfvBFTF5x0xmT55Gqmq0B1Z800w8
5BMe+ukGsfyt4VYBGaxbosN8E3NXUJeX/bRm3o2M6phsoybCjWV00yYt1Lc5RRwFxv6YkFAJscBC
G5KpTQOIuEV3ZmifWGCuRt37bFMkgpD0AjTyxyIs4CRGxqGsxa4AeKix52aC3dlBkaU3Ftg/oyp2
2YR5q4GzOoMK9JMUXB8jCiursU0ZwN1I5+h688UsDJAxhnmlVx92ZN/WkxU4CbCAKmu1DS1W72el
4ewqAgANjrad08UYH7wbBJuwNK2PigvCqaOPaQLj37jFfonxEi2mfFTp8jB3yzV7lQc9SuF/AaII
rZNRm2NQRLcmi0g8asja0x99MV2bWodMPyGP1cNlhQjQp4p5czwGvNpU74yWxNiaxDezf/a84txF
Ax6i1sUFFRsbVDR9AObLPH79oneOdtWXHoKWgYA7M/+xkMi4pvHWMLbNpym348OExXIj3fapMfN5
z6omDaYBF4VrpeZ+hN6xx585bYWm73m4WWpOmXPVG+mdk8TjdadMdXT7hY5kTOad20+4ROQPdHHp
i858A3Ayyowh42xO+hJitorJK+LxWEg9RpV0lXgjzWkybNskme9aw8ETtYzXTjW865lenMnTTc9c
W4hWgGOM5Q5/jnHGMrKVZh35AkDhBzgc1F6Rsylq3duaF+/CMhOlhaEQcptGCoFo61PaypWCGXGA
Mu4CfW4vhcYiNyVD3U3dhfOp1EZMFhXDBtAy7S1lI6UM7lAsBs/hbGj7unFXKTrhHbURI6HBYdAi
NzmDjrMlvzv2MN0u3GuUGWa6aUPFKCF2qB8XsKGbEF3oKR1D89SQz/Lrf9VR6UOadOR4z2dLVwqV
zB6jQhJa6jGWRfUwdshkZt+atPkbCRv0vZCXgMw1084oSxkIO40eSGYqiaR50SpL7ZZh0ndKxG+F
Hfanr18QlwCM5yFah0hI7wtzBlzacmYwb/rRu5SuTNzsbReJSz4gZ1Fpur3jd+18P8a3oneMm25C
m2Uu46NTD9UpZJ5yeoqGaDdLhSMCVBbxQ+kH1ttgUN0DanCTjjwl4Lm314Wr1YdYOmQgerG9UwxA
N2Vuwf10DXKoTKqsvH8PEwI1eavtM4CGKyIAz0nWHbrMAIsUlpupJkaI7k/6c4/2J4Pt4whr28Ip
AnUX94GOL4bctYSMKkIlq08i6bQdgoAHMxyGVQ4mnZ3JsMfUYePp6DadC6oEfNF6avV9Z7Ok0y17
YLzGvn5AQ5OGPVSkaOAJtJFKoXGj9JMYj4gzafkgHtPQctaJxPzZp4SM2PFrsaT3kSn9aETjdfkr
RpxdoxV8rjx7uJv5htZkwtvrtq/Vrs0jC9ZN7+0ZKnq+rTnjowlH/1CCk/I1q5oegQAxICu2oO7c
rTN28xGTDOk7YHcREEbPhtenJ/6ng8/OatxpVm2tVKint7gxEuYJrnMVpiHWY4DtKyyU2LDy3WIJ
bR1VzFC+Lil9yZ3zpCl7T4PzYgjefj0uSIZRTJaU6seVCQ4Tjr8Zb0nEXNsDnX7XxNuh9Ww/LrTr
PEa8Z9cDijpO9pxVVjD1hCoCnvStJNKgnJkBCM+TnakPnthulcvuvEztxh3JKwB88xhrFdFDk3NU
PUGLeWvfOKQJHiWxS6QThmutJne7Le1tM5veKucJj5r0CayisbvgBoG59OHJtMIfiTWqXWYn/KDS
F1Xpt/Dc+OKnVF9XREYDEE5JTC16UPt1SZWrxreljJhRwPFm4bCCYMZflwE2MX7OHnclJCHGvFV4
pxkUBFq64i4Lg84x23UvWWQh8apZ1dYg3R2x6tyMhKFwuRpl7sJrjHlBhPHaq4qc8MVu/ZbZPnFs
83p0mXUVhejO4Es+O9uar2HofKolLc5EeD91HjMPrfLS69ytSLdstOo98ZjfEQF2GJ3KO1U9S2a4
S3IzjDk20nGodr2RqNVgPnWCXEicYCrQGnHPNAbUpaaPq5SMv5UbDgaQJy06GJN96BlyF4iUjw6H
7A0GvpDEyWrcGf3Mj5l+orcHslrT8JVkKGfJaIg4iZjT5LPpq6LptskCCBIQTIVnNtFWTmkNBBt4
RxD87oMqxKlOM+/RImxiB4Ol4KBJ3HUyz9VuyMt1GJXGfS3j5KDsZB+a5Do0MnxAZK/f9qheWYFH
3Tqb8q0SYDYLuDSrJRHGbTrS2rgRCTUS8M6xbpW+Q0NPC+IgsGVjuUNHvG51LzsRMpGfMiJ9WGpn
a8tZLn77d6o268g3s9H1xN3HGSMoBUN4nRp2SWTELuS12A6CNjMeBQ28xRlYaNWLwc21MtvFfSNE
T1Q1ewxgnlcxeQqHZsy/hyLS7lzcY0B42ynIU6tm7jitQ/uC+NGIqg0dq9uJuQk3Qo7tugBOE7QF
OT0XB+5LlGZ+bKTFs1O2yWYSWewXjtJX+LvDlzhGPjmUiUmAEC+LnoX6sa6zyo/Hqt6XyCodllEP
lGaJn5j3hcSd0aRFcaPb5SnrLA4qRpG+EGTDLrax0noNgRROUz8aul3lZsYl82/VZSRYZeW465vh
MxMVJsyyflTZ3Jz6LGULH5knGw/aaeE9zIog/pQDW3zm429LBQDV0h8LFZsn2E8fU2s8EBfQoh9P
dVsdRJUB09PLwJIIoyxAPy5RUP6U59/6MuH9XjA5wDm6rhy+UleHO0C0xeZi8ghILI1Xea1+pEUN
O9t1TkVGwNZQGM7WUs/ojjl12WrD/AKY3NrWrZMZt/DJjQNrP98aH4EBuNtOVEUQkxe28nCK290U
blMhMafqHem2xEs5XogeegWKvAuSUsf3jiwUSJM0/KrgdNQch5RkQAAZK7aqBPJQFmR8VnhInVEN
eIQE3lYAVWP4SijULmm4DavYO6HqlQxPYK1leDXLGDQ3LD/288Z+8tKKszE82SLbYpC9TTg3/Inm
yW8sI2iI11pVEyj1KNrOhdiRYb0VOKZNrHiS3CVg3ah59eLV6GW+norTMLY3QkvQmHZFx0kqTxKl
PL67TUG5BzFR2zQREyE85sI8Ykl9KjTKyMjcgXHcLVoasTT3NvEU7SrC4EqmJNI8L6H2olvDebAF
aQzzm6sSfT1jsBDgYn1DDMsG3TBfUlQPe9D63zu9g5lbQ1cOM8S+FfgQ6CkfS4IMh03i58ipG5SD
dyJXKsgm3j5j6D2VNEkUX3FylZCEkTTDEWSZcV3ol2DL4pU8Wt8Ze5w25pvT0zyYJfGBbABa9pPl
d/QmjJnwE7byyin7yZd1mvs9a7hySK+IbnnvR6Z6TVm8kr8wB11OTwjAcQeJAWqW+sx17bpcwlPp
WncwroygBMDuf2kXSkhBKc4G8ompJRKHzQ1bpByh7fiFy22L1TwTQlg5fPK8v3bn7oUMhx9TVe6M
sQtZ6dboZ6i/vqTMCTIa5RoBLL4RaWRU8IV2Tp2uhFohKF4ZBieeWVVb27Aeyr561SJnFxXuTi7h
U4ZZKYC3y4by2ovvBc4DYSTEz7KGdHIZkcLRfjgd+ee8vY8sOsgS1cn0UNVJtUSxX8kBBqnbunUg
IXWsCWu9s0P1PpbFJkbigPMVu7tHv5oYJQeVe1SIx/xSr859qz3bSn3WMwvJusWd5hlc2JY+XNdK
WQGZCidhEQooveqF98oMB8F8iZoW8XpdbeEY/7DlpFNfLF1gak/L7JIIQzirX1vWG5XyQVmK+w6Y
wx7IeLCk4yoXVyWP5C5J2gP5euQPDeVZIyx4yjXSVi8nzwX1Ww/XJYw4P2rKm1EY59iIPwYPBoWW
ovXR29Nwmsr5EBaXQqq7LxYC4lk0HaVevCNz6g9tOB/y9oOkj+fFy5ptzgWPqS7iRLfW3CN7oRXk
6toxd7Q4aUN9Zaj6qMFqo9BGcD1L2F7WdWGPcABrjZ05BiBqKkLlu343jkx0yT7DT7gsx5BP1yO2
5Y8ruYIR9chPbseb/QfhSltiKHemPZB87Iz2Bem9HVE+WWXy0ZC8TOj58JpJhSCocj84JZ5htJ8Q
7FfWRyLpYsI6hGqCRsfOitfMfgK6QShL6mwqbwhCEX/MytlkmXWk9scoflmA9bsQ8zTVci4J+DMv
Mvht4hUhVR/AQiKMGiP7yJZyT0RBFAhmA6M+fo7k/2Z9M24UqDumjttpYpbgYi5bUYfGaJusu7at
1o4XYQCK0VGn0BN1jnqUXBFdbYRRx+RNktQFPowKjKR46zA7ry0dniaMnsnPtXhXsPz09cq6qkoe
MRWVZwTHN+TycdaW84yqhkxItkGEIBRlz82dPlmo79Yc1t+nsLrTxGFsxsdQpNRh5TnxkmLjkoRB
HjHulOpejxnYX5401x4es0H+GHV5SoxE2yRyVSTOoW4cN6gM9aAGmPH6yEOaux+kbByyVN/MxfQR
puK54s2fjea+WfJXgmaOusM0giQl2PdOUGqXnz/S2EEzbjTSykPNpglRm6mw6qBvAXwO7CP8BMeS
y2Q9HyilsXi8AC6FSqwDdDecZ2/hjFCc/xG2DwIzi1epY2UozOgBKkMU6PhdCCNaYGQ4KlpXVlL5
OhxuxC/ZOp+ds0enGMfeS0pvob5ZzXCddvxf9VR7jWLzJjLzRw5Nflwt96B7zsUPxi9ut5QYXspN
Pc575RXjijXtXde9IgTA8F3NexQ4KM/ifoX474go5ApsxXzdAugsWo/vVVakHdvLblG3VdLtpQzv
usg7Ql4llw8MfNO+etj8wJo04KimZlnVeXouTPabpLJXvNOlCGIrPnSyRH+cpR/4NFJuWkbHlgIe
iGAPgZmbwPhbnprK8xkaB5ZG1LU3VudZO7RuTAIEXHcL4yFqQyNQEAPN8Vkm5Uua8qZOZbHheT8o
b6i3qBLIKzLHbareZn2i4Vyq7gZ+B5BbQPEsc9Uxyet1PYUqaPMsWY/EmyHNJchA0W6WsmD+kEOl
zM26X6He0ItPTyY3wyges24YefGYdlmYSYh4AMrkNNatFQ6ogNzkxp1h49cCdxJELnbR2eN41GEr
Hc0oi07G5Zchzige5gI+UTQcl3pod+k43dihCS3JXb4ZrRgPzaSNB8NO6aVtSXSK1YbBQnm2UYbU
70PM3oFHIQQ+IEaMRzX8/zAcf6gK/v2Xy0D9e1WDwYni7ktH/Pvv/muRiNvP6vq9+FR//VR/+szq
X7/+GAbgRUT9p9+AFaGdu2X9P999qj7/9av4+Tf/q3/4U4X2MNef//t//dME6J9DcibN/3zAfvrs
/qTn/v1jfhusGyjXHCq935KdWZv+PlknJNETHv50E2Gbw9D952RdklNEzjwhxmTmfCne/jFZx8nP
BpZIRPYoUjgACf/OShWj/18H64DcLxI5tOaI2owv0dsfVqr43AZAHR4GGTw1emB2CFr9Ic2gSLvK
6fOLKat9p/bDmNHOwj57jHh+xJVrH7GCMTyASF3X3SaM2u5gKzM6T1UyPePbTT8YSoTvYpgYpRai
pxKxanujS1ZOrTt7133UxixeE4e7pOxgsNnM0vYxuOF7wV52q9ttxZ01JEGlOxjIlpbWSGuUuSGf
JvxeUzd+unNU4dvr2xt2uh3hrZ2+h8Y93UBszK7KQcRbPYqcZ9U7DjQZt7zpGjv5Zmse55E1dS+G
mZE1USHxHBDdX1ovt2UQFF1y8xJpngjrmW9CzuBVSxzeSO6O2+AshfrephDzujHPCSmx0t1cuepz
lBwWjONSpD8lSbB5G79NUKnXfYy907alPPVlYd+BnZaMg2b1eoGCvBuMh+hParPYLMIRV5N3oWjN
ibmsC9RpRxao8pCKJL9nyG6l/ozW9jCoBpl5OnBod62910jJ2EfSInOkJtDx04V+dkyAzLfUBwbX
R97U+Z2ht84JMtyCtVlo0znpiUNazZgbsRZGxrl3SjawEdKAgB+WufeGrDjMo9t/uIgaE1/VOeZl
LS62OVocf0ym7L33ZnFtJn2DzAqlHhbL5rVEgHNLMG5OzlznXnmmLn12hfPLBQn+qk1ddFvkefGR
kYK7R/QVbmfwaz9kng10xItHLBLtqsYZXCbPKLHRC+G9H47OWOmnPMz0q6n3GEMzCb4fNN6/UFj0
8pAgQL6S7tDvlmoY7vlBkK5Rdvq4E3gq75YOzTVJMpH1HTSXd88KKLF8XaGNWZleP2D8IfTnQR+X
cdOkzLQJqzWvBOrCG0uO7hMTpzELBEE596C/0tsLrOtsW5JbHl4eqcX06eEaYbqI8PdraMBZk/dr
aMBjt27s1nouWKax+azLAzC8Ytdo3rIrSlKAMASWzTOvfqPgVQH8YkJEwKY0pbhtjNT1bXqMBiFS
ku017o67hgbnkg8DJFbNBjeQ1Jap2BfxaGwmus1HT3nuDfr5kjcN4VGM5qnrBLLWG6l0ezeUlAhz
4dDD0v6ZO9eSaeEDmyRuc0R/Z5SoOxlzUSIh49xkke4cFlrMcqXLiElWyFtQRshV/daqGeg4et/D
pKG30lsin5eMmD3wasORKWR+InTZQKmF63ZfGXK+WXJYyoCp9BQnnqyt84ixYG17sfFhlJg/gqTi
+cadzMMiHK1D4QRNKF11EvPpnmmR4sdEs8pY5aJercNyImi4GV5lfsFGO2OpwhX28q4EAkcUs6+I
bIzWC8iMR6wJfL1RMZNi09kJQ5rJ659npGfThtMAfW1+kdoWY3zhLHe5fCp11iW6Avvg5xeB7mwl
4ztz0uJTVlb9wMsd7cJmTLD1o+6dO9eELXbR/MZf8t94qctvodaMh+iiDraheG6Mi2K4bC9aSvNL
SIyEmV4f1CeSpmGZ4JBddE7QGlA8MQXYskYkI65jkMn8jnr0SySV9Nl4QlXBxMoeXwaoCvdTXfTB
MsN8p7LID8NFc4U2zFwxOR7e7C9JFoASW7ykc1mn4PIlsq3sS8LVlKPxJshYhsiQtGWtPaQ2DTzS
TEQjjuuMEysWvBDXBC1jW3arIo8Dh90lkyDiMRs8hCJ/7pRGBnWfgXDn0OnDW8mXc1D11CQB7xHF
XtU2zs2sY/lvw9Qj6nSq2b9N6BZ8TS7UMmNSxY9qNECmGWHerr3ESk9jo6gJ7bHjHKpK9kthKwmQ
BttCTOggihpqacPjA3OuPc9xUj1oEKW3Jr3/woOINqHVomfiftxbJwG9wLcVcuukgJaAQ5FrGfHM
zayPkUKMR0tlLgRB2UU3odMip5ZzewUoIr8xQGUvwWw46iBDJwusvi3u5h7vTL6Mzrqs2RSEi9vS
52cdEO8phS+F6RepTM3DSz4RE59qQjfhsLqcDfcqs1MDglSqqk0fAUqTS0QTjPKmCYjDs/dOpbSA
3L3xKAZprfC5utCjuuwG1eewtS38G6oLOTNYT2obDk9nH0VMIGJC7Xdz3mXbJqmbXWXktXFX5lCC
fMZnTKfbrsgRYUjhwcsjYHab5ZOK/BgTCiqeTm8sJmtEXPiNrjPSs+pIHdtc1jVObjkwBGzN/CZi
iflajr1a/Fq5YloPi8rvCVPPzx0lAM/XqPOMjqXZ4DQFU/hsmSIeVwSyOiWbAZsOkRei3FZO5pL/
p7Jv/AhLD4lW0nPGzmCprMIC0u818xKQcs/bNiQu95qMz9RaDZ6yIG/mfXrbJhMnd5+RCsbzuJQ7
K2v0XVl4l+iBkNeTPILheWSnKpAwN8hRSI8ohm3Y6TT1lWVz7WiSgEI9yikzZsgJIWF1VzYT135t
6IO8G3pGvAihlHMk+7BlVQmA/rnWMroGVuyQO8vWM8lRCJ2oD/Iq668zRgtnBGUO4PCwFnC0ihDH
NXGqkcZIpeMiAdJ6LklFxJkDAhecgDZCfDDY4xzx/ngvQp+yb1HC9wwFbfmB3PNy1HfTQy7nEe2x
rt0tssYC5miXdi6qpviAMDsU/ld5+z9AKXMx/f7zQv7fivelKt/V/+1QuXzc7w4Vk5wcLCr4EtHE
/NGdKX/hjxwbryW3itQvxOefxbwORss1KDyIt7740vUvqeZPoYyGSYXIHYQyyGtwB5JL/nfqeUSQ
f6rnbdOSpm7z9WGZRP6KlufPQhkngyObe0kWmE3c3CTFkMTOngCRJC9uS63mqIYgXNRt4dOQOMVq
oCSCCt0yoF3s+g2dINzerr+c+Wb1os1hjwGrqgQ+Ayeh6vAuCKA6rJv/Q955JVmuZFd2Kj0BPIMW
v1erkBn6BxYiA8Kh3eEQM+px9MR6IYqvX1U12dbFPxrNaGVkVWXyZeS9gPs5e6/FqopsCjomIXYN
KYFdbMjudsZ3cGZNNSLGJRYNr7AT1xpkK2E2dA13ZU9BDX/efDHnkkrBRC/tiklmdg7NFPMDqslx
h2FMqTWqw/KXk4y0YsJgTrcZQ/xrOw29bB/HNuj/wGCDYnli33lj31/GwTKv66Zzr0MIQ+9NEjOw
9ww7/wWAy3+w86y5g0Y7tfuudjBytg7gyTZssy07PPtDVrFfs0sZxb1K53CvXUXSb/Ln4CMWFR16
o+SZyEkd9GKk023fAbNYsp/eJ6hoThhxWznbtp/9Cy2R9i4EsdPB6DAoZ0iCBwB9HQ4qxVS8G4Uj
IQJ5df+IJ5ycdFL0Z5fOwa3VB964wcjj8+qJJ/UImlTfQsSYvoUn2Q0HZkXE1HEsZqwBCfeRkMOZ
qM24hXwUb0e1/D9x8gX4q8sKAEdjGM7B57X73I7T8GR1SfVe9U4FINExvW0/TC68UhxwE+FLoFjm
CAuZ8msd7A1hD5cpaHvsjab85k8lOHAOLIXc1GXsmWgje63h/r2ms8oPaWMVF3Kv8VbWdXhf5xXb
WpMK7OKA7SbWFgBPSAXyRfkuAQmv+Z2r7YD08i7van8XWmH2UqB4bxgJzQ3dGjPdzb4dfWhmjFfT
aKX2yu7K8M5xRvchNhL7QKNzOlIOZhTPkKV54+GMqZ1GYsQlYsheeuGMp3CuWMx1mjsgJiWCUdty
bqfrOKkJi7ScCvl2ciV0+uRo6rb31l7cE0BHdGuwieJzsmdjXpWHsta828LR/iKPal9i2VBGCCmt
dKXP5i1tivQYzT6pFKM1x0vOTe7bsmT+GloozBOeDvz98bd09EQXFCtKUN6pK3Lea4BbYHJi770g
hMn3EaebKw/TFDdLq373DYDLvJHq5CarGHYKs5K3HL/LFwcK1L3ip0uYoE6/JOfStc1m9a0DG/PY
06/aqz7mo2kUH4pR+M6PevaIBTmhTCcDTWP2FhR+1XGOouqS5D5cFaSA0y1zAOS+bZHBHxnt6SUq
PPNuIBBDzaxoBCcpt/kMXc+8GLM2sHynXAQIB8kaFXFUcJsm2FRuijGC5Mszq4ovHq/aFu+sUTwm
pdXfuXXUfLsQtQ4ul9hhZbuKGJomSLBySm78mAvrzn/Peg1oLTan4qBgiL1OM1T5dWfDkeK2QkJn
HzFVExg/k7g4yN6nmO7V7NaDsS+Ps5qmG5PmUbcTleMcumDiW9Z53UmKyr1RxZBEjzqYXLWi2BwA
KXJtXPfOPBWnILKgllvl2D/nju9pvC0qOTeqjm6FL1F5TV6LSLhjlDowGoDwmbrqzuxim2MsOTGD
21aj3yNLFx8OeCceNG6bvXUlBhByWgZ11gJiEIkGTmGAjn2OqcrWKRNFXLsFTKrE9NYt0fPfdl62
V1y22Gfa7DMTXBo88zYTK4hH+PZIfF2e3g+EoyhND3QMGZv7zl0WRhXSuLDoVtyu/UdCUO2xjsX8
paspRi2JKosFqd3dy3HgDuqWoreIhFjT08RwZGXDevLLU+ON0VvvZdOdjvXCgiPXcsuiqdvEoR5I
QNdm/CvQXpMTydfBTTwGxuc8sq/DZjVQ8ejak45CwZ1ySg4c4FEEga89KdG5J2HZ08lCxXaGsNbA
VaKYSG6zqW5kAmeUVxGS9VG4+XWGvniTu22/sxzENuRBrWfia3pY+ZrPU071cTcF3sR2MC+619RH
MLMa+9xyDy3rRDhtKtK3pVGQkeJZb5xx6vRYBeR80UXMuR9/e/ipy9686wxbHqLR9rcUG0j3s2aX
L9oz5LOn0+bMNSBpV4Oqa2+V2EH4zLJ2QZpHnD4pDbnLTyw8BKzZtySnXSI3rXHn0ewi+TbX/qev
/fohKKyEw3jk37k5b6C1DZLovp+TDFxYZTfXwdQXz1Pe2M/t4Bm3sobR4jRWsyMHVt5Uc0JfEXz1
EShexNDNLRnoU/yHPTh+B77PjS0PJx6mwairD4qe+U1OU4AUTd/jqnKqmc5nlx6gJZbbJKEBvRJ0
i+Rajh5WBQE+/DXmWXCyG1J1a6AVNrvUiNd1H0z+U6OaCYoBi1kEBOzYb+JpiG6MBL2XQWHxmGXK
veko13Nq5x/wI2nQMhNhGg/NKPUNnC8Ck61WxX5IqX2u69ZNTugHuIQ5qoyMFfVV68SdOLlhonFd
mwk7YfSFCLen6nOkB9AQsKvkc9aB2QUhTskN+OZaF9ZNMZrgdKk21iX+78Q4hKUbvMLFs1E3y7pa
ZwJp7GrSARvV0IleK7rlF0ByatzEhkcR0ooS85Z3XP1LlXH0nmQ1+8u+cE6VFvltUIrxguQhvvjZ
6G9lLPMHmbWceVhjo+YdWrc9eGhV0xV/S8EXCD1yp5NvPs5qmMrdMohlbTsbw972fGOXGsXygA/b
7n6elb+fyAvdpxaPK8fzxZWYhuYYeZ2ii2cZTyCjavKmlrhzVV2cHdv27puEBkVmjfa46gGTLfvS
TL0xcgDuyaNcPuRq7l7M0JybFazT6cygqnxpJ9ncY6UQO4Nbzn4shkatE7fFp8WRyd1XfBC+e1l2
t0MDlBwzdnvuiHsfJROO39wX230W+vVjyycEZISqT3jDllKFiB9nHZA3K6K2fPbAfKlzKaoYkrPF
SRCCsH1nM1Nh9NSmKbUIySzRSMpldpfgUPfSwr82Jsx/q2zgRXdno2O7dImjj8DaHdLUJPJoPxOw
QB4bP5hI1t8rqwIr33gl66hmKI4OWOKtraRlkVeZ5T1vBahdCiYsS5SmS4dVUdJB5vZLzmGdiyy+
VtOywstTHV1XQzrf8qbDEklyB1IaX3Gx9oDjg9obHf/iC7u/TiPPOLYVGLV1mPXwINnoVXejQlzI
X8E0bqYxzzezUgZS+kgFtyUUDRgPLinWNlPq0veav5Iq6MOzySPoUlcKFFddxggpbbiOozGphzjs
iu+orbJHJ0lojJjcyRlrk0pogpzpLQuogCR17z5CcK+OdrtQSDjIBBRFXFUS8o0SiNWaF+W2r1rn
ZrLz+ovdpbGrg9S9llbuUJ9JK4yBmikX372YAaw5QrovByPa5oXqrnyGVwdZp5wOZZOGa2gZbObS
ypyplpSO8TVqJqt4Di20hkOj3Wtk1tlrGMlebEy3End10c4cQwtq7MNI5KVvJsho7dw1exbGTFJy
kHHuuoVxv0VlWO0BW/j3+FCrJ24H8iYnqL6jS8OWkBcuMR1bdyFYjiB+WMpSzAhFUb3adL0YQyqh
7wTk0O8pT9wTdovyQRczhjvDDcJfvKe6jPlIz5ayhSu5Z6bmvVaFZYQrK5nCDyouhJHmznRu88bR
S3eSvPLQr30sLALxTUyA3p5scmtZWFafGD/NY1GD72Zv0rQXqpvDTQIeVqwry+y/BsN3vc1g1zny
Zl3UDFm05mxUQBHh/oWZLlnFpSFfUlziEMsDn+0CxV7NUrwjZkYsWhOG9HMv0Fv4fWRMaiLt6ipw
WuOj6oPyP8Gi+P/b6f1Xq0v+bUlncTP+j+cBt73qy/fpH9qSf/26P5d7DnIorto+xDkLzdKC1f5z
uRf8AdkJWYHJVICr+NKo+bd5gPUH3cWlHoO7yec67POr/pwGmH94/C5s95gYLFVL2jb/Aq6JDd4/
TwN4pEOssGnw+GbkLivGv6/N5NLsC0ZT5QbVDV6eE2FoCcQx6BwX3m84BlD1Ywi6oDUSeneZyHfI
sMR77QXxW1sYGDkVEMg2b+tnMbY8lMcs5XHgR9c2sZ5DWqSFR4HQDS8W5yoyDpUcz7JI+8+iLNmn
2Dp077g9jgji/Z5nYdj2HQTd0QrPYZTNz5Ko9i7jnPGS1xzbVj1/oOvKcNzrqbe8V1mS/57DudwJ
ytYH6tNQHGVZWpcy77lTUlFH0UrKk5Hm7FaU00vqoCut9LjLxJydLBcfwqaiPE8A19OXaMrUtW1B
Riik35y00ZtPPbuja9tDFmlUizRkUsUO65O6STLwDlSFxlBsfKQMMCHzlqSdygmI7mTD4GEFlDK/
rYKkANlWWWLdy44nuqCxtM3UQIguYSm4HiGfsx4yVbSvfe53K+ZBfO8T7h97uQBuqPcbPA6suXSv
TTWDI+g6f0sui1C9OzPnWYoAkPunoT9x4/JwVcUeqhR0I/7KJBt2O7SZ3PCSsS3mkBReCcGXw25u
BxCqZsD7vZxdmjwu1uCrsJ/CczYEwwtvZf/L63R5M9MH4R/RLwVgTsfvvnzcM0/hZEGKDXruQGGd
Hmxw3i9yLHrqL8oNfs2GpKZT9H3jkxmPZcA1yuHFX0dV3qxaYscjgyY73nDe5ywymiWxwCRzH9De
G1duIe3fWDTt3+hnxiu3Kuajiqqz7UzxafSU+kCBWW/CMnIO/IBrZ5/JlPymiJsv0dE5IOxHgVNN
vGxsNbXHHl/FIbF0i7kywJYDNIMzdM++hRNgTGWs7b7HwTW8NeaM4lD7WCUV2gfwyy2OUjLy+242
853OREasUA+fPgGhR03pEmW9M3DZNsb7qU3L42R3/e/J9bDzLDJ6JlIIMRZB/WKz/zGq7uWSWkPt
HG1Gyvf3rll4LM8monNJkjk3VRqj+RjmuozW8AWIqfRB+ur2DUh5RhjmuY/7sV81RsQ6xZdjchyy
0HxU8MYeIwVJleR9ogj5Afkagb8dxjYdvwJ/iJ+DVpvfjO0mep5VOmqmbdI7TEadRevOquc7RZ+Z
aJqXg9cN+VxREh4frdQ1NtOUZz4xtMVI7TpZd1KdM9LQpzJbWaOEhcBDzVohxXBvM5+3LClcUAiy
8F17BYK5IfHj6WnvLFJsDl/evewroJNJL8IVmy4sbFHSZ18NDuRzRv8TnFjrcjOSQMyvObkxAx+g
SIyrhrfcfgjjSn8aoU3nTNl8QEvWUCt47qfWCoydCgPzWRDpPnYVNA/OnMl1g4p7ZYCOuWV3IO5N
QDtP9SIMnwaafoUMxhtLOc2pdWtGIIbA36IIOnSm1k+ZFhSTjVhYJ9sz5e3AB+oq0W5CaWDOHkw3
c9/ymdvhKjdHhnROuPDe9QQ3uqBlqNyWGnoWxuVnmY3UL5zRZIkTiarfVLLMn/Iw42NHmXEdOWVK
QDCTAnNSb1MUJgykXMv+RYK8RjXrOJdoaNwXusuC2UpIBk7abKVWjR7ZyWmAxvyMuB2feRMtGOa0
zPZEyHHK8Ze3zetAHQH0Zse0QRBy0SjSItoAs/0+mml5mCv+ELoiM9yiBvooTRoLXW43H1SKx0ea
ugWbB+onFMqm3dDW4V2XpOVNM876vrJjd8MzJH/jOOhz3ybqTlEFBxcyHZeD2uymB1LKGfVuDQbP
t8bXYS6n2wJQ884J446tMHbrBIcVLQA8sdeJSqyDDTvjVmazV68qbcp7eF0mBX8joOOi8ottVvpR
AdPZY/apH3pJ/HY1dQwkQzkF50kZRAzpDbOOb0TYfOjWDi+ztpyXNKy9Rz7iLDrLhjFcPtnlfTN4
+Y4vNJUfX4a3pqo5zI09poGNAtF7HgOTMykmiwLfgTCX+swQNR8RR7OH0g4BvxRaV58B/edwBcen
gkDj9vocSuG9BmkSQBvgvj6uO2JAwylGJoG8KGUWu0KcEzzkFU47Lsjla0BTygVpX2DzM7uJvPIA
EJm8GaObO1t2DdqJlv333oZ2SMw2yq2naB6ITk5Ooj4bz3EoUZf+VevrHGxBkaZPPg/yR0t5EaUT
m+AKG/GSPDp/xfuaNs5tMqfzFdN+mqjk3u9Gz8pPZaBZcZd2nEtcfhWGd7Ooj72IysN/lzWSDXPi
Pz42PmWf6fvXvxcJ45f9uUUK/nBNYhY+PLHAMV0fkOefp8aftBhnQ3Y4/rJE+uvUCOeMvBdYDhNT
rMuZ86+ytf1HsPx7JPIDTpaM7YN/5dDo/nDM/oFz5niWH+CR4ZPMLsn8p0MjeoKRWygvQKJZ1Ybl
RgFim8XzzcTy6FAy97gpGpvXh697/2xHcKqqLJ/fWwhPK0GpgLSHZawq5sBXvZ4yfFiqQuDBlGgt
pSEOBaslaAGdP6yainQu229vG1sMtcv4ZiayPwBhw4jiZb27SSteNN2PC67lZ8C0ybFwxFHS9TkO
OUYxr83FIlczSjlyEmAGAG3DfWhGfHNxWAanOYk6Dj/KuLjCi15CZ0BjEkxGeBVSiznEaZs8m6Fh
bRKyaftWhvOpqeUEAjeZ9gF4z+fOFPR5WmHd8tNsT35ipL+x2dtHRlUCupjmYASe8zaAoESCM/Av
iSx1v+oX5x7HXv8qMoPx3Tcx8rlFRiX3R9NHkrx/rJMg4U3sVvODA+/y1Np2f4lTxVk5yEP1LBVo
JjceQBAziD+7ixnQzB3ioJkhFUNKuj0MakV4QCEwEofHU3IbxylFviZzHuAi2ScRVzwgfnSERWLI
c0YdhvC3ha5QLuZCpVMqnzmZpi2HXHLxQdLuTRvbYdzW8Qf4zoIoVCI/WHHQvuNwiCJRLLbEToIS
8sRiUCTs8+AUXXfg1g3h/ke1iHrd/B02HrrNCg3chjYFWYXeCtI39kDUbnhl1LQoRusuHowoXzkW
Xsc6Soc3X+F69AbccfOPADL1Y2RBFZiOOkatw0LcehzjkmwARRuQej9SSUOV0PDqfngIYZasB/Z9
aAthKSV9NGYbQ2gLa4ERRFfAQNtyndiNOEei7C+ah95X9yO1ZPqUPTQ5GXn1I71UDY1TjSodnvxi
xWySQNxHQULFIOnTPbTX4qlbPJpGU7X5vnI0ek2yBdmHg6nkUavMXknwsPrA8tPcGwTNyOjpSGBW
m8cta4n2gmK361Y6juN9HVnmFW6L8ttlKrvPmtyqNsR89cWhnrO1yzxH98ZFZdOFQfU9xNzvaMFT
Bir5AlJuSX38ouGiGrVScvlmgn60tJxiWDFxqPaamMmqahv5kBJp6VamF/Rf0eIxxShX3JJPRG5q
L57TPtcFYesuAV5IIXrrWiOH9KD05Br6JQbK0q8WEkH6qLso3vKhwVcxu4S2VgWTyx2PM/F7QBF8
hNvmskFdpKydQ3mD7mW86ziRiM20+FtzkqZUy3Kkrnp0+29cFDHAAN6Pg5cxma/ChremHerGhBCw
KGInR4gzKhF5AwDQfwebNaLRY8SGHADDrPZF8tgs1ll/8c/yvFKHKZ9TermqZpTrFScydihrWSuW
G4Mqgoc1E6aDb1X6xAi9Oy8+vE1YZPqN0iLOnb8JcQlwg203OOBps3ebO7ImtnVMg2S4kE9CyUd2
CjQDxLjxwZRT+czAlAWC1xF2PTo8u5FVjO78Kma7ZPEHiSVZESkwrmllEUXjRD7caqev9nQzqlfD
9uJnDsbxI71A0a6KjqsN0+nJ8rcRqiY22oNwPixd9xfqXCxFzILaHUvgHjxB0rAl7tJuG5ZgE3b0
aOyagwS8gNFMxkctvWxXlA3Y2LQuUPQg3AteJAv2D100S4NeuhBppVLmw2g7LRevOMaiwkikvIqd
OX0GFx0/+UYnYNOUY85KRDReuM3dsPgKByPN6UQHgIVMlCtf2qYNCJPIQRUBQi1/Llxp4Ll1uD6t
2iQeAePXQQ7byxHOQxW0HKp71WX3Ug52t2a9EGXrJjT1VRz2zmc91yimoY/4JIURWrPYYKG+dDRm
ToEqnlPvRrNyVoT04/TcRS2XWaaZ5xYE4+8sHEr+xHz/Ywo/qRPuPb8c71MXu9SKU9b4u+x7izVa
0POZddlEXtMYl+mGP6e4NarAe2OhNyLHTrr8GFdtG7KZIAm9Moes/y6iHksqeavK5U3VyC85OuGD
aMGPrLuhTN56Ir73cVxx/FWjk74l9HFPAS+RW8Kn5b6PBDzF3MAVjU/RMem7OYNJS8Nqf8V1xs+x
ppgPFdO2Jn8DrI28RKD95simv+MmbkoCbL5f20u30H5lF5/ExxCLhb+RUGAgOnn1JPb8BYMXjPs8
/s1bKmSkL+2Ykk6ajWc6OQ3aioVy2TgTp8o+ASq1mvjUPaQ9JGQa0fZvgEyTfTKnKP2kAMH7JJhC
j3OvYWLeArQHhIrvH/W2OaFP5E+TCVi09rgBk9xO1kEuvUsjcTbjwXQANfNdflsuPK8NCNDtFM7N
1eQsCsz5h/k5yqpcDDkEm55jJ4rBZBY07k4JEYmWGIOZHyRv5xuf/nPKKrxHNDa5Cbxe8mX2zlA/
2VTPqyAu3ICK7rJoo5ImbFbKyqNXtyvdB8W8lZ5OWPswKae8uEOFGBxyMUSPkcU/D+HZbG8vtVKi
X4QrsDj9Hjy7e6L20tIAdMkr+sIimyLRX4b0mPfgpcW+iKr+3YK6h/AtoxvTYPhSbmbfVWQe3izi
EutQoQVZF7wE83U2dvnedQ3aYSIY/xOdjv+iY9v/9/n7vW/+1//891Jcf3f+jv5g6uA7FhEpj/9l
OWT/ef62/zCpW7AdjbDjBaS1/s/Ulv+ECT7/49iOG8IiYtT659TWIsO1/BrwSTajW657/8oBHNDe
P09tbWodFr/dz28bemTJ/n5q6yeTcnUvOaTSyH/lYsY2KQTortbjEo8KfpJSaoyc756HFG9wJ5gv
4VhZPNuUfiEiz5KtINF4bbeAV42fOBbxguoR/yyl9JZy1FbYGTOtdJD3Vu3pJ5bZeiMmbEkZjGZA
4kRX/ZT/iixcsenDsF+gGjdW037PM7w6BKJdyb40sW1rF06ufeFOYR3J4+f8y5Sdx0pqqCcjB8UG
1oOa6ZWMXTOCqsvFtrLyhvUGHpZEMVbtkgy+f1fRleqVc2hsOk66nc2137jOyegwYjHpYJs7VuHK
nEZnYtup+9daZOG5tgdq/RLRczgm+yhnBWN1xa/IsW70lFA+yLS1G8rWYMaaG3eCd+624Yayga7R
bueiEGuhUnfn1LjcApvtKcZgc5vmdrSpiVau3ZKaMuNnEII+TNPCHrLb0GduJH1AwFAvqj0xK4RO
tRVQFIR2Nhg1YPPObjepPzjXCUKY3eDa8NBIWGwp80OlUoN7pfoqPRhdj7nVGORtEhjGd5H55idC
cefVZJK2MaCVflPpHLdkmyvmBYO9NSgIYSu3W5IyWdevOQan27BNOBElItpVKSP2Ep34/WgV1M0t
s/E4Qrnub2+WFkqnnGQa59ulV5gTMYmZ3e1kVGePiWmiriNbtLG6Ormq0jwhIFSY7fhkFqEbv/Dz
jNsbRGSj/Y6KWB11D9EiUoCBo85WDwS38EMPqj92liHXDIrHjbD1z3+QPI3CoQnnuty/GDBRnZMB
hfVN0Pjl736GQ89nZWRr2QZkn6yitY+yG6onzSj3JWIORDxQBzu2pd3RK0XwYERh1UM2tcUWjWD8
WvFmOHttzD95HJUXoYzwkvV5+duPqGwQRrJuI6W6F59OHSdNK5c7QaTiggcuvsUFPm8FXYhHXjLp
Wws9We1qlXzXpmGxzvWHbMfZFQ9Oqdg89AYrN6qC5r71YnVcnJvXQ7o8qv3Yi4FcMAfzyD98OUnj
BFBQI65xTsu9jRy0Ryyjyvy7pu+HRyeTza6OGd9UlJ/v9ejxfbc8zXYinYM7u6j9e2SPFmxglp4+
8gVepbY77ydo0vd8R/m6WvC8sYCZME0Us+R25yzSCTgzJjqbCuBHbg4kcfSiRGbb8At5KnWV2W87
FJc1O46YY7AQXD02Oh8QvjNcfR9UGn/0U5funIww84rOKdHoeGBst05M23gb54Dua6G8e/ac8QGX
9AT+CEb3kl0qrqGUyEse8LpdxUWC6zrM5mktgLI8tdCs6JTwN0lijYh8AB+IFNipRvt47dTknEoZ
dDvHgAQ2sIQFE5AP4bAem4nDJgXpZN8Gi5Z7Jhb5lpvvsTb9Z/vH3O10Ynqo4nD44JITXIMBJ2QS
+ui+xx4mb0i68pS0HreU0nWwrcnA5mvsG/FsrqCKJNACfLc4NtRVlugj9f52KAE1edVrVoOSYnBd
Mq02u42mxLqqaxkjnsztc63ndsedLtu3ldnuQizn+3puntKMZu7s2PDUghka0dh/a9mW+9Zumk3U
eMvmyOSKJuh7qIm7JhiTtW0M7J9r2W2qGYBLxbRv6xO53HmJh7KEusiaNjo4K/Z+G8eu430Qu9W1
EzTzgU97euJJ7zCmH2aSb0z1ujKVaw7FzbESVFyyOSh3rN8hZkCu27MZQJAKg+hopO3E3A8Daywy
iJsihQ4ypMY9BVnzaIcqey/6EEYbQRweDZEHvstjAZE07Wvp+BSH1OiDU1264YiVVp3lzHsxec6n
F0YJuxuzp8tDbz/EuUR2IaATUACkAFkOuaNR42Gem4DDvJMd6d5+12QNOO1qUE6RUxxbJw93S+pk
z8Gv3ppeNJ87RW7fBwx01QSqIVc/gZXSswe1c3LevT5n2s7SZJeL1lkb0uX6neoZ+VfI4gy0EMv9
oKQEg5RCPg15GX12lp1vhlwJssytu+kD9OZcvuGM2HG9nRNpgAZNe658YJfq0fP3ohRnMS0kIo/m
Qj71AAVU/9TYgFeTjGs47L6JF3rvP7ESJuXkN3V3CNJp4jzbTSbf2352wRZB6bgynaLYN1wBun3S
TO5mZF1DwtVx2VSNRB+5us1g+UU+cL4tZFeefDfunnTeZCeuQtAjGNrlfJngEe6klIAHMMNmz+Bw
MOk25WsPwcnlt0qr60gKeZ3VHbHwWP5uofzvuoqPBXmIeO0Ps8+QDUpWk9O09grPASguq2vKHtFJ
l5g84gbdpegZJFTgc7h4N/Erq75kpw3KNU2OBnboCEHTCtdXjqvmcyBVtkmpbO/mYGaFU4fhr6yU
6ibv/fShhLZ/RTjV/wDbEK49BnoXKqp8ktwm6DaS5MNdKz3n3E5BubdH5W3JQxfrnIP2ugs0/H54
jS9KaXXXqoiU6DyImeLWbKQmdcIk3bc8yynpe6V/Mf1GvjKAkbukdcEP1l0fDWv24ZTIN9zFI3R9
FjlcsjJX+FDEDh3nfO8CW7sl2pwBiY89skKyuE+8qTtnrgju+RTR9ifqz22LrVHPz6gMOVXYxjw/
gjSNtkFIvLEDkHXxwomU2CLNvh2stEA8ORn3Ik4+J34guzHofQZjsUkb3pzJQRcx/t5wfjQiXzxz
JrNvaj4O9+Ocu+ciKJoH/k/rQA5qeMzH2L+lbMNnKu8biuXdVB1N2bXbePTag+DduXVoJh66PCe4
xF+Mhv0WZPltHrbwOWqgPX1ht7d11FWPdem6lyA24JbXLISwwoIqwCLL2paOV9FeRrcy6PNF+ZdU
Xbd1dJduJyGMQwZU+jRWIC+kE7JeNRu4Kyg8gxuy/fUGiXZNPn3kwzV73qWlCvliCsN4diO/o+HV
YqUxsrK/87oxfEqRppEnTcf15I/Gr7xwnF+hn3M8czGA3ktwcQ8Fke2bUPgjvZ8wOxuyFb+iWswv
GYulPTlYXqSwatjYAdm7Nthh2iv04BSekzEpHryIiPSIUmbHxb2Ep0SIukqN5jG2puqtWyLWxRK2
9txMQuklgO1EVfpASVI8+JEzHeclqE1yjkgfXoz63V2C3PQwwyvOPJxyjTG+hEvgW2vAEqt0iYG7
P4lwV+UaQp0HXt103HRjLuFx7QL7q38S5ZwLxM5qVHqsIpJqGCgJnxuSGLpnmfYlaFLnq1hC6u1P
Xr3ivU+hKyLF7v4k2mvZ5P6mzZ12g8nXeaJSmW6jJQZvJ9Z0DeEDF2TG5bjZ9n4gv+0irA6tZqe0
65dgvblE7F1mum95lma/yNDa0PAK98FZUvkZ9WzoYktWv82XE5Mu4/ZItWPGNiKn5kuDkv+sh7C9
wjPC84yo/PjakCgmmcv3ltykPwMc6pb2ADwj+O5OzBKyTswd+RR2jbnR/srcjD9ghe1ToLemljDN
BWpQzuQXSNHBHmEGgIhxLLyzdIKKHflPw2EYe2/bSb7+K2IvAHOXMoS2DHFF6xtwU84EDXFuQXS7
tjpxSJMcp4JDcbiNEY+XpuC3ljglYmsm1jL7lExNZann/KeWIToaGtnS1aCaTJjDsVLrl0VS1dgY
lmlc/KXhEfciewIKVD73BV6DjTKT8j1YChtsd/CUmlrFO4LOzHDToJ+uuOCIa4A56I7nPOXwQBbn
U/3UTtjGw9mY/Ba3CBGLdS10zGYkHhgVo9wM90ZPjyWENcth2k6dD4M+IrRvFYLAXtovFb4mfKRU
LkEATYb/4C9FGaZwdGYEYIn3ainSDEulpvWWdk1kMi9CO2NeygLNVWm4KHvp5pMqKAb98t9mPQi4
+D9eD24yHn6Zqv/H+r3J1Hvxf7fNbH79X+myCA9GxPnLI5DE9eyvOYX7B9UKgIGhFTCAC62/2mbg
mh34/FHIw5QLd7hEvv5tTuH8EfBfpYxGWeFvPIp/ZUxBKvIfxhQAof9kMuMcJJfgkWP7+zHFkAQl
lXOhN1mH69iI46N2A73zPZlsPDEBlSnll9/43Zr2GQeK3LqqBPFZa3BIgiwILe0qbCnz7YSafdWr
6dXNorPXibcoGs5aOXcRnZAVb+CDEION1k1v/zd5Z7LcSJJu53fRPso85oiFNgACIwkSBOdNGJnM
jHme/W3us+jF9DmubndbS73opaRdmVVlJYkh/Pfzn/Od1g3fUszQSlN+EC2yBAPIa7/0QxD5+BZE
8U7vDUtsS6rsBJ5s15vGDQiBk+EkdWAxG2Ng5TIwdUOzaefUvEur4hKHgj60BnoU5WecSsWlnWJm
ohbVPYonqrULI38RfEEOi0orV1Gjr/MGi7EGoEr1lXersDPvmOF+uI3LdaXZ031sWjjCxukxzrCB
LFLMm6pGiJgFPaZGe7QYIldth5FkippHqFpkQ1VyeB7Y0TRhjt3FJroaxvGFKPurZGmPzYrhRSuq
R94W6veSYV9Y0BRqTC8EW5+dwmeKTH1Fd/JpWrEdMK/sLHiti53L3XljGf1rOdOaHs/tMVP3G8MQ
YjMk+MdiAAA0p7Fhqqh5ubi9zixZUktgAFFcCe70q8I0pzUqxBWreoZ4nr6DUWBDudzH2XAhmaqv
KhruU0zwqLbi2ahNHDIVFPzIWBtzEVgsl9ZLi5zigvRbTaR+V4tHY5JOuo3tAs3wOlH6OgRBkptv
gPrS09A2X9LwBbg0ghb55GvrIvE+aIWqN2Ui9YA49qAk8HzdR0ILfDv9ZbAJ2yCjnl1dB6VH2cgw
lHva5so/pK7A7s0kfxO4WXQeUJQrlvLaVdkrQfL61CeKEJZE71NetDu3cgWUBdV4XpaoEHj3aNMR
5pNdKhx1g5CCtwoSYk3rw6gjhfsoZJJCRkDPFOel5LgTI4hi3r7UdvAlU6coOEdcz5tWlau5D8KL
WZNZ+L5xQu9mTSYBndQkrAnCA514rf3kJUsj1BtK9Qir+1uWlf0GLQePfFrJdUHUGVasfGJhaOOJ
c/MXu3PH49Cazoa7xSmujV/K4KV7XbYVsVMH7UTsqgoXKnOqmg+ZxQ0dTzd87fZs0qm2NrDSBFM4
fJoanwgbQBQyCNW8dkmlRhR+a+nw5sQxtbVj+0ta2S+27FQUhvn9pLlvblv8wQI5BhOXnB1qDmtH
D2VSn5MT8M0XMWpfrZ+fCrZxKzcZ+0COBBBjsZuo8Wmy6lgZ+aXA/wUby2NBPSUXVjzfho6dj/Mz
L91wzWPqEZ7Wvm+bbRx1W2ypj+OY3UO6heY90jQTw7eFHFiX1yW1T2nOXp7fPhACV81gmLuwGD4p
9PitLya5kuXZ9fhkwkbB3oMpJ+nLO+6cKojQ/cZERkuHBMZQGCho7vJMFSG8A4S4sMSH1ScaS9L0
yWIvBmCi+KhinlSVO36bcXKfp4l/nnsCHYzsddq7mNRhgsLittcgPb4Tw3ue+u6PZSnSaD4Ftpsc
bW08L371kLjVMZLePdbPyxDn/tqxipktSsrtoVzuvBzDfhrr71LCo158l27Rku+fVj1lTXYSvffZ
Js43SOaLNvvQt7z2yW3dj8UdfzWGeyFC+dj0w5E5Of+xy/YuF1LuueHUR1YUMTbh7rSMglJHh2fi
5AHsCX/Jpr2HbHYCrfGgtXAV8dQna1bgVVs+9eFwwpsMRm82wmM4wyrQVyLUSdin4R/MwNiGGQIz
jUBTzd6Y7cyma5pTRr8QMUmUz8I2P+uFh5LW5uekmRh2ALuyBfZPLpjRtZ+U7p2PN2HVyjHEx1jw
RO4oxkioSuMb7azntL6kup/s8yahsbZOiqBuGEdxjdrr1o9PbNyIQmb9HOh2cRlLl6gXlUq2uTy6
i9Q2huy+4AWJjeOE19DoDzr0AdWhMQVhbKP/uZ23Zmf1lHMBhiQq1y4Vln0uP0KPXGElDsQwbCSv
mRXnrMH6NPTsWCx9z0WS3tEFtMTO6t2TDWtvQ1HBLh+zbza3096E6/9QLLUHE0TIhzju7W2lyxej
dEmq8clZLTkvW9fGPayOLDuz3Xt0s25eY0kEjzrmcDYJqbDC1JaNlxWX0BWwelN9xK/LT+KwxFwB
ZjtpHDS4AMxsO7ZVssvAenK+LCs2IeRlpvxP3vYPuH2VacG27kyZvoah+5Mm0y42tFcMbA1P3lDe
SWMIUIV4SFQuxW98+SBNzjoODpukCNbJrW9LvnS2X7xEaet8Ngu9vET/Hni1UnQGXpYsyz+mEV1B
153PzMc+DJsYn1BiW2zVZLKptXDL4RH8+xPn/9NpB4a3fz2Xrr+a4Xf/P/7jf59HaWz62zzKmotw
F/OoaekuwAL+1X/tzXCnYROhupp7qfp3f++mNv6CVKZ7dEN5vuEKwaT6X2sz8ZcrHBt1kWwCkBgC
Cv8Wy+y2uEOrhvBVHn7++3/Dvm/gJEVOFpYuONOFakD/B5YZnszM1SsRb8ac6OhbNiyLv8b6723M
Ak1AEvd6SM2pfnRrLEfbSJIZDypZWn8Mp+vXuBZod8VkZkMejJUx16lIN23z0ZlmjCIwUVhoiPBj
KJ0c1j8s3W2PM8D5Uh2XmFqmDIANMC557xvjt42eje0yGrM9OZ3mTwXj7yL8sP8uIB//BrxWo/+Q
yipWslfye0ylHwHGiljfJroFqtvU0g6MD/qdFlXNrwhgz8c0hfrBE9XyTM+A8+Tf1A/acqwrGzbt
6tDMgLKhZBIlmMhknl8pSYhZlY0cU423eEBNjdZ4pxTC+4x0hBhtsJjkRK3DV86ydE1FpncUhaE9
2smcHzuny34Wpe8USunR9BrRB8hKigqYJvsWE8VbtYj0aWxDMeJORS8Sbp69grGaAzZhPk4lM3m0
bxJT959yk1KeBNeBwJxsSKdzL+4sUrUH0YNwJIKVGG+yaQCE0mWxd7yIzgzkL3ja1bAjCVU9pXoE
y5FU/7vju/pd6i/aCrw42q2Syjif9ddFyWdGrI/rqSl5ZZW2FhlNfvKV3oaPUEXIZaMdkm5qqNqq
FuLHwvzUbnLdIDmKVuNIJzec7BZWbqrUvVjpfJVS/GTYmy9D2dXPUzHLp0LJg8S8tPtp7uvDUlvF
U++49VMym92VzxpMmIy30nSqEdekNlKG3VHL2VpIL2kzAQCqJ/8TkXz+kybSOhRLTrljMo7flk4K
uG0HJ6gsP3rqva75BZuVcTgMi5bGQeE8tjVTA7Ea9FpR+FhzZvlWGpq/w2K5PNB91X+3k9u8JIVi
FC1S36JR2ZeeyoF1B73nxAopus/blBS3iWfpMJgwAsjYmi5vrAwPetIhLNuhWRx6Q9AiadlhfjXc
MH6cllreTx3E9hWbqD7bVrJzN1EzY/Eo2IccDVq1wAhLjyaMGq0KJgA3E5hUc0vzgxc6y8GhsvIe
4LS7gymnPZZwwHe9rxWfHIE+9g26CBD1aO/p9WVHqiV96dy8+JXlJD7c3k0fRNnbO2o306C3tOJs
TK78IupQHsyh0PYuoubqhluD8TC+sQ7r3+lQzC4lFQ+HrtPzR7bY8gmGen6SM7fNkXTtunTZs/WI
U6jtdivOJZnFANF5eSLtGAc1jz7wAlnyxHPOoCxdZ85JaOKo9UJbjaa9KFmT32uWLa7KSX/MeH4e
TE2avwev7Y92bDDMVmG87/AmbXU6joJ6jMJrWnu96rdsgnLEdpS52fxFktd4gFU4HiJRl295xO13
aApgs9yfaQ2dRUjhQBhFh7QkTr1umnS8jkQUgmaSzaHHO/Ne9YO+y8KsPZI39o9pUhqB50TpYaip
F23LxF0TwswfHX6NSzno8ruthviTiFIBGpkXZwnghWXeRoYFKZrQo0tYTFb7XfhVJAHS6tRpN2NO
swDf1T1elv6uk7PBMzfnat60fFJvMMmEJrwvv3NJXjBJMG4wBmERiHLHFBt2saCLYkUx8m5AIy0b
ag3ImdCeai7WKLKwj9JwzO6MyKh+8bSuztbQ9N+yZL1hdHCTHFuvvHVYThLOGrkj5N1ZG9k4VeW9
F8XtS2bju2d3rlhM0LNUHMLg/rPKFa4pFsNwtsk+NyDhM9rPsEGwAs0tD85TPlr8/2J/njFiUdG3
1UpGH6+0uC0bAkiUe+NFhRXWR6kgUqpufRtKXsnVxGppjREJ3pSd2kNzkGAfobH0CAyY/7XxzSYT
wwmQZ0xcrMHIHbAIojC6JnL6gZ0S2NUgzIxLg2JglXXmc9lAFn2E7kD2LeKB8kon+/JMT21Zb/VS
2FjNMiI2Y9bBrC3iuePKn2BbyACmLXttScZmHdczpsweOYrY8CjBsBed3z8NXWgeahL515IMPh2j
vrDuCEB1X5kYaXEC39nxjIH/hlnM7X68kcwf8RvVykARMjs9PwK2qcW6/WhESvxH7oLkx0FdkNmH
tUzoQlTJQ58M5onTnj+9QKzoDoBEskoV9zRnV1oeGZ4BnIEO+WBcS1K+445d0TBscU0U34SlrVe3
bXgpgUtyptqj2ZfBELJHIeerJ+mqycsQRwnounZjl5CDA2syTDKK7LqvGftig2Skpn+DOVUL+CTT
dmSNiLcB2IhAGYnWvdgl/ba89lDNwgWxmKbUcNe50ATYApKcxqvc/YHQpZ0sh/EDEFcyPVeekS1B
xOVoQ++h+V5rQl8PiV++tt0MxTqU3bRCj4X8kTVOvyu7Nnn1MpLg4UTwjpnBem7KKjoM5WjezTgT
NmU9mFe6ZjggMMmt0zzkzeTzT3RqgQMX5qJmEUsirsbOc85uMTkBouCYqexcwXWIwUj4y448krX3
VcrOTWX7GQF4vCOpc6jTn6X0oTFn1aHoy+mKFmD8RhKEXtd7XLxwMtgflXRHOsqN8gnYTbjBrpcI
/IOCw9KA2IJYBCuC1IkcLJjiOBNibtbWcA2XUeYbpkLx7g5NsxvIl70Os7fsG7rHX1MVP0xvSURI
RVgYsBxFj30smm+kuIk/Q3yR54/zwAYketBZbGykijiavT0jp6vgY3rLQKKRk9Hk/bfv2fvLxyS2
w81MkFznbUceGHXL3lJWPRwzFa80JYYxsoGjQ0fFDNtB3qKYmWdCXJj4VAlp0fed46CJjksKhQWS
ucp3xirqmWaEPil2XOoVzK/m3re64pUGmUX91u1ALWKqcqN+qjKkwpUt2vsQ0eTQ9awPmtnHc53k
YC8jRjPwbvwovYqmSiJ6r5mKq2Lhb65zaXVnV4VZ+97CXAjgFy1PhV0HFXutJlALK+Y1xZyg6nXl
3DKyg+Uhho637KybIG60jh1gSp/3Xgp3FroghesC985MjcmvXsVwx5FAA3vSIX3PxnLcuiqw66ro
bjcYTUmjTpORsWziBUyjCvpmt8xvVk3Dr0wFgedO194zt88vZdmO5tYAJr7XjCw8u+haAdQs51yr
bHGpUsa1yhsrn9annaf5V3mLIzdx60TYGML+F0ciAS6WwKb1NNyCzPqCtZebYgkz07eULVY3Fvlg
lKnOsKWVHcWAQv504HwO8EZM+oqwkprpUuvrJAKQE99YOfYivWseOtOzPcmUikrPzl/KSJfDBlYN
tB0tUeSdloKre7L+7W/OWGxTuW8hXHXGEDHC/Ce9J6T6DWJlhp2F28UYhLzAWFmqLH4A8oJIERYl
VXk0EF74PdILXF4WZcxczouPu586kRTg72q84YTgu5lghzWOdqOx8ountJaWanDgbMBe3wa2wNj7
B6NF6KHbG/qvYhelE+PZ+t+/Hv9f6hflEvivL7674WtMvtrf/4eLL3/uvwJb/l/cUQ2LG69rCJXm
//vF1/zL4d7qsIy2PUPl/P/BMOobFvAYqH9kb4kK/u3iK/5ybJJK/D9dnpeWRZjp31nEcGn+50UM
CWroqyxhbBAAlmBR9I/33hEDiNflecTYVDZPRdMhDJPKMq1yo9WivjfxPkH3iRGDkHm6j2aaSChp
2DpWCfGmO0hcyC9VnoeMyDl8V3YxuCeYCv13JGQyHrntr/k05mts/3Ywu3m1qyp9uYN11V3GjEke
TC6JsDrhByAgbP5YouThaFdxc6qHpHjlcQeZtKjLrafsH7TAytOiLCFZU9r7RGR2ULdhrqQs9KLQ
DD8mVKojIxzNJJ00d16GKFRH1XSalQHFUVaUSplSYmVP4YtLpYuyrDTKvOKw4A/ggv5GWKLMzxq6
sy5a/hRPzaeaNfCbBltj1S9hdqiUM4b76RSuJkKXSFDKO6OTIYv4OuKo8drKeoZS5HF4ltRATzfz
jZ+nywtyCJYckU34wHi20AB/M+20iW5q1N3O5JW1Yp5mDhMNHHgbE/GILTt7MyJ44BZ3NlUyiLyo
p2Cc/bLci0Vaq7qBx0y16YEX2d1jiRuoa59pcMavFJgxFnhTpa3bhQKWFALXqTPwK1XclX9FsFrI
OeBmikCJ7UYmcQ4V5XaSUU2/CBMfmV7lhnJNZM+pNeT3Moz6xVb+qU45qQgRERmj1jjIAaxtcS7k
O/xmOOJuLizlx+IDDmDQzIv9aOUuDkxsW5C6w42be1gYbExdrrJ31VKw5GAEOZICwldDMBIEIsWN
ZRhKsHrK1cOqhVU6nrGopMZnmIR4V+RCQjptuQOEO21MYN57F3Hhc0ybhZA/mOMWpE9gT5n3SVK+
2aXuvOw7x0uOk6mnwBtrb2fNYABcKeUWoBlVe2zeDyLjpyJLrK0Svtb8bmOxLsWQYVed5d5RDro2
n8IdB5tNJSL+OpMvHuZjDGB1Kt1tNEV54A49Ly0hoY2uXHquDmw6Vs69eYG3Zuv5lq7BNMCKUW7o
M613MZa/2KWJkDeawrxi1j6wOXGmZw6zM15BLnDNwTYGN8DVGN2VylPo8j1jk1flG5AcvObNxCQL
eh2+u7Ijyo6uTBNT9qZTdkWy01RE2zmtUY07xDg2suFJ5yT5Ia4DR77ByFwKL+LEyNJ4N0A9vvMK
YRy8SZmTnUxc+E09jLlwhZaKZLXG+8vpHqaHyLebb1nVLJFwFTHqltXeS9IZtbZx76lUN44m48Qh
8jKfa1sT67upM7C7+Rm8t9ToWQObfkDqPiMDp6dbGl66FRHT+Lw0WvSYtF55WOhQwczjTbyFFG/F
RkHtBQ6+QIc4+Ag9kMYroiN7NAH2rcjHu9lwJBZ2cGFMmCHg+Npw+McCAILOxZIqKEFyXrT9FODp
jz6LYl6ex8jKnwEt5NfW8JtjBLqwXHWdzBFFePm9EBXMSPtknxiL/RY543SWteUhAfXTY58XLDHo
RYGtlbsbalmB/gqPvalDj2s7ZvXn3Mnq2lmFseNxTSoef9Hwy53pSjrEXkppsC/a9zmmED7EJPlL
I0L6VPOyBoUY5jczNdpdVQNiIcQzmJse58m65vn8rJWh9WSUA9U3s+fQXUZ7zdGd8/QOQgdhIeYr
psCkTtx4P7N5P/WjHf3Et9QtEkB5CLlk3SNJsDBl93icam/ZZKS2DpUK75IgdZ9jQF3b7Jbt1WUz
gyyotVfDySyM9G2Wry0Nf0mT5dp92LjyNyGuCoe+LFlD2CnJlbKDwJaQqTzi2Cpx6CXui6P4IZDT
X2q6iGA9qChMBjlnN0dJ+CiXzD6Gt+BMNPNyTHKktcDR8o8mxCQt26J5JzVXEsbviRURo91X8KbP
Zl6TpGwVsWS45XVm+DPU2/jWvtUnAXjBLpislq5lILNvmHrXjXtY9kKjha+JJVIoa6XM0fXtQBr/
pwYxcbYU+d5WDHxWtOyaakXGlzdI/qR4+V2J940UqTiDL2E3wc/CUXtj7Ot8qSZ+UioEGmePYUm/
luDQ6JGUhBPXliEj5ljCBkE0coFtb/h+DF3Rk2/YKeVzCu/f2Jq7Mk3LuERzD3RPK7jMaW6lSgEK
J7uiqrLPx3VeIWF0PARKkby2hFUCA9/iA627FA1UjT0ErF5YSIs81KlnVq0Eneh81qy3sgIMoSA+
Zz+5mLcuAzGPgA4sGg5wjDoPLG8plUBj2uEenhCl6EQo/GmmB4618cdUpc6reatOkKpFoRtm65fg
5sWuD1cEymw37SuuUziSRov8hd44p64Irf2C6LO3DMu+hlZGLjDVpXX1OSwBiJKaEn0GbD3qxrsY
O/KwGmc+JfzulOulNakO/uKZqz8Wvj/l6Pg7jEf5MVc1Epjpo0ujqiVyVTJBYw48eb4gB4aN/KX1
S+OCA66hgU+Pg9ZKm/MwVMbZ5wC+hnGbnsQI6MftIdTPCwc7lwd1bhoiBJ5rj+4BwLG1Z5tJpteX
tE6XaZPstNz3Dj0flx/oZvaXLTRchX3eTBx53DhyK60DPzYgnRGQcHJiMiyisT4yGgyFx8rULPdz
luh3tHZXV7JF8xkxqnwuzba5o6UWdyCHUXzpxFycijqd7tJYMxz4ukX1MU9Ju5/ckIUd/mEMJDmk
FGwI3vxEKYi1ogpJProUmT7UrtutU82UqPbcU94sd6JCHe0JL1xWWYcaQv62hJG6cjVzXBWSOIqZ
NWzdfNV7Ejs0oHRab97HEa0oy4i/ZjVhm2NNq3pTalTZh0nQnGRaYbmZ4zr9ToqFPlzRdlyrF+eN
bwCuW9XIYhez/rBQ8XIMu6E/uWXWPviqwwWmdvFbql4XUMHUI0jchIjz+hQQc4FEO8XplSt+9EaN
CZT8zjK3qZcjr6I/yTW9y/AhZxKHW6n7xhNoHSjCFmV+ay5c7mouBv2lpebjKy8mFqxx2G61iMaa
GUeN8bIYcKC8oAZmzMNIiZeO0jHzm6RZThZlcJ3WMVemWvoWspQcA2qvzSTopAUfeySg9cnfIL8p
wJGXWY/m57kGNugRz9q4Sl1NlM4qb4qr0l5LpcKqLON7rZTZlDsxhxtqLfMzagJsyeggb3IunfbD
fR1O5pfOAbCyDfw5rLuXx0qvkoC+gYqyh4n+VyUQF0oqtpRorDHdrRtjMD/GPJs2XPG1ba5kZksJ
zr2SniUz5+9UydFt4un0+iJR00uc3Q9Kts4V4GGWFgX3StTuw9QMRDgmNMhE/sOkxO9qnJLzYkzL
NrWRxu0+RCWna0QA2OawGAvdWHtKTqdVTz4BYswfmaynQ3WT3Zuwf9eVFN+qDhR8SWT6lVBvKMle
V+L9HDflOVWCvpDC3jlK5OfUoyfAM6KvRa0AqINfdp0eJ/smhu0zq1UBDezFJwq+RX5Nc+imTIuj
rZYLrlozoKywcbD+c/tw20RghWQrwfaDDUWulhVVWMYkuG8rjNs2A32BTRHNFeWDrtYdSEDzs1eg
G2KsZR1iV6RGVoNaknSIhE/9bXMCg4lmvds+RQCLuCuM2j9aJKcIClfVY15P3t5h3Q2AcmioE2NB
w2NifoBZOFGJ2tMLLlnk9Pjs0KU8BFq15pHSGZ4cjlcURNEN36VaCNkDUlWUm8abpw3lz5SV9VH0
Zf0bUc7/BLfkmDjUfCgV8GV3pM3H+4p94MmZJ+c+kZEJ0YRL9P8HLQEG/Vj/Wi7YD0nOS/H7VkKm
ds660IUDEe9vWoGLMxNnAsseOr8Mg56kv2sFzl8OCBf23RZiuLD+YUmuOIIYPFk7Wj43cF8hWf7X
llz/y7Zt/lv0ApeMqa6b/45WgEr3z1qBbuIbNUzDxcnHPv6fduTaCGoW30gPd0FKEmNtvof+6Zxi
QIBrPXL+tL1xjWEJrcfY+JgS66PPbecMfLR9TKcqfmdflr5PmWbd872DnT57VNTZfKxackr7Bas8
Nz7HXLYkrrs7syv/eJ2h7eSCT6Vty+K15lG1cT3aTF2CUUHDAuOSJwviKnX3VTAUIjrT22q9VnIo
v3tvosB2yKhpcuBrE5thHat5mODZppI5WqOdJWeticdfU951mzQz5Etn281ZUiu1MhEez54nVKKb
OP229/twM+i1aQXQVbIg5tHvrazKHtbMZ9MBO9mwg05gPvfNXOwR3WGNQ4KI1rVf5UG4ZGTb4EF+
iCaxgqJw2GcsSUy9etZiPisT/bAsbsxuONfu2o4S4i4K9S8RJXnQuyCQG0cbcVmmzXY2ayZqhHzC
UuoGq9sHi16FB49TdV8Z2DJLr79mvTwn5vxraPsnTtb8SvhAO4y2CYFGmMbej90lSMU4nGpURV5C
bd5PjqWtPdlY92bZldfQrR+6xZRnzQEexaATbhgsSRW1Q7SFaum/CvAeuzlsQ3yMeThROsvS9Xtq
O/ddNn380DmaB2+mrCvanlwzYr816G+C1SYW8sK5DNok7n27bO4VfiBe95XWbTvfDim+GXjV+rDf
aonLCWKW1K8X1KVSo9lvDZfW8yhnBWU3ZvdgWN2yw8iKu6xOh0NOFHSvVZkX9Mgb+wKZmnnITh70
JBFbGWnVJW6I+owO18U2Ht6LRMsCmVYPlSnk2nJn62GpqVuIxnFNMDO/dOgZm4rlEm2JMX/XEBp6
YPiV2IKlrDbCwkeZVy09P2xf6Hpwwk2Bv2JPGxFmrZDem/uKJzbafeMhB6QdZrbG6nj0+uYD/RMW
cf+2voyLZ5xvr0GrY6WbQSQemHqn41Lxm8+NX28gaaQXf1EtejozF1mXuySrtO00zt9Z2LyiX5hI
O/6hiXhXXb2t14veptzIOhHUBdOPP4Zv0nKooAP6exSTDUje5P0BXImJJRTWJu2j6jJqGrxxagg3
2USTdW/Eb5xsEMgIYB8M3ZDBkoYny+vpjM3bYacZhB6nhcpeR++vzDtfI8NaF2dnspriW9hc3O3Z
XiOV8FKLH9b02W5q2F9HBT3bdfNMvSYZ7dCWJ11HHLMLQe7QS7YRdQ6p1V2QuD9kzMK34WVcV8lw
XSj+CVxgI+tQ60rqD4Deuprtri16vtjNh6duGc0gbFnO1n1xV2bMJtxy/nDLZ4ZnFy/F7VtNvqvx
7/igzXgG64uT9XghAYSuB77nUI25F0WDAaO9Hq4Q5Ggi7iD+6YAXLJ5ElrNgxs7C79Fz9rOkz5ha
C3uj6xaNpNJ8n3uqh2uQwSvsR8e0N44ggbB4WnidDeai/N0TGXFkt63JRGFLrL0iXLOjZNLjIaOP
OsJRsfMJyOSZY+4KCvmY0drXsvfIxlepDGjXoJS9M5nUM8v/ch3vZPrzslqI4m68mo6FcYzvaUcO
3D5+DC2D35hM0Vwa93Ve/2YKPy5juk+I8KzbCSTN5B2KSDs4dpKdQ2ugJDYCoVP0lrPFCSPWFGRE
69FgL82oAJG5NEA3abQChOaUbSaAybhgJ9KohmiOxIEs7p1O/zy6Ebw6PdvT55IGKbyhNJ/V00x/
1BozW8+o5htpiu/WyCFZo3FuKn+mJxsC0jriOYJK42E51vziBLT8x6IPpajszzzqGMVsmwezObOM
Ds1qDVGx3QNtsFDwTGevdyVh9lZW0EMc86Bnw7CyuG1vUVueY3IKZMjxXS3Elja+1z0CtiMtNsIn
auOsIgzvoVcaNKpXHkHf0perbki/DMv6ZJzSkagBiJFOg83TxefMd7+sNNwmYfGQh64EEDsTmneb
im5HJmzCAseBVRfDrgzZZ8bJBtgI2JQ8eqFKhzU7eXXoV49JEt8r/tEKgLO5AkD2ldIlxDI6b58Y
yx+zLvomnfzIp/LQLlgdK/1JuMtdKtzfQro/gPuvNRFJW1KkWwm6vYzEPrSpvtFCAw9l8cp29JmU
gY2tp6YkKr+TlX9qmEQ2rp29NF1zmYv8DNuN6jC9yTdxb5yGJXwwpro9jTNHtDZN194B87RkD70f
HsFe13zX4R8YDhId9d+i4012IrbjqG5H3V3ibd/g6DSN3FjH/ParATOAYeOgxdddAt4iqDxfvXCK
V3zRCz5QzLv09DlrZw5dOO8tzdQ1seAuBJ+qe+2WcOG0EpMRb2r6P3ZCxC+eidJIPPtgsut+HOz+
vvaZ2G0np3a0JCeXFkUQxzU3Pj57K4y5LWkUOsnbji9hk6FDMNebLAWAUUSTeSmJwdI4zyeoNzw6
f9rnOSQhukggyDTzuEGktWuMvlgDSpS/phPsG3G2zV4UbYo0sQPXUSFiPvv5jutdydMdTO8Q9ieb
ehMwE/x4XGP/xH5Nm4/H9TrDu+4KQHppRvgBVgfkNehl3JRominLGO7tbFXBJPRro/NXoZ62gIsA
VLEfoW2NQPbGg5IA6QmWHD0qSyhRcFh2t5aJ8Tpzhi38T2vD54Nm5xT9P059PHMRI1E7+dMqDodq
59dIM1GJEM15WW+mJAUSIHuevrq8OhZL2MS1/xg6gIaxTBDqDPLuRZR45CtTsR9sKodKe/iOluqT
N5S9Y2gj+4n6B19hwvJoqlZGT/xgDodvG4DwCpgAwHxFyHPr6ZXGvXo1NvO3IKoSZFHUPFgzCQEF
3ll5KuDv0BEBoARrcpZbjEaI8+uikMVx9EC3RX3RcEzzyMCDE/8AFYZQzztwP0IaoRcgTGkI1CkF
4c1IuYcuTUpHkO0CAoTLmnkManGJCF21SXgiXpNvG+SLdRYu4Rakz7SpLcLi6eAm3FwXOqYJVLCN
GTiP0tI7aSLjat033aHqLXnEWd08R+pELOIWw1jT0xRXmNVumOUfREMR2AZvSdjX0AoIa+1J5RT3
wPVxj1rtF2ZJ/bljr4QzfU4CK17uKmok1t1E+Mfp2OoOlnZxZ8JEgzeY7K2xP0RWvWFWCunJ1bQA
7rR/1EFVrcexFVsdPi3FRxaZPaFalFKx0eZ8RPypuNE73cJcmUIQ4JYYcBmOglnTXqpGp5un4P2c
XhZu5ZeF4PZnVANZm2vGXTviOBiq6YBQPiFIV98Zi+hrwTgITXX6MTVaJ1x8c+vIQcIcc1Qti7I9
urAgcoRwdnbTUJXN1pJjFiSLPZ5YRfH9dk1oSY6LQOuGdbpbMDfQQpjFvAALS8TqXIdOfs67cbqz
pjp5YQdrr6cx/N1o7eOAUYT7BKU7MN8OCQTa1QiMKkgGAyuRSFG5qV4hHIaCtWjww6iLmQP6UqJ7
LJ5AG2eKe9s6ty+tSRDH0ccPqnDN8xyPh0bGvznw1QJHYs7I9O+Zp/UDZwg1Uo1rran2Nk8DnxA8
peOyFmn3VZvNV2JY8VqWfnmNa6cPFs0tA5pJo9X/ZO/MkhtH0my9ld4AwgAHHEO/NWdSJEXNCr3A
pJCEeXaMe+qnu4Te2P2grrwVGZWVZvmc1+qlLDJCAwm6/8M539EG5hceRdzd1Je3QpspW5wGYi0y
pPrmWLnfhe2DzGSMRQ4IRokgNfSlAfd8W6XcpyVgn5MTcojlXsYwKuB65XQ1YSJEwSGZ6/KOivoA
n6RArshYMojd2yaobryA7cgw5O0zAgTM/0Qd4W4D0VWGo7+qg+IKvki1xPbfXlKjrxkuWgkEt8k/
ZqUef0rybhhhFc3aRiVzXyEh2zGFJJvBn4KLUIkkPMS0kEvBtEHC+NxbJbIVyzdgMCfZo1aRy+CQ
TLvSNAGrG2ynuiO20lmS0oxacbChDZJPW696Y3A/SiU5LDuSKNpwSkHWJekVi3dAPIURvyWe2W1q
O5t2sTZ2p250YHoU460+xM26tHXnbLEWIJEOA2IIhYQlUX3s7OgmCcMnNpPp95gi9jGtvePfZuCB
YuHfDzxu2ih//5///oMYBMG/+82oKr+Zrkn1/M+og998AfKbyx/iXjXnIcaXGfUfKQgWZlTDJL9c
Mj8BXqv/0xhgEZmO45XZhGVJAznhXxp5mF+82n/aAmafqgvG1kGCwUjGI6vhF3kEC+ZQL7WJIr45
+41GHo/WrztbD696Ep0RWjGtrER8yIfwR8eyA5UXe3o75aYOqr5bECwG9Wmsnwajfyt9mWzIQkn3
CJu8pw6A4lYSz7WYKta1Fvp51DmwElrtfTSrrW+QFhpbsE/1gPAls7JmzTkBS6ovUM4OKcdBhHqt
oMbLxnGdddM7KjE+6Gx6l/zo382SYnVCUefo3X01DLjDhdMRlFA8GAFr6ckm7gSdLd4iLz+ZHiAq
aTfdIXBAb6Sm/p2OXC0zTxDYa0Pdiqzqs7QwUEKPp1IHborKL73XKsKVOtIrl7KSD1XS4t9103gp
GybcFHAvKvDJlpnKY0QfsQ7iSZ761utwC8gfpBugaOul2PRuloGocapdbtf5KsJPeO7csdnMMfR7
szSMReN2z0bQBDtDZOaWgCQyXArFReMn/U7pInkPLDKJGh8lA0q4/jlrkg+2X+jnNPND16F9daV8
1ros3wIPDWe2P4RiXVzQ4pR7RnYpe3BWAV0uygu7z8tgYm5SRV4cHOJWLzJlbRG3Q3A92/7R0DvB
gveepbVTHOWUnWoEey5ON6uwHOArNT4v/dhbLUmXMv8B8BTZl5TGShjNsfe7latXOsbdYJ1DVJjn
QVzWg70HShixf0hf0DjyIhfKWak4vJhNYS+mOD0lE0lh9JpuU18FqD9YJPRXYSOvWhASLW+UtUkj
lS5la5LoJPiCAId2kJSmHfcx3lABKTyG3hPyUqwgGGcLZjZvXlm8DX6HAhZleIYMgOcvu20876rm
IVglsr/KqqLg4itJ96thJyXWKeJ1X0QV+R+eMFez8nfhx223iGAXrcZKArgRFzX0Dlya9odieCJA
5dMc+mvZGcck1TcDQQoLwyzejMTcIPmedZf9XR8AKAvgtApVnRGVvxayB046sRYOZ0NBZZon8EfO
3o+6DZsh3HKi3No1tWMnpy0D9Yzuc84Yqv1T3iS308jXIK5wBYjhWuOp4hZTyaIHFDdKnSCGeId+
5o7qikm7k78wpn+P+/5KT5MrM4rOWZjmrBJzcLndRgTmIdK0ex/9NXp5ugEvEd8h6Hy0UYcYwmYH
hzDwMOho5SvtHo3F3tN6ErNM32TFWB0Rfb+lgXcix/k8jPKBfOn15IhzV8ds2hAIMna5tlQL8KhM
7tIA6eXU59MKAcyVzbzTmx8LKyx3LbVqjVZy2bvu49BNT2QU7XWcuVhorNexCN/YLD9ORUXiA3WP
5UTt0uxByrd2ewxL76kPiQLBGflAg8a6QuLFTypc8L0nDe5hSnOXIRmA+xLzYXQIhp5RSp3x43a+
WNfA8EBxQXJu856QcabIaJSHM4SjepEUJh68pLrte+HuuI/V2tGGYs2k+Yk6EOeNnt3FsjQXYdB+
WP/fnvfrBuFPVYr/Vb+2P/5o7/A7jSLgd4u7DpWi5fxu7yC+mX+cROR8oyFg5TBzKwVrgZ+YlvY3
nTsdWaP42kwAvPwrawdsEr+sHbjoeWCo0G1+NguZ1y93MPQIfexj0kEtotzWcHAda49wuihpyz27
0c7DYLG732e5PszeqfYqkFT968QxiRlWBTquhdchH8McQdebQ1D5XpYe6PlBMlwyw3HX0wXc5o4b
LtE6iSU+1WlBxvewM3qf1V7le0AFTPO9TGBra/AWD37h6qgjGs4SYl2XzThGy1gUWLEUBMp1ME0x
J7lj6+/KVsYqyWX1PjU5buTOt/YIsMCrpLFBayKS6jWveu/kQ9E5zejdlQS689Zo0QytiyMac2eE
gyaI2WR1yfI8Icth1xLTTOyF0Wx9IUinoL26Nzq7xO/rBcdoYDaJ4twnbHZMPvLS9q/RpmcYhzl4
z9irIsACmKLcIg6OXRo2B5g++sZDlhVhOgkqthVI2C8jHI0zenN7labFXZ15N7VUXbPv0SHeiE6n
lXNEiy6r0uWTgKK0L+pO/3AaYnW2YxHEWwBGw2qKQGQ1Y/9uoJZ7G3WGzEi1RogeoWIIpcqVHwKz
n/JUbIpINFdI3upnkejMYVprCDm/2+DaQYlOlkyovboW1htKEWPvFUyaR4zPeIqKqjqCJ2Iy6Cqd
EZBq7e+0ZP5jRqAhLURVg8xnXmplcMp7tutzoBqZornL5HThq75eoeQt7G0baQIgXtI/V+zkmVxM
WnvvMRMgiKiRSF5TLY9BM6qUhh75DdoHljVrxYLsgO+BcKwwUSykaQmBkpibwugQZ0+JiPedHo/a
Cn4/nkQZpd4Tpq/sSonWuiESoCDAw2jM6AHv+/BhxKmmMafp2Xjg+ZSsQYitIkU7rLRDiCb+ApCe
ITkuI+7ZLObhhbSRcls6iX5djFjtwsJKX7BDZfuqK4I15h77UAWWv8Kt6mF8Kusl7iJ6QplYT8ro
0MwmerYmLwVWgVeZG70S1LBjGHVrVyEpmZCRHwmb6k5xL8OVEwhrje7FPXmDJz+GWiNUIHficedW
oXnxhXK3iVmbOyYSA90hLGWmAt22lm62mZiArZWddUsyLlvsezrRKLAZq40TleYWdhFBI4M72IsE
xeu6M7xpG/F+bNwwtG3mVHz+EmGqG1Z3ETUVOT6jZTlkc9mgZWF/vkoxdvj027g/e0VPTFfozigm
O4u+q8oq70JitAlfEU21zeZJWJ2WHTKucDo2kOdv3UkP9sJ0/K078JAnKHLCBQkMzQZudfnD7hMH
B1cuZkQz5lOdwovaxdJZ7MhEkdnjwsMoh3bLudeyPrfGjWmMwQa0FZGXI6mYnlmLClGQk+ypimrM
MVq0rrWmUExKYaNCgiZ5sNUm8PsFbhxyL3j9zTSaY0pFsNKHJD+wzRw2WdOYtzgIjEtR2c2HVLW+
D8ww3IpQz9+cNqnv0jwqVkXqqBs2kRJ0nuxfeQ0tpCsRhx8qRnxjmm9vmoFYLyXz9qkpPbn0kFLc
JInOWApFI4LvzjPugSJ4mxQ81qxP4A1lf/umhSFatUgMNB1Z4Bq7piIiulFt8mzGDqZYaVQiYqXL
cm5Nipg2bP8u7bTJvv/ft9N3r7l6zd8/6n/VEMz/8Ld+WnzjBrcc+l/Y0PLL5/5bQ219kwLtoMPF
bXlizgf8LVbQ/UaXzcJH8PzRWQN/+n8aAjkb7fly7pc73sQa/1cuc3Nu9X/y2UuM/uwmLAJssMKD
JpwB2j/7DdpZSxZa2bSSrpPiRc1nOFliBzAe0/ZUdNq0MEvdbXdG0rk3PXCKq0mDCb3Qqza7d60Q
kGYRIQbttbZcz/Z6xvQmkeXzDsEkk0s4tHe1sI9hTKaVXmZ8A6i6ergGBVxv+ohGf9lbTMrBR7np
icyGFLew38UH0kKBX7QqY87t5ukroVt41POSHYgYs9mgHEXBIyC+/AeQ5/YdrZN7GgstILZJhmvs
RjzfQiqw+m5bkORQwxV5JLskR3iPejEPR5YZKU4oLD5eF7KkLFrw9abVuifYA/at23bpw+SM+aeo
GhtUL3fZawjp/iDyEbRgqFW0LoWasHU69bFOs/G6sqvpribneafzcpECn49b38F2tAhIcuYHwpf6
YfrK/khdkyAG0kdNA3dCAVdkilqilH2sjEvZ99aLQ17ciuiO9jJpmnGgZnA+Mqg0EwbUnDQ8l4kp
CePstReuVTFON6fuJgAoQphuZTBGcHwVf+eSYwWuvm6g0O3unLiFR9nYxntft+qHamVxwuGRgWnm
PwBbqRQsXoXLuNOLBw57iraeZcWIb9dbSQLMybVlln3deIPa4FPTX6umI+/DgqNoLlO2MWscwu6N
ygf3Icfc/4yWodr0nDUvBnqtG5e3slnqBDSz3imd4c1O3eSQxqHeLSMUK2cvC/NXCyOPs1BDN7zY
uWbf2DKXK9k63ltTReJNK7Ryn0RZzk5fVScDoeLWEENyjcsUBHGvtzepGbcHg5AIsNZBesHROcUL
YkGc9yLt8GRXgL9xwah9q1OHWqwpgSS0u57T/CqA0MJyoXE/QDND47Y6DaJLVM5RatOJa0g+20i2
Z14qMpM+8a/ZbVX8QLH61HMPA2NcajdW0pSnyjfMdaBrmL26onqSXPygh1FtWStCv7zdOJY9OWfk
PO+s2oRH27js1DOCeBmgOwaRgalJY4YTLk9WlVfYkDvDmEiTBmzjjYXAAopYb/fvNKzhSxChCIyz
KXmDC+oTnWA15cGYRGEsysE0/EXGPXXqo7RCou0lEZsRYw4ySFoEtW1NAPGipz+kOLOdCL2uM6UE
49qC16puPYIkutrWnt0Qfowe+ka/zFvPfqk4sZgztMUY7/FJehezqMoXQ/r9yVcRlelYdM8gUQM2
0wjhxZKmnrbbcUbW6RWfcdQsRY5Zo7WeOj1hXVkGevncQvTFemtEBh5pSvNpwWq1QkI+i3zj2meV
DNkjnRaM2KbzkAaYIiZdCy+Y3IP7iPkRIXt1TMKOk8X6Z2QWSbVyK236IF6lOdJS5AYVmlXfOE2T
3mN0Nx9Lp8i4WLPcuab7iR+Q6fkPhawrHgc7lEt8WAAxnHBgjZ6kHaEuiiWyCHL5SpGWP+EORBah
JCuDqIN7idwpHC4NMZmYF0jv0Rj+YLM/yE5W2A0Qpo9n4iGjbsX8MG5Xk5ePARomkqNwDkT9k/Im
EQBF6sWd2/oYjHmPJDvzdkJGI4m+cBdKafGVkXgKn7Ojb2I9HAHutlam0zto0WcWS0+bt5zuE8ap
cWORkqmWynAauRB5jelgLrkRKbc6/5+IPZZlDc89Tqc21HATWNpD1KK7AkTkmVdmkbcPfE3/qcIB
CXfbCtt6SdGp3oJ8mkAOkNMpp56CpE5D3V6YKQCPTRXqYkcmtAegOco5TOy4yG+iPqntlWd14TWw
z+iT1KtPKwZ74hlJANA9BdiGbHNtzalXC7cbtLeQBfdMdW6HnYrG6FmQF7/42xQufyp8XBTj648/
4gOZP0kfjW8epOU5axjxNzIKyoJ/li1IIk0slITKeRgm/5mr4XzT5WyTRNmI8pH8Oiqaf0gfLXyS
M2QS25GpE4nhyr9StrA7+KVscXW+hC101zIdyf/msuYnPFBsZhpp8XxWQkN0z7WmPLA6mv4oo2Ak
Bsayp0Oq9HIluykG5kjy2RlRbmssUpZpMZ8t24ARGzimiXuj01YD0bk3kafulUEuE2aNRDJ2c9Sw
hzOYQPh2smo7APAkDpfYlx+OZFysUrNzIX4giJ+CAXdclfv9fEHWAcqlKEq/635ZVlsVuaaxLY0a
Mg+bUT4zky2fu0oy7dDUCDQh8diasffN3XViy+w5KvoQobPD2dFkmGtAORARvPA1XYTrKC2bbOUX
43g2RhDmbWdrb8Hkw8Mv2NWBABjT4Fzzwm0Lu3WPIZhMIuqLAPY/ckhsiijqx5UR6uTtxRJsXZ2b
3pFN7YdHLsUmZMyL1GtwX7nzumpdZHF5i0Cou55Kj9X4DBhfKr8KV6YcSAw1E78eub1k+arbHd+q
NHJj0xh2VbCXcPyrUZTNsod5g08sJcDWtUZ9FUdNAEpZVq+N7Jy1V9bdRw9++r4Ug8VlPvmX1Awr
DK2JJGiksPVFoU3JOjVCIoBypcYTcqxujxVW7Vg64iYPWu2QJThjp3BQkG8cuzvksN88DPJY3xal
PXvgs3lyMCYlZLRpHPtnQH9MeD0W77gvSoEz3mX0EH6NIVpDhORcu6X8rO2C3GkDVBERolys41Mp
6+ZUa2ApVpQvSKwMxQyG5n0A+z/F3hGgnwpAZEgDowFLmpLb6dxORYFpqhb7PNLylwHd9nqqfeSA
IUGsMZq0+2JwjIsPwLre2ZqGNbCCq4D0oEJMMhpDBrpEsmWhtB0xh1QauPiwCIcXoFrUSwSqZK9B
J5Kjnlv9d8vL1V2kT8nBnwutmaxTLxpTodaMeLKvuwoilJqsapPNhZokbfWhmIs3iNQMdKqCzfQ4
oP1f6Bm6BNK4pH+xv2rA6aseHBGnXg9iyiFHUi52TLb3wLCpIbEwq002F5YpRsgrQW2G8WeuO0GW
oiLNHecmDXTzElm8/RhrWv07McfQGPSgOvY5G3A4JFS0zlzbWl9lbsWhRYLqXP3CpWbhN/hFuGIx
EnDPo4k96WNI6GFnodXgutqpUHY3eewiw/AbcjNQEbR4gjpctf7cuNSfWOmmT9QrlOapP43zOeGf
IWePWz2KqN/JZ9u0bPQfO5x45zCpWmQf0FsXmpK8p5nG0tv1Wv8mawYoD+PcLThz35DPHQSp2e4J
aKajLcOvFqPU1Qhy9qv1iGulduncj3S5YTx5QLZdKE2uwR7kq3nRxRSuEQkHV8oS8ZUz9kQuG/aY
//Bwnj3yTtMFTVqaPiSGFaa7wFPd9zGpCuAbDVjrUuUxrcrcUTkktp+RxUDcDkyO1qV0IHY5ZZ2/
pxY+GPis6AkXaaKFpPfQryVz5ya6sWs2UvZ8gtt0YEsECrNYByUKLe+r+QPRnd3rXy1hXzu4r4AJ
PU4J9war1JY+ZO4j02QM9im6XX56QuS2Acf3GuFx+pjiYDrgTe7iVTJE2pv8uuPBG1GKksuxAhs1
vUOI5ONc54iRUgahpwERMaIrvsddJnTHXnWc+Cb6NAbRSIQGTp+vomPoC6LEskCSEI+X/FaOGH0W
DkE9pCcnnobYRxgYxtuwfHLnsiYagzRaGpVR3Edz2cPOlgoI6xTVUF5aA0U6uW/wFoVMcfhFDNQW
YWaivrdVMG1GQbSPNkCDXAeGPp1jev+tEyIQXhdCJwox0VC6QEYFhF8brLoppbPk4tBcHVtLVJfG
ZGq7AejOotnV8pJPEyJw8mXK+NEUic07Cif9nONaZx2IhOlziEqki56driCNdiizG3IurIxDI8UK
femRNyInySB9QpI9mJiMFn04qbUQdXjxilIxj8/zQ4YUfdXT/rek4oUpYTYMAlfIdW2uzJrJrkyi
/uyQ245fLAlQ+QXmQCHaAaK8kOoIDHfq2/IeVIC667xYe29kFasFFCPnFh3IhKSudbsj4rAeoU0f
3Dt+LXf+BKB3Y3RIWAEQx89x13U6EpvE2rbAfftFrTN9g6yCX04Mpo8qtk6PaSvMz8D20FdpTOvO
2BGMl1YF4swxNJ2SeGiLtW3XyVKBQz/jhuV4tTLTftHQ8rxwvGpbIC7FhgE7gKSwzowX344dQoaG
7BzygN/HQa8fzMbyNllndds+d/0N4CAPtf4YvkSTSxQI+zM7WCV6K7d8xPJ3wPERfykyrqxuMJ5r
m2di2VTsjTFcuUdUr9idJFgp3c20g4jz5M4bbPN7Y5CfCiyGXM3lmIQCyQ2mtk8/8ttFk0Y+00fy
We8aFPZPDn9tl7P+2BSpPWDY67v+Ch9puA5cLbzFO9Ds3MwS2F2nUYxM9+LihKTfa8ilidAO6PTt
FwYe4SNmzIrsmN4CjQ2S1zppqq22tVuWzurvUknPHPR/PwI8vv4H0JE4qv9gnzf/y99mgMY3QuqY
8tlIYTzxRdT8rZiemSOGZevMfCiov7jw/xDVGEwOJRRmVDW6bmOO/8lHpH+jyJ5niv+YDoq/Ukz/
Wko7tnCw4jNkJCfK9ox53fdTKY2Ce1aFIyAs6lvIYgiDw7UEgvDTK3P5X4nOf+RtdqFvU83spvpd
xc5vNouASOKDauLZfMtftoapowfphD103cPCMvpg4RcmVo1+GSNJ7GZ2czBu/M47A2n+82/9e6TK
v37nX5AqhReQ8WEMKCSNY6NYSiz42LrN/7aLP4b/DD6KP/gF6W1+GqT+63eZX+afXkYA7gDt8Put
sSsvxhXt+gpz0+bPf5Xfv1fzNzHorpgoeyTCetavjq+6jvGZDh5CxrUj8w2JUuvw48+/hbB5Un/5
TVj6w34ldgD3E9Ku3/8mCaGfo4Qfs9LR/mzRd22qrmp7MNYUu0uILd0tZTAK3hqHkA5uz4tfGB5l
V0lmzWDTBpKJPkTxfQ3s+RpfDJkmgyk+LatLNxGMhhMHfNHBoh+n3STxhNo90mOWqE1wbVPcMKKL
/Onk2Fr2vaxq7Zkarz5i8AE+GWGXXLZ0MYAAUTXgqTZOTawRTtAShrvAYm21S4udyzXNhNoylUou
hBnJLfJwuimzncnvte/DoiDkFOMKerBNFQ+qONiMxPKd70v7pc+ECI6ZDL002PljX1efljGqZg3q
b8AxYyg/ZeYiG2NpZumwAesGji62iJXD36vLjWrhDpAeaFwT9BHsmpSnOguFfsDsYJFqVJbLhmku
UISJIY/J3Lfbx0alVbuys4ISxgz5N6wng0HeV5roLFwTqXGY0sEo1lizQTvalL/72hpkhcbNm5i7
Es/6NqDHvHLAeuuw8yD7L/0kkw8C9+mpryIU4uS2PiWy0Wk9NZMcN6Tq3qfXM3+El2PtAtIim6Wh
DSFdjuy6CewdcDFAoEBM0gzAJT/qUmtNl/onl/yQg2aka6ZA4d0YdsFLqtLiVJWGPo/Uqy1WkurY
5YSzGInWn10gp9teFOWqBQCyKbxEX7EGyJZZohMnB4SeJAm0d4i0mq0i7Al727uscj6wBuFdGvEK
wL5Vf68FJvyPnqgYInS1DRQwcbSmqLjL4O4jt4GtpuEUvOpjp2gWgCOrGKyLnDf9dfqe6IG60rCI
lUQaiHCH6jbeqrhzZgVO5h146Hj7LTHOdN76tc5za9fXdr+yXF/cJsmQ/aiJyQbih2GRDZv1xtbc
vQb1al6btmsA98hstK9sVpbgCctLCykEe4eelmdEOxZvVmswiYW0RBBoKrFAW3pqbwtCa+QpG+3B
OOhEQczM1lAyH+2a29bS9dtamuquBDYAGeJrK1zAR9jjdrR+YOaGBWl5iQJzKaMKlkwXe2/UKxFl
a6ecce8UQ6dWXZuSektUQyMWvRjn8DniGrvXphuUOsbKsGO6NKv4rqWT2ayqYTSvfbYHgPiVH/iz
gzsAC2vGibPAplcDGTYE/XY1ZcjfNVPA6DWd9M5DR3zq+naiaW28lZ5aDPcdjzQ7ltEsWRr/3FoW
xBbX8c2nsmIQPuE5hdQZDY/wdsSF+Z67CfzEO7CNr66FN/b3SRr4LRgVs8XVJ3gz8S5FUJTYtUK7
9WtixJca6skDO3u5ym3HxNETqJH8i9j4KDGwfjjsn95zJfzjSJe/ZtGi6AXbZI7CiqLDvEOAt65n
3iasWjB1hS7UJoCpxGY8ZPJrdTp2AkQe0TLXonvDnop6E6hIHpOwgH4LfeRQa3G0D6vQ22WWGrFR
0oSQcO1DyuhFJ+5ib3I+DBB2Lekiev4BbeP96yD/Gxi3TaZ5/77qWobFj//5P3+wdeVf/VZxIXnS
ucFmsvnPo0sHCbNpYcJmPEnr9dPo0v1GccYalj82Tcf1Zi7bP0aX5jeYcGiX8Wyjb2aI+Zc2rqi1
frleTYdKkP0uUnc0WVjBf3+94qZiWS9LgajIzLNVwD31XILLIj4s1uV+EjNotgXZirKVneWYDRg8
WiO/a+cs0qIN4h1tmH106qS+jVBDC45jIp7WsvDSF2BpxQnTHFafZLTfomLSopXdF8WTJJr2RCEQ
PMNPJtvCD+zbJIR2AeQSUFhMn5LrCWJ+kbhAbsayVC+5cIdXHIXt2bNgihCYrF0JIizTtd4O9o0y
hLMKqw6nSl3Y3dZE0PTkiBh0ZmbrbBPsvgxPOoY3vN3jnAwBrNsAIGXJsxtIgbQlK9WPRmmBWExl
jrSG4zZ985xYPssqCH8wk8oaghhU8wwNsl07HbKMMAX0sSG4ZCgxFqfjOQTP8p4nACDBo4Fokpn0
PlQ7CLVoOP5Xs8dshYrVWcNHMoGetv20ncK0wOKX9MTNFxPGk8aSXIBmATl4gRorPSH4yjdYkhqk
xh3nnlL9bW/YbXgSupQwdZlyvRatDUPD1PsrC+73RefWuUftZpLRYXrxrhjnHWfDrP3GSSydbBs9
O06TEHtAYC3OfanOI0ylRWxPJedmkn225KjtfJgjtPjK04NtA4N8a3kh0cQheXkLLY3KLdz0eN2I
qaVlM3E5k5e7tU2XoPXSRgvbSWRoo+q0pS3FBHi+Lx8dt5jSJTtE95wbDQaWuq0DGEdGBmymy9xt
ULvdKpgw4ONmdCCHVmZ0oJSIPyn4uBpsJ117VHofKR+9N4FQdFuK3L8DvzJlC+Au3ovfpMF24Mk/
WrMXu/Gy6pAEVX0nwzQ7CL2Jd7rq63uKj25VW5gsawhYBzCuzTadlFjZgr8HCZzcH6akzD6iINq7
wk03E0GVCKgRt35q0i3eimGSx4y0zHgx2kZ11nrHfeinIroPOU33YUtkR8OG45hi6F/qZdEcYmnK
D49Y2HWUOeqScRCsytohvmpMp/u2RwslchV8p7TKTyT4mCuKW9ZhYHcMbLRNuI0039lZeVFdx702
hUtZmN4uqJJ+Sw5n/mZFlcuMEQjQxfCb5qNAs31jOkO39Ro/24iMnt2PbLmJvDF7VtLuarTdGTIH
D2Nk6qVVuxpsf8JZTmIxCaXBqc3a6VLWsliZrmZuq1AUS2NEKBijrzAeVNVjKg7pvV7ZQgbXTdC4
e+Z+PpPyQTtIGJDrrhwwwQ4wL3904F4eXR2m9NaPJu1YYsVfa9CEsUN1LdGeVjityMkLrhpVdQaz
rxDfmI0GQXBFRu4m5nsDieAPQYbZKzthAwF0XFuEUhc4abW23kUR8sHJJN2pKVxiAKOyZosJk4Co
lL6w06vAaqeGiPK0xzhswkpLo2KAtIWGk8Vnzv6EFlEy3TL05m2CYP+9BpR7aVWcILc369lyBIH7
nGqxgQUAEh9YYVG+R54xPvtphWFJ7w0vJup0igOemZif15Lw6pZkEvQBeTNTgsvfr0ry/2w+u0Uv
eZl8IyKiNynWWd8lr15kAt9yW+8hqOvozGBd34fOxM5nyJv+IHUvfguUGE9iUqD83ERFYlWRXHFT
Ba44DRTVDNV1cXDoVZaKCJnTmOjVbPRKfrBaMZagCMdnN9AkMlkD17/pT9bRNnPnDuDSdGsV43Qy
05YlccM4C0KN295prGHRkpcDz75e/4jYU4OKrmbvhwfVZ+O3+gDoIwt2lXLVlTcNxve6xqPY0Pa9
Q6wstnWPOpfdh7ZsncC+8vmMAUNs25PbV86uGUDtdG00fmqu09zyNjd4B+I8PNJKz/FY5hjf8YuE
S9aA5RFuo7P0ZGpee0jsN3Gu9+9tHqCades+eJpsd7opGq/dkGY7Avr3GGkHNbNNT5rdoc7qbj96
rn4VGh6p9XZZPbLLrlctuK8Nu8TDMKLmCIfIfch8vd5JKwM7YXFSRLIEJuU9BUbKAs5q8iOSSfmC
ycCm6HasTSUy+VFUUX50TVZ/7dBX+zQQ4Z1Z9hHo5ak7SKGVS+H2w7VLSycXqrTEB58/a5Wivr+G
SyF9cnnsQi6LiqKS4Wh811UiOButVlw1XtMSHU9+NqJg4mQ/sjpEaNdT6b95NewpKFHkmXUhPmFY
Yhc7DSVI8FagA8iCxwBV0FEhndwbbPLBK2ZDaWwco7HPNOBqDy3OuhDNZjFrnMIEiFPCUR2lA/l2
VtynSx1K6kIwXYVDxAwwDV1An8JlOFxEqr0RQzsYME8qVd60IXHSWGNiNgipPhrsaGpzhU2C6OzB
iz9rL3KOo5mbRGQ1+W065PnR7ArnYBYjaBJATJ+iN4OrzhirG58xhUR+lTArSo3cKk8jRizem9C9
T9xg2CfQa/ekAfUHw68kYZWe/qCxblUrPmnGs5m0iLVLuI9O0+ZnRbIy7qqu3wEJaLaoMYjl4OO7
Jd/NQSDtZRzEZWlzGY/xRRtL8qliqQQUmmqLPjt9wKlrPtqK/IgGtMJRdWa7DXPc0EgeZHTu+tLa
m4oCIvZILLPJUt/0SLZCEvC6cuNOrvGQcDftZW8oZKw4yFZodLi5I9okuIh+uvdZMNNZuAywdfot
iIih+ZnJoBAouJWZLamQkjUpcb29mhBlFLfA9kbaYAS59EYYxpC6PBhGIlwakj56MTqdKSyZgGwo
bLtcWZD4Fyic/y9355EluZVl26nkAD64oEWzoAwm3VyLDpaLcGitMaMaR02stgWLVQwnk5Gs3q9O
dpgeBoMB77177zn7rB/0clF3Z4pGWFsbuY2Y0eNPpvkxzRGaNFYqHtNi7jzBNE03rVTtSk6N6dzq
yOTdnFqWSLSib30C/CIv67TWiyZTu5lKhB8JZmtfMG1ggnbUhQ1x2VJ9ZhyKas6CXyZkDGTk/mLp
mpHIhfnKaKidwoOh5zpFVUVQSc/uzHYXu1ZsiOhfC/bpjvHQtxGogOYu5CDfZkzbHlRq308SdQxY
DeEIf1zPh7fYssJ7pHIrOc5S6K7lkntDAb3XAtxPNYdZa1pay430eXxqNAawcVpefHF5XrsYrkm7
zvTqG1mzhZfRst8WzVIEUSjn6M3T2hcQv/hW05of8TI3XtuYs5sUoXKDDqjfklyLMlq3pmfUgL0v
ETzB8U9trnTYeR+xDmVULckitodFGHbMF6IYy5PePRBar90rOks9joJ03VR92m/IWDV4A6Zp284K
jOR8ahNfn3q53JWlKO1bYoyu1WJ+mytu3CiV1TFG+rapmh4p1yUWEcRdsm9HI3EXZlh70nK6PSdq
xTO6CTvXIMrPmalOZzA4rHs8BB9LzbrqGF2rHGLmSbsSIsqpyISKoLBweI01tGJOUXdpsc/rFZtF
vojN1kza9lGF3nYtEwCxw/YLSNBM4SqVuCQkcquT/oTstHqgQ8bIOdaMYyEJ+nYkavmogP14N1oJ
X12tLR9hHpMHkorowGkR4EYahl4I4McFWkJVXI9RfizCKGF3JRbxKUqM/KplSTEdZvo0YIuUjd0e
zbLda2aG4a6NCpEnl3R7hApJ/i0dJbD+aUImmTnHabDiIDz2Qic9tg0TzIGjDfxcI/ZmEFPndNGt
S1aB2V2zD8Cu4e6q6BxWebpHYC1EiB8t84oNZz0YzMtFuwHYsFtrWT2bgopOfJrp3lNnyNqLNi7J
rhsm5RnaYPJBJ5IVvZe7+sBBGkaN1mm7eFgmckxXw4X2V9LKZIN4+F1R+yf95K+tXoXGq0zTXKPL
r7GaXvrNv+sntzOar0Ykb6mg2TAnz3HD1JqH868/5ZIB9kOz9+vHfGGIMYUqs2Wyck8I9PvVF73c
Rd8Qo9fwaWD54zWsip+NAijMf/xMkypb1US+n3nJ9/ry1bRuMiwCIqBouWA5nM7Jb3X3vdoCJz+n
v8rP/2lbXvrDfeTDUFgwVrYk5ijm17nDMBDoUtQ5LXPJlz2Mnvfg91zpRtnNG/0t3wlu+re/IP0D
Wud8Lh107NRfvmC+VOheeqAD8zv1VNBtko1wT9SnU7j15n8zXfu/HHenMn/4592g2+H9z5D/lz/6
rRmEzp7YOoxxl3A6rOs84r+N31DT82Qw9BJpnirfuz6/jd9ENPimiuUUDCfGlN952s1fZGxi/IFh
cGJG12/8nfGbfvn8370OSPBJQZJkzHkWtnpV0r/Mp5oZ5SlSJd50dABQr5aChVmJaZ33IiIJFelY
CgVFRE8b4CTrnFmerspVsbbJQF1hrMVzKwOvRomhOgrxrqiI1trlIWTUHIoL/QLpsydVAo+rBMtz
mbZjqSueJciFh+6F0GfE5cQLrM0rSaFgqOZCdtWWbkyaTVdLB0YFyRhTQe4kRpT1cVxBo+Pyulo5
jDMXAoKS6VZxSsNBQBaCrL+WhOUadm3qKn014TizztMsI16OFbbzHsnMWnfITRBVE+FqWC+i3Gwy
ESl3GR3aVRf457XpoBnTKR01rMhCmDqmrG8HkyDLSrNWJyvnfFsahb5LYtWyBQGmK/xY9iJuOH2g
Yeav4IAaqfUgF71Ijaz3xzSVHooI5vmyFHiloPh7al4ziGF3+tDk2rBbgjC9ep0DQm5fi7CY3Si6
gHdLKkg5irwxpm8epi1UxVBnrC4KgF+7q1FHG2tlreEOSk7mK2k2fp2i6QfkbO0KoyaCt0WCncf8
SgXSgFOfDoLb1AIIvjGabxeVrG2dqsTpEhXDfq9CT1p6Qt1L+kl7GfPDhpA9hB1hez9AprRVA3x/
sqyA2CfuJcOq+hv0Ot0WrQqoTjTGDs6Pwh0l8aSIrYX6gMDhdJ2OJEWEzlSK95Tjr1mVo0/R0k/i
3WRmURimpmz2QplHTRix5wkLVsFpnT7hsgP5b5fXuMivpimHbmyugSzoJmc+IfKFin5SmJWLa1l9
/p5Uym0s0SjLiVLw5u5ydKSOA+pVWk41mmclWxB69DOaSVNdaTxq6yHvzU81Ud771QDXOAIt6xcK
KeQz1FUXX0kKZJKeyZpsmlZbAkMADqYY6rhLaw6NEkg6JMvagGRTXQOTfCN3CM3YlcfqpOF9w0aa
PEToCY+wvR8pQbutUAup3aLFsHWipsm4eoz6bvBiMMzO0FWLFzKod9Dj1SARjA7su1Ht0cIdWT9i
1JbmPT/LbhSp0+Z0JvesjSgcwMToeFlPtdobQZkqoGbySHWpFdWdUHe1HYE09jWxyrdriDUdwp9m
j3N901zGC5oiKW5Um+h6OvWx763YK2LlVKG6cYR0aRAopqQjxWLmwoXPt0No3KWFpXtxC0nZ1C/f
SJ3NTYjR21yM26zgVVDrLKa9tOwQlO/kSSiJErhgB6bcr2uCf2izbeQ+jv0RN6djUU6gbMSZSTDE
jWbF0oWqbblIWF+F1ZC82ljf2XdjmqzhnVSpxPiKcQbuKHkGNmQ6fc0vnqYERSmDPOzCftiHKYhh
pquRTYKn+lb2heEimlo2unTBgGZzdktE2xWhlXR5AS3oUOyQaaoPyUqsPPVy7gj0RzaKWB/WkHhQ
lTzdKu5LBzkp3CGhV68J1RGcFbW/pwqjvOkU0/IEaIR3gLoj2B8l4fazTFRxX2nbYU2SYBUmkIJs
Ag4xWscMdD4wLHmhpC/OhGrlnKaj9ltIXoLDI94y7iUAI9OZmUIR50Y3LVnkZWxCD45bt8MYqWCX
tEW1HG7l2tzKoXGtz+mxWcXqvVu0i/M2u2SUVP3LFElXOqXSIhn9ThQzikdBOYCwWCnsc6r3pTiS
rTu4NISh8o3ZNUahalMsSe3FEbGRo65Fwaoyj07SdkUpnEVeI+iTP1I/Aa0bDFdJkJoNRGc7lhFd
E00CEixGvWV1Pao5s5e2DOwox7IUxdHcqNkJdiBipqFjdGi0oNSAzHvjqonc5gYRJaP6aldEyuqM
5gAYXFPSAGfEQlZG32xKg1T5aBSjgx6OzXYx1nozEVfh5eRn7ORR132FPdmnOZtumIMNNqMQZZOT
qQzBTKARfAEKDnVhbWcicgIinPubmPqcPa191vBd72O54fBotPDRWuBnuQGyXYCPptNAsudJ1HdM
rTGpFnNLYrG4bLTKTA51K5eOtdC0IGMvd0c5CYmCo/k+YWENqnoMX9mKIw9HCf35WiS8M9KbB3GB
9e+EskXJrDAABsfXzBqmlGg91EbXb7SENJJRPy0LRRMBN60vEejssXjvR2IPbCtXW7uRQNbxvBve
5VTsdaEQf/ISR4cM3CyluHTGRveN1qXlWlClH4ysYs8K2xVmxLi60qwW8Cv1doNugElxpzLXkFX2
nHlofeThCu8wwTnkT6DsnSeVXPC1382mNuyJcqsCTCxg+Yd48rHovEE8VPxxqTf1Et6vvACoPTrk
4LpKEY+2Fqc+SPiGf08bXrRMhvyvg8pvaYR1OGJhH/aVM8n94KnyLFMziLf5RVAJu0dyYTvexXFx
y9C7s+UWLac8AaZqaPa4CQ1kHG5TdpVP+WMNX4e9Ol28urGOqTVO7D2SbptJcw+49ZugNKep77KT
HubXJAyE9hDOpa0R8OqszE3R/Jbngf62C9Ue7TNdDW8ux8HTFpFtLjGZsev1gshIPialdFhquBoE
1iFbaCGHtUOuuJDHPuADIStZhofkEhSrxVnii9GA7alaiG+Uxvkk8NrYzWhdERJ2o+pT46IS/cxg
moNY7V/6an3PYzjxvD2lreaCDLWjtW7GJIOLmkHKGVswLnTnnRqnqGfKFfkB2M7I7TCyTV/39/E6
ncK8QlRpjuRiMzXZcHsIK805EXJXYNWWXD35pYDcacNt40J+6ebqMc655gVbHWVpElh9/xZOwlvW
tog3BqYFNDqyYCI73iFxalshJPfMJDZ3laDQpuDL3uOBfGYyFj+HIOUkcYg8zs0R0lXlHV+96PLL
FRvdWlsw+MYLiApjg/0bOEMh8326ztqaEOJsbBWhLyKFp6MygyEV2BvmtiNpp86RP3TJlZEN+plQ
x8g21pI5BehTpBAcMOtc5vbK00MVV0+rqY5bA+Ulloi6empbcnpEYcZKP2G9VsD3s8ONSzAMibIx
LuOqOATWg4X6xBg+2RgXw0FbkE3q5q3Bn9XCh8Tx2QOl0z3TyFIfzWlMb+Y6etKymBbWOsQ3OjqT
zxmZzTetmljk0NimL6FokD0iicKZmWG1N6qRPjvek5j+jCm6LZvorh2Ua5QoIEhl+hfSiJhaMJnT
TZkFKVczrybchnCXTCChCaMvRfFaQgwJRfQdh9wbVuUi9KZCeVG79SFaJ+5pmLBdzxzesbFx0hSW
y+IHdVZIaE2KU7cN9bLa63LMaM/St2ELFhJp9jlPzAeh7R/FUrxJZoQ1ybKkNheBmTwFF1uSuLNP
DB5PGL1s/Wpxb3BO+LWt8Le0B/+na1KG9v+8JnW+da/tHwUKKn/0W00q/8LgkXoFpxSGKYR9/1OT
qr+gFYRzBlsFjxMZlf9tC5fEXxDL6ZSykgoGl5nxf4sUDPQLTHfpW/5vJKGK+qNak5oUnSaVsmzR
NTHA4n/pmphVWw053CBXaSvz7ZKefWCnB8g5CbX6qSsCMhjqKZxSYc08aalouonkJL/q5GBdDVO7
3GtrQtxyqOG/MvSMl5fsqvAgWhijUB0zFiHUAFdmTfQHChuztDbR2NX3pMbin0nHCxekzcF0McaP
/CSLO1K7yPKs7aWStc0wxfVuAIF4U+dd/GbGbfbCEmHcMgNZDtKg08nKOuExny3l25g28XsMwhlA
sSaC2mbKaukJ2gV8DVelgoDIXmARuoumSw+Ir9NDPwuzP5H0c9JLqdgUfHcOdIoaPyoxEgtHkdpq
r3JR91NhEKDW9RllOKDZW4Iy42CZQskJu3Le1eBOoGLOUUMC7Fg9ZhZtZLTa2hlmj/yIG7T26SYN
e2uGGMM738J7ZeWYglxSxyetZ5SHs0YT/JX+5Tmy8u5zXDLUT7EJsD6TF07DoWzeXo6zsNyUNT+H
HaH2loE+D5BmVz+w7M2n2EqEq0uinmKnvSI+JpVoBCJk3s5GCC7sIn2U90Us5MTNTy1nTZDUxiOT
vBj5WD1Cr5bl8hD2Mwu1JiqFlxu5xDxRXd60Gem7DeoGgX8fE6WGIHO6bdVIZvYVYn21FOKte0I2
NwRxJaRZW1l5Z0iROgYdc1AJKMpk3vdTGnbQwsv6oY2RmJWNvN4xfcqvLgbhoMqHehNOTbFr6OyC
v55yYaNPafumlgTB43+pdxOxfh/pglffLok2CzQgbS7yzuSFO0ZpBn5tOJic4a6FIQIniqEXX12n
qVlAntFwq0SrycLbGfN5VMrwDTQP2XypyPBV1zDMufJ35WsOyv1G+K6HXdCOTg4ETWmHMK39lL9r
uoQ1xTceGvJtKSfFmyX39BlanONsJYu1JzH9kmvVZ5c5V00m6HcJGSxXCjZVATRm9BdI0nCRm0FD
Bj16kaDhk8C+IUy95VNf5aKN4CXZNQj/tkJ5eQOrxqSfX4XR+N5chG5TO6LVyNrwuo1TdHBdCU4g
UphjQshZaSRlMn7F3CCKzNWjuAwYjBYgs3Nh+VBVixbB2MsHwPrGfQ6O1l21Zb6NGyDaI2l3wMBj
qwqKcuruNZjCZ3OckjOjtHAzoBeA31nja2bb3RuIAnz42tpBKLI0sTnx4CGaB4VdtEHfh8Ukrr22
vHDmyGSNn1hZOD8oi9Hd64w3ERUX4kEeCIiZ59DaVoaZnZJFPtTDcleNudss6hF7g0s1n10JTa/5
EBMzp4Mdsx9H+RmBlAn+QSswQOCWwOYUCdFGs+qQAHitOyI7zEdPxi3pV+TZ1aSTDTranajEgI97
+zM2kfMtkTBSfWGTp2gCsevxuGpP0GNIe0dPIKo2z7lVHAgeSyFNqi1sQeoXwvou8oa7KkzYj8N5
KLdjwan8Anc5tPQ6sBtG8GXyINaNGlTsHGePI0PYE6yesffTQp2eysqcnpHnQ6BVhpIzDUiP9HlZ
x4EWG7nYEForS3uhLDf3lo76IyL4VnPJNLOI/LOkY2NIfQaolWl8TOJ6uDWUsHCaNl3cidG7Fy16
uhfGmMFNQYuEE5yJ58605Pu2ELVXea21ZxVeshGMRbq+r4IKeNYQugV7O57BDHmJyltipLV6nWot
4+EO6+Vj3I35vRZPqGg4eKayG7VhfCfUtfRSM7YBudGEwlOiSeMtB/v2eeD+PzbtOrf8l2FqbLxM
0PtjY9aYbxIl2YhGeJ6mcbgekGkepQJUgT0u8/AMabHcEM9zQQmoaLis74ABVHOp7AxpDHigMPXh
ib5YdW3OYXpaY7N6aS+sAvKOVgLGaPuIgJUIeIRUVuzrTlc4ERfhk0Sa2K/znb91RPr/M4ZX49jx
zw8//9a+xyQT/se/569R9Y+Pb/8AlPOPfys/2v/49+7//ePcVmPy8a18T17/sVz+U//6D+e1fyXK
8vWPJ6bLJ/12YkKhyatCH14zv+sz+U//1cU3pV9MjZQeggGoPH41q//Wxdcu5yyLExPjH1rsl3/w
tzAe+RdJF8md539U9W+Cab9zZ3/PpeVcAMhHVc3L3Icp05eJj6KMhCgCs/OpAoi8q20FrXPtZOgP
juFz+JEQ6vg20kr1RoeaT8EqfqyPBD9VtAAnu9n/7paf/8RtcxGR/s/1cJ7ETiSLkgk8yCLJGM3q
D9NDvN/1UERz4ietX24VN/EYCWtO338jGoiwQfNq9SoX4pzmDPq1aP3k8y+pST98PjJZhXuLAFfS
Oct+Fbmmip5U6FwEDz7tVvaQOGxSV8ocEuY9y8GEvZU+yxvptbuNXwCHtv5ff/8vfAB2ksvn455S
4BUzQdcvU8HfTU91Jr9N2i7IXDcj6kGfePax3ZGZBhqQdZocmjF/spQAQl5jQyEj+hMbCoEfJPVY
UGQ36lt3qyNN91O8D65ypnNYf1Mfp8fl0nZzEDzUR1rZ2nmmj+GEL8p0TQ/31vT++osof7yRkoGG
GXuYBH4ZffKPX0Tr8wSzVBn5rLAYpURnddctmphcIKD2UI++BtruUQKu8xwdDEchsOk4eorHScly
1dQBzyInfifsw5N5Kh5l4yd3+jsg6vdPmmZygVQyii4xS0ZO/+MFwsWlVli5QHydrsowV8H1SX9o
cmheXlLSD0BuyJ20oztNQ8pj0znDNeMUfujNJBWV930Y/PVN+8PM9+s1fZmojWoPxiGuIjpi10iM
fEZO7vDMaTn/5BpMm1gAr3R+Nvb9cY53eeZ+vBNfnrmqTnsiNfnU0Td3UgAAaHMZof9sov0F2fXr
56BDl/Ff83Yxc/vxjrfIgeepryNfvGY7LNxOt/uPsLF1UlVux73h4KN710xHXnyLO+4qXrmLPd1A
WeH+5EZfbuTXH/93l2Jcnt7fvWalQgTHUjVETx0RSG0KD/rD2Nvs4K61CW3lmyHY6s1ff+ifPHHM
1CGaiqrGWkse+48fivlJSZY+S3niQMSgrTqhA3oRrqqb4qHdEl3gFUflZnRmr00cpmGqX7jiWw0F
z/+v2fs/Vxdc1vUfbwDXgtGADQSXAHPiH69lYUiHger7tZgwKh1jbwJxCF2cZfXk4sK2NoQoe/TD
h9pROFfWXvWTtdYE+fbXF/HlhrQK46PI4CI6b3RR7+5kR/4U+XjPuJN35eigpBzP1U12I1g2XPLc
uiJOVcLkUpCSJEifUuPW7ww9LqFSE6Uscc54kIlEI9MEKDVk6GeB/Has6/IhJ6hgO2tectKvlauW
so+zorKjiOdwK38iWgHZas8HcSeTK++mh+QUbvozHO/m1BKGEKSyXZzk3QjFYtsf2nN+NjcCaKrt
erD2kq8RJ2QLrTejw9qQROOIjZ0F40GuT93FKAqi0w4fgL9j1XpISg81HaOgdxmpURusVzCUPlfL
BnmZkowl6IF2NSpOJO+qie65PSvn8T1e/DEnyze4cM3Ap9n6SfcWWCV7WbNrwS8Ps0vPrbRzmrw3
2d7ot6bmL3lgotyT3WV2X6ZXUbmWYvreG6U94hxkKG9b7wySTcOtkic41fBkKeeKU3lGyK9GUGAP
2nia5mPdkDPEYu5exqaNb850+/yWyUuzTxVXb05YDq+X1pZ8ig9nDiiKopcWpPWG9IjqmPd26sfd
hpsZf8QxJHzcgvuZgqP00p5wdn43l5qqSB3MaFzBa9agPHMnXK7ikVyfAuHuWTtbB+2W08rKgXgT
a97iIdyyVMcYnfGuhwmdsFg/qQ/yeCgMn7WFBJcsOyNDz5x8j/bUvEOX32774pPJTix4xUF4DcFl
sLej9JO4dt+4YSZfURQEBC3FvK3hBpp1M3uFl/p48rkNXFqAJ2oMaCafOuL63GwnPJY08IM0c1qg
u3bivQ26rQWgnoL5Zr0enr7R2EY3/9bY4k7f9dtmt6Ikaj6z1/gZScOOuAgDucDHao93A4r5HTEu
94ro6hjCRLfaKBjXHPhWjlA4SlBs6JAmbPLX+PJ6+67KN6u1mRzlrvMW0KmaNx+6e1C4XaA/DJDf
7ISQnRv5Q4Frsauct/wDK5+e85giQwyibIvxvu5ABdxI83617kMeCXJtDVfTb7ruvRjfUO2iGucc
sleCBh1gvbPUbXTdPw6TrepeWT+Gdzo5P5Ijn4V7uOCUYjAMA/ihqqd0aBSc7lnmkrtzEwWttomz
K+7zGNtaHVye2tbp7Dh3jEcIiqikYevhMGH29TjxoZOH2YhleqXavUT1BKO5M7+1V0McKKFjORe1
kjo9Nk+k3si3gw8I8MQSGqgBEEPksRInpKf2ZrrCetpuhn3OUTK0wyvmdYAlFFuOvN7rhk2xYeJw
7AvXcLJjG9SQ3/zmIJHz6xRmMDvStbEhnHW37ImOvIobh0ga6IF26ChbC6VUcZW8k8LTuljn6H/L
2Y2kXtc7mDcVSGgQhmB81cVud4p8rM7mk6EQ1ftNqfaFeIoj1M/7JfclDuTjfSQ/aOkt36cPGA1Y
Tu/VJ7Gy3xflJA5bMsZq9Qp38b2xZ1Y41D6xd1hbjcfY17xJPsw7beHWu8gFn5Gs4hc5EOW4nb3m
nPBTDo487aPR7rMgUwl+c/NP+VY6tV5xF+GGGW6SxMU0fF/eJHgYSOrx5H4Xmy73EjVEt0Xxmgpe
P7lkE6HZ2S7+ILNtkSa03Jq+Lp2j9gq2+/wgIHyeDmLh01TN86B+zXWUrpz6tmT4AnWOnnMpWA4a
Ty2j2cn1aPHlp+5cX3IN3Jxg29HmR77vT3AT7fTGaEk4sGXZlu3aMW8IUbgu/OwpswLGzxK4Crf9
hiXKU33jengfPf4NrwcXIdhLUPiMvkPNU8y9dLzI6DIY9QRsbeQ6AFQiFedL76LcDfSNkIRWzC39
xtpauzzorrrazd4nxS3HA8KiqvfMyE0nFwnv6GmOHCRAlmd+WdWvtvNJcpqn4k6JfPoU+mhLx/aU
v+o+wM6VnL1TemJ8r10Ty7MJYY3aZIHcZi6xHyPZZKGzEjrc7rvmtim3aRQYzxw5j0vtxuhG5mNn
HsNHkjPtdvIkzUVfZU/a1lBpV3q9uu/EW9xtKJE2g08fgt51empIYQqi93hXf0uvzTdaMsOdUexa
/KFwmVk3/fRh+k4AELYLw8BD64DVjXjn6lfZ8uUq0EhOvkLBM/MCMSzC2NzYcsopeWvuuy0pXJtl
w60KUPhTIvZsUILkI+lqbeUDtkd4Et/yjXVYP6p0Vz1aZ+UZKbt+3072X5+1/uQkrYi6qYnGZd4g
IWb+8XyTdqtcxGgpfIRmOo/orfQWcdnXaJ3rV6bNwy2c1YBmtPETaINEZf7lZMUn09E2ZY0PR4X3
4yebKeQTotgvp7zkRI6Qh2PljDF8U/m4Ph5/8j0vVcqP57gfP42hy+8PsumowKvGPOxHr+mHEZg7
hVSWDdFLB37PQvxXjvHfdX1/9Zlf7m05ynVdUab67MnzOT3Mlh2d4DIdoj3HLnnhWHAM73kI5l0H
Uexdeidt3pJczjnzGbvi46Adu71FN75xlaeLISZQDtOLiUzgSd8BB70v2HD16+YhPVv+i/jZbsNd
tYNnxFHY1nckAXNeDDfYprw5uAJjJj4kN9V+0ezhE2JQ716Oj5pfXNd3hIG79YpexwEsf5x54v3R
G1/ZGT5HimeOntfDKfEqpwwGX/mk8rhnQd30+4Qx6FFCRmTLnc+ag44JDMP4Yb42L9FL9K1ARQDD
DHnuiRnp5a5zYH/Fi6pzMtiOV3TtOFRxyOsTBrIbmSErr2BBR/VGN535QF7A0Trpbt/ddL7uzvif
ZnIzPfk59InEeM0+TNldOx/UXXhrvajocWwZ0QSFKSiQczy5Wbtl32e9S87tw/AkvbABIq/31t34
Ku3CgHbFFZkt3VE4GR6OTfci4m381VM29WW3Y/7vrg9m4ZQot+zRcLPqio3AIKXtleXejQ5pFSC4
8dobrPyTaY83xbO1C5+Q7BEdoFY2Cwx8pPCJZRLCm6DsjFdptteZI7pt4F4zXYwmWyYoss/9Jx7l
kYO18IEMYGSOxSHMQUGvpw6SRAxY1vMgeego8MRNj3TM42wzq7ez5tY7JIzdLVKgf0HyfHlY/+ph
/toAu0y0IkJ0KUpF9iiPTsCGwTWaLmN/afl07kzuEmP/zItop/zt1xfwJOJehqY4quk3/fj6dspY
xHNcFb51m0hH9IkUgWyvXq/cMaN3/oXv+8fC74dPtL5UvsDwdTm8fOLsd41DQqcvrh7yXTIig9Q3
Xcb14Gh5Fb3w8ed152UI/OV2E8KFQwB9siTR4fzaddHiODaGrri0hVgs8mETvcrX0RsBbYgWcJ3Y
4vIijvccjzDGsmXa6ZVykwh+o1AtIKsDOG0XehA/jK0THSZUlumlQVjRKpGclU2z9iDqTfJ+3kff
7KG7WjftJ0HMfnO7jGdBO0ugGK9F5JSc04jazR+wmVNx1D/Zgf6k2ifrTZEBpQP8FMWvncwS4Q/u
I8Aqo1+dyk3qXKr+xHKGkxYksC+96MiB25dtWjpHdJ7Zc8oThnDT637WVvpjt4NL0RWNMbsMQUD6
ctMLDISF3CoJNWp0is+Gj2TZQXR8Lfuim7ml87ehSTzQPMwiOnNc2kDivzzXam7UKrLeX1sdSYAZ
O0BV6se7nzWV/uSBQosAs9VQDesSXP9lM5JmvdAXdKh++UTGU0nroHGJViGniQjtlKm7WXxeMhPz
FoGbt9LbKRyRaR2FbOWMlcvMnshrPYEoSDqruIdrggl3ola3ObEV0yYZPEk6VjIZXId49Tjvammw
DHcFyQw0SEDmrN40OhFuYRfjrnVo3/UQSdymoGNH5COo6Au80ave/nrtkP/kV5UgbbFyKCTb0U/6
ce0Q5TZFV8wR59LAlB3Dp8cQaT7yxBsIVdTb+wmL54GsNmjcGKR3ss9B7z67LdrNzxYy+Y/vtSXT
sVdM/Np08c0vP8MkaErLf4788D6+wNnc7GRiQgvKc3ZTr/vhunrh3tSeqjnLBzTGWvMz8ieNfbkc
hWzT3gucDHDM/fU9+t5l/nF1//GyvqzuhFEtRZdwWeomCoYbfG3Pwyb1qbMvSgqn3+WG3dFppkgm
oPdzeYpv1teodNprvFblhvXBNa6w0OeCzzFYPI2CTU7MVr5p3Z+9M3+yYPCe4JvizYHwygDgx99z
IsMqx1MR+YyuiblxwWAySURtfQfU21xe+GERanFkocQIvRCS4HpSm+umfpY81JVR48a7i5weE/xP
1jKJtvgf1m3QyRLNcnQmXKTx5Zy5DMTewHyJ/cbrPq2IFl1cH8fIS7dm4ZGXHoJBpWmo4Mt3+uyw
xEfEbUJ9lfZbTJ2JFEwwxdE0vyZwkLYRivVdu0VBVqqOPtyIK2mdTjS7VeGqO4NcVvSSHCo6JI1M
Xleb9ggRqg/EmvXY72dXNGGHIKHdDhxgXHN1Ck97U+9pTCUEGL8WkY8joJCO6ifJdGPhY4Ywcn8R
gzH2+MOCO/nR3yX0sXSbw10UoBw+LLv6YD0h3otu+JNp019i1xwsp1a46U4zpfd5HKEN2GlIK2Fj
vdNWm7AxgkpiJ7trMWcltnAFagrfHpI5KUBqEGfPtDJUj+8x0FAUKrs64VqfjL2x3lZF0JTuZO4L
hO460GfwxU7ExoR6/httrepUWXxtVYfas0mnDWnQZROE0lUoBmt+uHhAqg1dvpZakHMvAS2mCzWq
/YCFWiO5caQRiaAfjzvLDjeW4KPUV6/lnUrvKaepSx1EE86C2E/4ox1vkWMOO3FHyRba4muXOHK+
a4EtxY5wO1d2ljj8mzoZNR+SbAvv+qXZ9EHc0XXNYbp2AK41J6KY6CBCHOjR8JXuJf36hkZistL9
FD2OGQ+LpxykIOT/YNOI9COAT5xRh+fZLn39gfW5Ze3dPTVB70JV5l0YtxxVmhONopzoY6DWMJmc
2rO85kjgKzmKoPCRzvZW0Myu/JB5wk19pd7DWD4lQe7PbzhGn4mebE5MG5Bw1j5sJ9Wpt4Zfus2x
vIqfdUcc3Pw5fFCC0mXoVltbVMV1WWH9tSfDlbon69JytocY1eOGHmza0dzlN4nf+Xb/ydyZLSeO
LV34VTr6ngohEEPE6Y5ozRJIgJls3xCYQRJICIQkBG9zHqAv/vgfoV7sfPLQZbtcro62L9oXNWDY
2uwxc2XmWukwuanN5DZcKpTrQ+iqSR3rAlhX2OEQ3eghij+hKuk11ZfGFSrzb7NBqJIfZZB42TRF
JehQL7MfxuT5j8S5oJV+S8MQlFoXyVCt6CBD20mt2SDvtsvsBWXbQRJdSXrCnLWcW+nyIipbs+g2
dUz+pAHyB7yd8gX9Pissdtt6ofqWYGOAVKaBPbs5r/wF4tLH1X6I8NCdtNEz6qkob9BrOt5SU8/a
ijAhCbdRlKicOI7hjZBPt3UFObAcIIHS/bE3uMjEyxSAgCOgNITQo0g7GPGYKmzoX/SzflZz14hW
+DkawStCkb7cnY1y2DNQ+yI/yy/RHinUqi5J/pILUjVcHABqzJKYtaKQsCY4zAH+8zWTqHoOoei7
k7vvbc3j3Ovg7WVawyFUaweTWKsiQaxHkxqH9LETm9zc5C0tLjeicbkWrgRJLnoZKIQSjms3qafG
VRAcYrgtrdklmJvqoQXcj+fWlnfdjdWwN9dbu2VF1zCxOxBxWT5+jQoFnEbp7NlIVY7pLronsdly
94DdFGXLDbrjzS9DtFa1qqC2Bg0bzNM4GbM1BnZf0ovhyaH4PBggVBm5CLppFEXgAFn4ei7e0hAv
99Qv7P4GSuWTHBi5nU7reSchgQboa68eLgZDbMCiKB/NTAHpPU8Ex7sVb/KOdRj4asOKCuqXZdEK
rLZR0xqLQxfcg9J5OXGDZQxGve5vDQnadaelVs1imPSzCceWWZVHx3GB0+dPcBAT4imFjJOqZBNx
crCb0y0AKzZ2qKd7uQr+LGnYFYpgQdaj7teeU9e4tnTQ3GJ4AOIWyoP2YOddvOjjZNcnue0yal4D
ZgJRyhSEObtxMM2m6wTsnTIzLKijCXuD3Kgq57sC+MA8X2XEiZ0a4X6bUMTKu6N0Yh2oWa9iFMoZ
dLJwqjwd5cxWN9PbsDGOyzj9sYsnrqbydhQ5QTdztuNA81W8dH2r+LpgSVep1jaMmdVSMx0iIGOn
CZ1zpzIi/5JyBy/XveEMTfbODpYnCkzkphWbkNOrxNOZZSpX/IbCP3bO+gS+1ck6iFg7x4mUyw3C
FNfwR2D4FyRm3tT0TPMms3FjQNCJwCfKoFbDKHMLKNUb1BlVZMLk6nQ/rLgkifMehULfU3BVt2MX
+9Nsdwg+cP8FF60lybVhye2C6SpvRp5LenR9ADNUrletFp57AV6owAyZX3ulYjslV+PddZs76ehS
PdWtKwdmpbo4n5VE98e5nk2ygdepJup20rYajqCcCWDMtjZittuWAsCz3bM5+JubI6nI4VFDLQgi
Duu4hvfwgG3Z80eC0XI3ShBxAJxCtWmFdqBWrdCg4pFPbkaSehn6Tqn+RfgG/JK41pB9eAZ92xhs
vBrF+JxmJzexUKU9K8JtdXHUZkrQ89htdSNhWWNnd4teobcMBuWKi5YFrfiDFqXKx0lqpT14KEep
1WBxHvGzSDBVLgYFRaS0jpuwu3DMRnKuNI1+Pq116oBzNuQwCqVP3aLT1rLrYrC/O3FPbVyswU1O
GYXdrEPthM6JjeF6WG1tSjQGQWFfMv1CXOBus84owdl6ZiiO67Vpa4NxwokFX0zn2CAdQ8/2XcTB
d1lnszjd3+Rayz6vJT2EaUEuASaDjbHnvA5u8kAX62rQUMiSLzpC/5SbFRgzMrYnCsrlyQ6Q2CcV
srw30rsYtgjt0GaLc44GRAW8PmB+varuE11KKHeRs51yWlApuoWiEqRGbmuLk+qbgr5vKa3hTJ8t
T/1MryeWSLyD+4WDlDjApEENAJBTMXOBwoxciS0EKbDEMmWDSA23n+pjiKmpS1SSyir+najeRiZN
AtW9FBqxXC72LuSW/Z1bX0jkytCBI5rO0HqbbVY2cOyiQBgnUkqEks/lmCOZ4rsA/1H3gAh2rXxa
eiDJ06xfpztt15CP1oYQNXE50W4hhJwQRwHObiCbnBnwU5LoG8DdCJ8JRszVrLd3PaWOZLsMWWsW
YSZCo9CJLCQq9eMwDDtZn3rW9lbdhlcU5kT9bb+2DsAaFI9+nKyNTQ5fr/xfTvmV4ukHE7ybve7W
EArr1TQ6frRS5dxB2NA+6HEfW1PUxKm7BW4nR0Tbzz26j8CPXDgHfToj9FgokLMpsV7Vgj67WU/c
XOMM5gCNVaGTKKmbzgmdHuQ5s6Ij8SjMVCjw5cOI0GwP5qaDbEMbQzyLAo2tWv7Cuy4BGqgr+oUb
3Uh20lJqt54ot0Y1o5hszMNM3gWI6Mplgej1tr8xm7aoNg0Ks6qGuJBsmCWIo2SIPqoERMswjOBu
G1ci2tbI8LbM2pwyJEjGDt32OMCc0IisXCRdbMtMhz9zK0bulkvg4npLiqOYKGYCCh6iiXA6Tc7d
zVVNo/K2qtXWLAzJPvRrbC6pgDEDCqkFZPRyHvYbJJgptTHhiBZXHrQ5AripvNOwnOfBgqEyPDWa
HrSNuSHcIh/Mc2d/O5MMMpHb/WC6cRpa+2Zj5wO0vmtjiofqZVSlxL9xiEWugJvWNWuXSEgbeiHi
UwXlXh2GuKEjGO0z56FbGrlQw8sHPXey/mZwumt0spmxwxLz0D5RBAKuzU6FOCbcS/R/dt066XWE
twk2W9s+C63AWJKPELCXgxCrFwpaeUq9K06RWOpWiPp3xW4+9/qJpwPaQr3fbinHXJ6Rz0vLZAOQ
mc2llRuHfnPth5ZUyOk4Ocgx2ORdq4qgnFonhD4gPhSOD9Odh6OlFuN0QFWg6hMuR/lUobZerU/9
ccXEXA0Nf4DbCixiiUZ+szFyB+VTbFAzUYCztQRsos+DVTwfdYsIlutTrqTMtPNVgXucazM3EoyY
WNbF2atJFz04J27KkjW77cA+pZKpTCrXfEfaN1cux0TTOfWFXlpukOb63DaOFkCK78IgARXbyO8h
UWecuqENuVAvUDdyxUAuIJXn29HJglFSldTQAAwz98SIakPkFlgGW75Vptht+zxkEktU9Nxp3EVq
cnW86PhmTqGxvhnjaTrYaL4ZkR2YmXtlb/sDgrOrXUtF30UlNDcijmdRL9i7KAThSb519pT13aRX
4p2nj09qdk38sb6I+ucuaWndqEa1GTV3ijDawkVvpVft1UVrzuv6bNq2YR+7jnWxE6v1Tm1yHmYU
Sh1H2+aa9PeKpJ6WFW/anBxLEXeZQs/9mJS23t5o6bmxK5QAjmRsWnb07nZPOR/bn4MRufWb+GYz
oG+VdXOeWQJl7TaYk8SuSuzciHsHnThhq5O7bG6wd/9qi+JpzmrSJB/GNfk8OoyaXNVu7aAkeBM1
u5Jh0t5cbnkJlbJgLkBefNc6l+1waB6WItu6AQAmEyO/cATAlok8gZGyJbY98iYUkP/CEFngCKpq
XO16rSC98NzN28q2zx8Hq6qdBCyyGbRh8B/ciObeLuETjY6Rv72Tt0ME40KbM1G7cCOk7t4WeE+9
W8yJH2I5s66LFWdy6nC4CSZPvmlN4bj0ie42zN04GjbMkpb8aEdTdo/WAKaTK9bsLl2RvbLes11j
nQBD1mO57wewsThownKZ6z5BTUFluEl9nIvM6+wA3FqtyHHqnquahCzYxig8myqXpKVlB005Emb/
SUzwDagO7IuQIBm7AChISb2EdmoVAdyHykJ9043NDQlnF4vEVi2yj6uSlYkBNtEC0XCWtvCDyejj
yoWbOFzh0c+gnO9RQ7pCUjEZtiSaAgq/7ErLj/wqbGsk/IIaQn6onGJYZYAarDPhXljRHOknQY7W
9zHK8pFwwDdrJbollF16lmw3S+Jmk2JFqvP1yqKu4I5idgXzM07ucRwbxBwwZrCGLQmPujWJ7GIY
aFsHpqSyNtKMx2gM6aISzcV1dIVE8DA2qpGMMCQDts3wao5qas7M2WhPmKvQGnqs7p2Z4ltInZBd
5cAGdJsq3jLWKefu1K9EZ11GYwUzm1KQGfdDVkTUad74g9CN1XT8U/z9ZwPwasyzRkMIKpCm6eKg
ZZQWatEJMIqivqfsFU/N/tkcfxvwV2CdSBGmIFKiq2+sFAykjqNRxwGvkmdQ1coow8/g3+rbq+rb
E1/Bv9IsR8sk5YkURuwtsqRUmAyMk751PEsog3+DnwH/b8TZy1VFpWFNBPlnfb1cVZdQOl022wuJ
LnKuNnXpzlfJN8CIy/p742e5ivU3p7BNeVgNdh2iKK/A9hweLY/UVl8P1mf8Am2H7Xq0uaSvQdvt
2Za4gIrfSxIXtNt2ZIeoFjuBQ9D23IsBMEZoS82rOJujE2KaXJZXxfrc9ZbRMrOyYTIOeu2NvHF8
5+T9bDV8H/ErRRFgdYKtp4n+3KuIX7PajIVIYm7wqwcU5h5bClg4ru++A8+pKl7vD0rTRthM+yvc
+K8oFnnshEoVhrZLA5jQs1VyvlpB2Jcef//PQy5s+dt7aY9R/M/e9H5Dv6zunzw671e//bqIs11a
9gAy0d3zohAJKP9F4cl9j+67+14D4ZxvlS1puf5FgKKaugSWZRjvvMeXK03xC0FjjnKYF+5/2Ok8
6NnI/Oi7v/+1Hgbx/fe86Pl8CWe0GhzTJFikz796lZuNbtPvvzMAr5r5NgAoNJY/90RXLwZA+oLK
DIxWDZEBKn/+bQNASTLH/Ye+vPRFaJAdQLz84Su22eHfDUKDtzA+9z8PD/wXrQKEeqSHmXm1K7/f
Az9cAvUvrSocZLCa/XAUmnChCfe6Q+UwiH9/KfyNofrrRAGyCpf3Z0mwIjno+yPnR2942k7f//5x
K1nL337lqHjxvvJkeXj0t5Pm9xdjdL/bn/3yafffP+bx44/f7/snv3jW05d6etEMVkiEkFV+/4vz
Yy/decSJpMzD5fz4fKc/LPRvHfnt1xfdfLYH3mv3KoCCoGz7edOPy+ejbZMAHUQvGsYob2E3fLTh
yTwMV5QMhpQEZouXT6g3y8D8R5/gxklaPuGh8nC3XCVPbZaLBkGlBqbJ00sPt9E/GX13ngRf/y9+
auipbez2p5f+edvO3FvOw9XLckl6DnMg59VHB0j5+v/JMr57MfZtSs+ggviExl/PKi3DffEJ3Zbj
8Ouf+fzVbFL71+Im/+iY/JGGX/+LfbJ4NaEiBaWf0Xw0v8S7l4fAw3X/GRNKPnkWzc8vuv7Y+if0
fTLP9tT1Po1xudAfG8dz+ei4K/NDtkrfUqouWWw/2jrKfXkwf4s7tPoJB42ZBeGLTfQwLOInHAB0
PNh9/fOt1qsfH5ZBFuyWX/98Y72In3IC7AOKvX/5sYlbVlZ/dGqdVfrW6HzCDaVkuyWV6hHX+VtP
+ISTbBIs/PnLa/tx6XzKjjrOd2+uefETdtQfyevz/bHnn7Cf3hetf+Y8/pPr+l1FqQ+2/Qefjw9Z
8MZyKb25jy71ewaF13bMw7DXPuF8f49d+YMD8x5J1geb/qku6wfbf8Zo8ct8t3xOavE0o99uwnsO
i3cf+JZX8Rf48L2v8QQqvPWxl35U+Y5FuJonv/8PAAD//w==</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4.xml"/><Relationship Id="rId17" Type="http://schemas.microsoft.com/office/2014/relationships/chartEx" Target="../charts/chartEx1.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image" Target="../media/image10.jpg"/><Relationship Id="rId10" Type="http://schemas.openxmlformats.org/officeDocument/2006/relationships/chart" Target="../charts/chart2.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249382</xdr:colOff>
      <xdr:row>22</xdr:row>
      <xdr:rowOff>18689</xdr:rowOff>
    </xdr:from>
    <xdr:to>
      <xdr:col>6</xdr:col>
      <xdr:colOff>13855</xdr:colOff>
      <xdr:row>38</xdr:row>
      <xdr:rowOff>54685</xdr:rowOff>
    </xdr:to>
    <xdr:sp macro="" textlink="">
      <xdr:nvSpPr>
        <xdr:cNvPr id="4" name="Rectángulo 3">
          <a:extLst>
            <a:ext uri="{FF2B5EF4-FFF2-40B4-BE49-F238E27FC236}">
              <a16:creationId xmlns:a16="http://schemas.microsoft.com/office/drawing/2014/main" id="{0B79FF5C-C0CC-4120-81AB-4CD397D1C319}"/>
            </a:ext>
          </a:extLst>
        </xdr:cNvPr>
        <xdr:cNvSpPr/>
      </xdr:nvSpPr>
      <xdr:spPr>
        <a:xfrm>
          <a:off x="249382" y="3927749"/>
          <a:ext cx="4275513" cy="3007796"/>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96981</xdr:colOff>
      <xdr:row>23</xdr:row>
      <xdr:rowOff>110837</xdr:rowOff>
    </xdr:from>
    <xdr:to>
      <xdr:col>5</xdr:col>
      <xdr:colOff>568034</xdr:colOff>
      <xdr:row>38</xdr:row>
      <xdr:rowOff>55418</xdr:rowOff>
    </xdr:to>
    <xdr:graphicFrame macro="">
      <xdr:nvGraphicFramePr>
        <xdr:cNvPr id="48" name="Gráfico 47">
          <a:extLst>
            <a:ext uri="{FF2B5EF4-FFF2-40B4-BE49-F238E27FC236}">
              <a16:creationId xmlns:a16="http://schemas.microsoft.com/office/drawing/2014/main" id="{0CF85F0C-710C-4685-B045-2BEFB9318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21474</xdr:colOff>
      <xdr:row>5</xdr:row>
      <xdr:rowOff>10884</xdr:rowOff>
    </xdr:from>
    <xdr:to>
      <xdr:col>6</xdr:col>
      <xdr:colOff>12700</xdr:colOff>
      <xdr:row>21</xdr:row>
      <xdr:rowOff>0</xdr:rowOff>
    </xdr:to>
    <xdr:sp macro="" textlink="">
      <xdr:nvSpPr>
        <xdr:cNvPr id="2" name="Rectángulo 1">
          <a:extLst>
            <a:ext uri="{FF2B5EF4-FFF2-40B4-BE49-F238E27FC236}">
              <a16:creationId xmlns:a16="http://schemas.microsoft.com/office/drawing/2014/main" id="{C6B74446-240E-4585-ABFF-A849961972E7}"/>
            </a:ext>
          </a:extLst>
        </xdr:cNvPr>
        <xdr:cNvSpPr/>
      </xdr:nvSpPr>
      <xdr:spPr>
        <a:xfrm>
          <a:off x="275474" y="950684"/>
          <a:ext cx="4271126" cy="2833916"/>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xdr:col>
      <xdr:colOff>0</xdr:colOff>
      <xdr:row>39</xdr:row>
      <xdr:rowOff>12700</xdr:rowOff>
    </xdr:from>
    <xdr:to>
      <xdr:col>6</xdr:col>
      <xdr:colOff>1290</xdr:colOff>
      <xdr:row>57</xdr:row>
      <xdr:rowOff>12701</xdr:rowOff>
    </xdr:to>
    <xdr:sp macro="" textlink="">
      <xdr:nvSpPr>
        <xdr:cNvPr id="6" name="Rectángulo 5">
          <a:extLst>
            <a:ext uri="{FF2B5EF4-FFF2-40B4-BE49-F238E27FC236}">
              <a16:creationId xmlns:a16="http://schemas.microsoft.com/office/drawing/2014/main" id="{3003CFC6-B239-4DE9-BDB2-BD82B6A1FA7E}"/>
            </a:ext>
          </a:extLst>
        </xdr:cNvPr>
        <xdr:cNvSpPr/>
      </xdr:nvSpPr>
      <xdr:spPr>
        <a:xfrm>
          <a:off x="254000" y="7162800"/>
          <a:ext cx="4281190" cy="3200401"/>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19</xdr:col>
      <xdr:colOff>0</xdr:colOff>
      <xdr:row>5</xdr:row>
      <xdr:rowOff>13855</xdr:rowOff>
    </xdr:from>
    <xdr:to>
      <xdr:col>24</xdr:col>
      <xdr:colOff>30481</xdr:colOff>
      <xdr:row>21</xdr:row>
      <xdr:rowOff>13855</xdr:rowOff>
    </xdr:to>
    <xdr:sp macro="" textlink="">
      <xdr:nvSpPr>
        <xdr:cNvPr id="7" name="Rectángulo 6">
          <a:extLst>
            <a:ext uri="{FF2B5EF4-FFF2-40B4-BE49-F238E27FC236}">
              <a16:creationId xmlns:a16="http://schemas.microsoft.com/office/drawing/2014/main" id="{E541D9BE-1806-4A50-B091-EA4296A1EDCC}"/>
            </a:ext>
          </a:extLst>
        </xdr:cNvPr>
        <xdr:cNvSpPr/>
      </xdr:nvSpPr>
      <xdr:spPr>
        <a:xfrm>
          <a:off x="13703300" y="953655"/>
          <a:ext cx="4284981" cy="2844800"/>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13855</xdr:colOff>
      <xdr:row>1</xdr:row>
      <xdr:rowOff>13855</xdr:rowOff>
    </xdr:from>
    <xdr:to>
      <xdr:col>6</xdr:col>
      <xdr:colOff>0</xdr:colOff>
      <xdr:row>4</xdr:row>
      <xdr:rowOff>13853</xdr:rowOff>
    </xdr:to>
    <xdr:sp macro="" textlink="">
      <xdr:nvSpPr>
        <xdr:cNvPr id="8" name="Rectángulo 7">
          <a:extLst>
            <a:ext uri="{FF2B5EF4-FFF2-40B4-BE49-F238E27FC236}">
              <a16:creationId xmlns:a16="http://schemas.microsoft.com/office/drawing/2014/main" id="{9CDF9BB9-DDE2-44C6-B994-4E60D3CC9660}"/>
            </a:ext>
          </a:extLst>
        </xdr:cNvPr>
        <xdr:cNvSpPr/>
      </xdr:nvSpPr>
      <xdr:spPr>
        <a:xfrm>
          <a:off x="265315" y="242455"/>
          <a:ext cx="4245725" cy="525778"/>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13</xdr:col>
      <xdr:colOff>12553</xdr:colOff>
      <xdr:row>5</xdr:row>
      <xdr:rowOff>13855</xdr:rowOff>
    </xdr:from>
    <xdr:to>
      <xdr:col>18</xdr:col>
      <xdr:colOff>1</xdr:colOff>
      <xdr:row>21</xdr:row>
      <xdr:rowOff>13855</xdr:rowOff>
    </xdr:to>
    <xdr:sp macro="" textlink="">
      <xdr:nvSpPr>
        <xdr:cNvPr id="9" name="Rectángulo 8">
          <a:extLst>
            <a:ext uri="{FF2B5EF4-FFF2-40B4-BE49-F238E27FC236}">
              <a16:creationId xmlns:a16="http://schemas.microsoft.com/office/drawing/2014/main" id="{EE3BB590-3506-4BA0-B91C-2B80785CAC10}"/>
            </a:ext>
          </a:extLst>
        </xdr:cNvPr>
        <xdr:cNvSpPr/>
      </xdr:nvSpPr>
      <xdr:spPr>
        <a:xfrm>
          <a:off x="9209893" y="943495"/>
          <a:ext cx="4216548" cy="2804160"/>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CO" sz="1100">
            <a:solidFill>
              <a:schemeClr val="lt1"/>
            </a:solidFill>
            <a:latin typeface="+mn-lt"/>
            <a:ea typeface="+mn-ea"/>
            <a:cs typeface="+mn-cs"/>
          </a:endParaRPr>
        </a:p>
      </xdr:txBody>
    </xdr:sp>
    <xdr:clientData/>
  </xdr:twoCellAnchor>
  <xdr:twoCellAnchor>
    <xdr:from>
      <xdr:col>19</xdr:col>
      <xdr:colOff>13855</xdr:colOff>
      <xdr:row>0</xdr:row>
      <xdr:rowOff>13856</xdr:rowOff>
    </xdr:from>
    <xdr:to>
      <xdr:col>24</xdr:col>
      <xdr:colOff>0</xdr:colOff>
      <xdr:row>4</xdr:row>
      <xdr:rowOff>13855</xdr:rowOff>
    </xdr:to>
    <xdr:sp macro="" textlink="">
      <xdr:nvSpPr>
        <xdr:cNvPr id="10" name="Rectángulo 9">
          <a:extLst>
            <a:ext uri="{FF2B5EF4-FFF2-40B4-BE49-F238E27FC236}">
              <a16:creationId xmlns:a16="http://schemas.microsoft.com/office/drawing/2014/main" id="{A6FC8E35-761E-4C19-8193-467D5E91F299}"/>
            </a:ext>
          </a:extLst>
        </xdr:cNvPr>
        <xdr:cNvSpPr/>
      </xdr:nvSpPr>
      <xdr:spPr>
        <a:xfrm>
          <a:off x="13646035" y="13856"/>
          <a:ext cx="4215245" cy="754379"/>
        </a:xfrm>
        <a:prstGeom prst="rect">
          <a:avLst/>
        </a:prstGeom>
        <a:solidFill>
          <a:sysClr val="window" lastClr="FFFFFF">
            <a:alpha val="70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ln>
              <a:solidFill>
                <a:schemeClr val="bg1"/>
              </a:solidFill>
            </a:ln>
            <a:solidFill>
              <a:schemeClr val="bg1"/>
            </a:solidFill>
          </a:endParaRPr>
        </a:p>
      </xdr:txBody>
    </xdr:sp>
    <xdr:clientData/>
  </xdr:twoCellAnchor>
  <xdr:twoCellAnchor>
    <xdr:from>
      <xdr:col>19</xdr:col>
      <xdr:colOff>13856</xdr:colOff>
      <xdr:row>22</xdr:row>
      <xdr:rowOff>14666</xdr:rowOff>
    </xdr:from>
    <xdr:to>
      <xdr:col>24</xdr:col>
      <xdr:colOff>4397</xdr:colOff>
      <xdr:row>57</xdr:row>
      <xdr:rowOff>12700</xdr:rowOff>
    </xdr:to>
    <xdr:sp macro="" textlink="">
      <xdr:nvSpPr>
        <xdr:cNvPr id="11" name="Rectángulo 10">
          <a:extLst>
            <a:ext uri="{FF2B5EF4-FFF2-40B4-BE49-F238E27FC236}">
              <a16:creationId xmlns:a16="http://schemas.microsoft.com/office/drawing/2014/main" id="{65467B08-86BA-4F7B-9366-FFC100441E6E}"/>
            </a:ext>
          </a:extLst>
        </xdr:cNvPr>
        <xdr:cNvSpPr/>
      </xdr:nvSpPr>
      <xdr:spPr>
        <a:xfrm>
          <a:off x="13717156" y="3977066"/>
          <a:ext cx="4245041" cy="6386134"/>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1</xdr:colOff>
      <xdr:row>5</xdr:row>
      <xdr:rowOff>0</xdr:rowOff>
    </xdr:from>
    <xdr:to>
      <xdr:col>12</xdr:col>
      <xdr:colOff>13857</xdr:colOff>
      <xdr:row>21</xdr:row>
      <xdr:rowOff>27706</xdr:rowOff>
    </xdr:to>
    <xdr:sp macro="" textlink="">
      <xdr:nvSpPr>
        <xdr:cNvPr id="12" name="Rectángulo 11">
          <a:extLst>
            <a:ext uri="{FF2B5EF4-FFF2-40B4-BE49-F238E27FC236}">
              <a16:creationId xmlns:a16="http://schemas.microsoft.com/office/drawing/2014/main" id="{FD7A84D8-E957-4701-B320-EDB77C0841A6}"/>
            </a:ext>
          </a:extLst>
        </xdr:cNvPr>
        <xdr:cNvSpPr/>
      </xdr:nvSpPr>
      <xdr:spPr>
        <a:xfrm>
          <a:off x="4737101" y="939800"/>
          <a:ext cx="4268356" cy="2872506"/>
        </a:xfrm>
        <a:prstGeom prst="rect">
          <a:avLst/>
        </a:prstGeom>
        <a:solidFill>
          <a:schemeClr val="tx1">
            <a:lumMod val="65000"/>
            <a:lumOff val="35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32657</xdr:colOff>
      <xdr:row>0</xdr:row>
      <xdr:rowOff>0</xdr:rowOff>
    </xdr:from>
    <xdr:to>
      <xdr:col>16</xdr:col>
      <xdr:colOff>32657</xdr:colOff>
      <xdr:row>4</xdr:row>
      <xdr:rowOff>169817</xdr:rowOff>
    </xdr:to>
    <xdr:sp macro="" textlink="">
      <xdr:nvSpPr>
        <xdr:cNvPr id="13" name="CuadroTexto 12">
          <a:extLst>
            <a:ext uri="{FF2B5EF4-FFF2-40B4-BE49-F238E27FC236}">
              <a16:creationId xmlns:a16="http://schemas.microsoft.com/office/drawing/2014/main" id="{23FFF281-1F0E-4D6F-BF58-162F9C11ABAE}"/>
            </a:ext>
          </a:extLst>
        </xdr:cNvPr>
        <xdr:cNvSpPr txBox="1"/>
      </xdr:nvSpPr>
      <xdr:spPr>
        <a:xfrm>
          <a:off x="6441077" y="0"/>
          <a:ext cx="5326380" cy="924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2400" b="1">
              <a:ln>
                <a:solidFill>
                  <a:sysClr val="windowText" lastClr="000000"/>
                </a:solidFill>
              </a:ln>
              <a:solidFill>
                <a:schemeClr val="bg1"/>
              </a:solidFill>
              <a:latin typeface="Century Gothic" panose="020B0502020202020204" pitchFamily="34" charset="0"/>
            </a:rPr>
            <a:t>DIAGNÓSTICO TÉCNICO</a:t>
          </a:r>
          <a:r>
            <a:rPr lang="es-CO" sz="2400" b="1" baseline="0">
              <a:ln>
                <a:solidFill>
                  <a:sysClr val="windowText" lastClr="000000"/>
                </a:solidFill>
              </a:ln>
              <a:solidFill>
                <a:schemeClr val="bg1"/>
              </a:solidFill>
              <a:latin typeface="Century Gothic" panose="020B0502020202020204" pitchFamily="34" charset="0"/>
            </a:rPr>
            <a:t> CRÉDITO CARTAMA</a:t>
          </a:r>
          <a:endParaRPr lang="es-CO" sz="2400" b="1">
            <a:ln>
              <a:solidFill>
                <a:sysClr val="windowText" lastClr="000000"/>
              </a:solidFill>
            </a:ln>
            <a:solidFill>
              <a:schemeClr val="bg1"/>
            </a:solidFill>
            <a:latin typeface="Century Gothic" panose="020B0502020202020204" pitchFamily="34" charset="0"/>
          </a:endParaRPr>
        </a:p>
      </xdr:txBody>
    </xdr:sp>
    <xdr:clientData/>
  </xdr:twoCellAnchor>
  <xdr:twoCellAnchor>
    <xdr:from>
      <xdr:col>7</xdr:col>
      <xdr:colOff>12701</xdr:colOff>
      <xdr:row>22</xdr:row>
      <xdr:rowOff>3</xdr:rowOff>
    </xdr:from>
    <xdr:to>
      <xdr:col>18</xdr:col>
      <xdr:colOff>41563</xdr:colOff>
      <xdr:row>57</xdr:row>
      <xdr:rowOff>0</xdr:rowOff>
    </xdr:to>
    <xdr:sp macro="" textlink="">
      <xdr:nvSpPr>
        <xdr:cNvPr id="15" name="Rectángulo 14">
          <a:extLst>
            <a:ext uri="{FF2B5EF4-FFF2-40B4-BE49-F238E27FC236}">
              <a16:creationId xmlns:a16="http://schemas.microsoft.com/office/drawing/2014/main" id="{1CCF05E9-F442-4CA9-9553-88D114846E72}"/>
            </a:ext>
          </a:extLst>
        </xdr:cNvPr>
        <xdr:cNvSpPr/>
      </xdr:nvSpPr>
      <xdr:spPr>
        <a:xfrm>
          <a:off x="4749801" y="3962403"/>
          <a:ext cx="8791862" cy="6388097"/>
        </a:xfrm>
        <a:prstGeom prst="rect">
          <a:avLst/>
        </a:prstGeom>
        <a:solidFill>
          <a:srgbClr val="5B5B5F">
            <a:alpha val="7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243499</xdr:colOff>
      <xdr:row>4</xdr:row>
      <xdr:rowOff>146422</xdr:rowOff>
    </xdr:from>
    <xdr:to>
      <xdr:col>4</xdr:col>
      <xdr:colOff>6818</xdr:colOff>
      <xdr:row>7</xdr:row>
      <xdr:rowOff>79744</xdr:rowOff>
    </xdr:to>
    <xdr:sp macro="" textlink="">
      <xdr:nvSpPr>
        <xdr:cNvPr id="17" name="CuadroTexto 16">
          <a:extLst>
            <a:ext uri="{FF2B5EF4-FFF2-40B4-BE49-F238E27FC236}">
              <a16:creationId xmlns:a16="http://schemas.microsoft.com/office/drawing/2014/main" id="{69172C0C-1013-45E5-A06C-300EBFC5370B}"/>
            </a:ext>
          </a:extLst>
        </xdr:cNvPr>
        <xdr:cNvSpPr txBox="1"/>
      </xdr:nvSpPr>
      <xdr:spPr>
        <a:xfrm>
          <a:off x="243499" y="908422"/>
          <a:ext cx="2595419" cy="466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DEPARTAMENTOS</a:t>
          </a:r>
          <a:endParaRPr lang="es-CO" sz="1600" b="1" baseline="0">
            <a:solidFill>
              <a:schemeClr val="bg1"/>
            </a:solidFill>
          </a:endParaRPr>
        </a:p>
      </xdr:txBody>
    </xdr:sp>
    <xdr:clientData/>
  </xdr:twoCellAnchor>
  <xdr:twoCellAnchor>
    <xdr:from>
      <xdr:col>7</xdr:col>
      <xdr:colOff>25190</xdr:colOff>
      <xdr:row>21</xdr:row>
      <xdr:rowOff>171335</xdr:rowOff>
    </xdr:from>
    <xdr:to>
      <xdr:col>11</xdr:col>
      <xdr:colOff>720435</xdr:colOff>
      <xdr:row>23</xdr:row>
      <xdr:rowOff>84283</xdr:rowOff>
    </xdr:to>
    <xdr:sp macro="" textlink="">
      <xdr:nvSpPr>
        <xdr:cNvPr id="19" name="CuadroTexto 18">
          <a:extLst>
            <a:ext uri="{FF2B5EF4-FFF2-40B4-BE49-F238E27FC236}">
              <a16:creationId xmlns:a16="http://schemas.microsoft.com/office/drawing/2014/main" id="{BAC12F83-C8E5-48AA-A0F9-EAB46A0044C1}"/>
            </a:ext>
          </a:extLst>
        </xdr:cNvPr>
        <xdr:cNvSpPr txBox="1"/>
      </xdr:nvSpPr>
      <xdr:spPr>
        <a:xfrm>
          <a:off x="4762290" y="3955935"/>
          <a:ext cx="4098845" cy="268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baseline="0">
              <a:solidFill>
                <a:schemeClr val="bg1"/>
              </a:solidFill>
            </a:rPr>
            <a:t>CURVA DE PRODUCTIVIDAD (Ton * Ha)</a:t>
          </a:r>
          <a:endParaRPr lang="es-CO" sz="1600" b="1">
            <a:solidFill>
              <a:schemeClr val="bg1"/>
            </a:solidFill>
          </a:endParaRPr>
        </a:p>
      </xdr:txBody>
    </xdr:sp>
    <xdr:clientData/>
  </xdr:twoCellAnchor>
  <xdr:twoCellAnchor>
    <xdr:from>
      <xdr:col>12</xdr:col>
      <xdr:colOff>243276</xdr:colOff>
      <xdr:row>4</xdr:row>
      <xdr:rowOff>127806</xdr:rowOff>
    </xdr:from>
    <xdr:to>
      <xdr:col>16</xdr:col>
      <xdr:colOff>495299</xdr:colOff>
      <xdr:row>6</xdr:row>
      <xdr:rowOff>63500</xdr:rowOff>
    </xdr:to>
    <xdr:sp macro="" textlink="">
      <xdr:nvSpPr>
        <xdr:cNvPr id="20" name="CuadroTexto 19">
          <a:extLst>
            <a:ext uri="{FF2B5EF4-FFF2-40B4-BE49-F238E27FC236}">
              <a16:creationId xmlns:a16="http://schemas.microsoft.com/office/drawing/2014/main" id="{E85D1CC8-222E-4F09-BFE3-AA1CA34A65BB}"/>
            </a:ext>
          </a:extLst>
        </xdr:cNvPr>
        <xdr:cNvSpPr txBox="1"/>
      </xdr:nvSpPr>
      <xdr:spPr>
        <a:xfrm>
          <a:off x="9234876" y="889806"/>
          <a:ext cx="3058723" cy="291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ÁREA</a:t>
          </a:r>
          <a:r>
            <a:rPr lang="es-CO" sz="1600" b="1" baseline="0">
              <a:solidFill>
                <a:schemeClr val="bg1"/>
              </a:solidFill>
            </a:rPr>
            <a:t> TOTAL DEL PROYECTO (Ha)</a:t>
          </a:r>
          <a:endParaRPr lang="es-CO" sz="1600" b="1">
            <a:solidFill>
              <a:schemeClr val="bg1"/>
            </a:solidFill>
          </a:endParaRPr>
        </a:p>
      </xdr:txBody>
    </xdr:sp>
    <xdr:clientData/>
  </xdr:twoCellAnchor>
  <xdr:twoCellAnchor editAs="oneCell">
    <xdr:from>
      <xdr:col>1</xdr:col>
      <xdr:colOff>10886</xdr:colOff>
      <xdr:row>2</xdr:row>
      <xdr:rowOff>0</xdr:rowOff>
    </xdr:from>
    <xdr:to>
      <xdr:col>1</xdr:col>
      <xdr:colOff>370886</xdr:colOff>
      <xdr:row>4</xdr:row>
      <xdr:rowOff>11656</xdr:rowOff>
    </xdr:to>
    <xdr:pic>
      <xdr:nvPicPr>
        <xdr:cNvPr id="21" name="Gráfico 20" descr="Calendario diario">
          <a:extLst>
            <a:ext uri="{FF2B5EF4-FFF2-40B4-BE49-F238E27FC236}">
              <a16:creationId xmlns:a16="http://schemas.microsoft.com/office/drawing/2014/main" id="{1B4E5975-F369-4CE5-915B-19FD42ED46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2346" y="403860"/>
          <a:ext cx="360000" cy="362176"/>
        </a:xfrm>
        <a:prstGeom prst="rect">
          <a:avLst/>
        </a:prstGeom>
      </xdr:spPr>
    </xdr:pic>
    <xdr:clientData/>
  </xdr:twoCellAnchor>
  <xdr:twoCellAnchor editAs="oneCell">
    <xdr:from>
      <xdr:col>4</xdr:col>
      <xdr:colOff>0</xdr:colOff>
      <xdr:row>2</xdr:row>
      <xdr:rowOff>0</xdr:rowOff>
    </xdr:from>
    <xdr:to>
      <xdr:col>4</xdr:col>
      <xdr:colOff>360000</xdr:colOff>
      <xdr:row>4</xdr:row>
      <xdr:rowOff>11656</xdr:rowOff>
    </xdr:to>
    <xdr:pic>
      <xdr:nvPicPr>
        <xdr:cNvPr id="22" name="Gráfico 21" descr="Ejecutar">
          <a:extLst>
            <a:ext uri="{FF2B5EF4-FFF2-40B4-BE49-F238E27FC236}">
              <a16:creationId xmlns:a16="http://schemas.microsoft.com/office/drawing/2014/main" id="{073908F1-BA43-45FC-BB09-3FFE3D2F7F3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819400" y="403860"/>
          <a:ext cx="360000" cy="362176"/>
        </a:xfrm>
        <a:prstGeom prst="rect">
          <a:avLst/>
        </a:prstGeom>
      </xdr:spPr>
    </xdr:pic>
    <xdr:clientData/>
  </xdr:twoCellAnchor>
  <xdr:twoCellAnchor editAs="oneCell">
    <xdr:from>
      <xdr:col>2</xdr:col>
      <xdr:colOff>10886</xdr:colOff>
      <xdr:row>2</xdr:row>
      <xdr:rowOff>10115</xdr:rowOff>
    </xdr:from>
    <xdr:to>
      <xdr:col>2</xdr:col>
      <xdr:colOff>370886</xdr:colOff>
      <xdr:row>4</xdr:row>
      <xdr:rowOff>21771</xdr:rowOff>
    </xdr:to>
    <xdr:pic>
      <xdr:nvPicPr>
        <xdr:cNvPr id="23" name="Gráfico 22" descr="Cuaderno de estrategias">
          <a:extLst>
            <a:ext uri="{FF2B5EF4-FFF2-40B4-BE49-F238E27FC236}">
              <a16:creationId xmlns:a16="http://schemas.microsoft.com/office/drawing/2014/main" id="{CBCC7009-815C-4A58-A73B-4ADE2AE860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08166" y="413975"/>
          <a:ext cx="360000" cy="362176"/>
        </a:xfrm>
        <a:prstGeom prst="rect">
          <a:avLst/>
        </a:prstGeom>
      </xdr:spPr>
    </xdr:pic>
    <xdr:clientData/>
  </xdr:twoCellAnchor>
  <xdr:twoCellAnchor editAs="oneCell">
    <xdr:from>
      <xdr:col>3</xdr:col>
      <xdr:colOff>0</xdr:colOff>
      <xdr:row>2</xdr:row>
      <xdr:rowOff>0</xdr:rowOff>
    </xdr:from>
    <xdr:to>
      <xdr:col>3</xdr:col>
      <xdr:colOff>360000</xdr:colOff>
      <xdr:row>4</xdr:row>
      <xdr:rowOff>11656</xdr:rowOff>
    </xdr:to>
    <xdr:pic>
      <xdr:nvPicPr>
        <xdr:cNvPr id="24" name="Gráfico 23" descr="Cabeza con engranajes">
          <a:extLst>
            <a:ext uri="{FF2B5EF4-FFF2-40B4-BE49-F238E27FC236}">
              <a16:creationId xmlns:a16="http://schemas.microsoft.com/office/drawing/2014/main" id="{E982C861-B17F-4079-8D88-12801BE28EA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43100" y="403860"/>
          <a:ext cx="360000" cy="362176"/>
        </a:xfrm>
        <a:prstGeom prst="rect">
          <a:avLst/>
        </a:prstGeom>
      </xdr:spPr>
    </xdr:pic>
    <xdr:clientData/>
  </xdr:twoCellAnchor>
  <xdr:twoCellAnchor>
    <xdr:from>
      <xdr:col>1</xdr:col>
      <xdr:colOff>822</xdr:colOff>
      <xdr:row>21</xdr:row>
      <xdr:rowOff>163341</xdr:rowOff>
    </xdr:from>
    <xdr:to>
      <xdr:col>5</xdr:col>
      <xdr:colOff>254000</xdr:colOff>
      <xdr:row>23</xdr:row>
      <xdr:rowOff>127000</xdr:rowOff>
    </xdr:to>
    <xdr:sp macro="" textlink="">
      <xdr:nvSpPr>
        <xdr:cNvPr id="25" name="CuadroTexto 24">
          <a:extLst>
            <a:ext uri="{FF2B5EF4-FFF2-40B4-BE49-F238E27FC236}">
              <a16:creationId xmlns:a16="http://schemas.microsoft.com/office/drawing/2014/main" id="{39591065-0D3E-46F3-9B48-AB752ECF638A}"/>
            </a:ext>
          </a:extLst>
        </xdr:cNvPr>
        <xdr:cNvSpPr txBox="1"/>
      </xdr:nvSpPr>
      <xdr:spPr>
        <a:xfrm>
          <a:off x="254822" y="3947941"/>
          <a:ext cx="3682178" cy="31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CANTIDAD DE UNIDADES PRODUCTIVAS</a:t>
          </a:r>
        </a:p>
      </xdr:txBody>
    </xdr:sp>
    <xdr:clientData/>
  </xdr:twoCellAnchor>
  <xdr:twoCellAnchor editAs="oneCell">
    <xdr:from>
      <xdr:col>4</xdr:col>
      <xdr:colOff>595746</xdr:colOff>
      <xdr:row>41</xdr:row>
      <xdr:rowOff>46239</xdr:rowOff>
    </xdr:from>
    <xdr:to>
      <xdr:col>4</xdr:col>
      <xdr:colOff>595746</xdr:colOff>
      <xdr:row>54</xdr:row>
      <xdr:rowOff>171795</xdr:rowOff>
    </xdr:to>
    <mc:AlternateContent xmlns:mc="http://schemas.openxmlformats.org/markup-compatibility/2006" xmlns:a14="http://schemas.microsoft.com/office/drawing/2010/main">
      <mc:Choice Requires="a14">
        <xdr:graphicFrame macro="">
          <xdr:nvGraphicFramePr>
            <xdr:cNvPr id="26" name="Fecha envio 1">
              <a:extLst>
                <a:ext uri="{FF2B5EF4-FFF2-40B4-BE49-F238E27FC236}">
                  <a16:creationId xmlns:a16="http://schemas.microsoft.com/office/drawing/2014/main" id="{302E557A-FAD1-4249-B08D-EF7F52396BCB}"/>
                </a:ext>
              </a:extLst>
            </xdr:cNvPr>
            <xdr:cNvGraphicFramePr/>
          </xdr:nvGraphicFramePr>
          <xdr:xfrm>
            <a:off x="0" y="0"/>
            <a:ext cx="0" cy="0"/>
          </xdr:xfrm>
          <a:graphic>
            <a:graphicData uri="http://schemas.microsoft.com/office/drawing/2010/slicer">
              <sle:slicer xmlns:sle="http://schemas.microsoft.com/office/drawing/2010/slicer" name="Fecha envio 1"/>
            </a:graphicData>
          </a:graphic>
        </xdr:graphicFrame>
      </mc:Choice>
      <mc:Fallback xmlns="">
        <xdr:sp macro="" textlink="">
          <xdr:nvSpPr>
            <xdr:cNvPr id="0" name=""/>
            <xdr:cNvSpPr>
              <a:spLocks noTextEdit="1"/>
            </xdr:cNvSpPr>
          </xdr:nvSpPr>
          <xdr:spPr>
            <a:xfrm>
              <a:off x="3427846" y="7551939"/>
              <a:ext cx="0" cy="2436956"/>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6</xdr:col>
      <xdr:colOff>181162</xdr:colOff>
      <xdr:row>4</xdr:row>
      <xdr:rowOff>132414</xdr:rowOff>
    </xdr:from>
    <xdr:to>
      <xdr:col>11</xdr:col>
      <xdr:colOff>638464</xdr:colOff>
      <xdr:row>7</xdr:row>
      <xdr:rowOff>44796</xdr:rowOff>
    </xdr:to>
    <xdr:sp macro="" textlink="">
      <xdr:nvSpPr>
        <xdr:cNvPr id="27" name="CuadroTexto 26">
          <a:extLst>
            <a:ext uri="{FF2B5EF4-FFF2-40B4-BE49-F238E27FC236}">
              <a16:creationId xmlns:a16="http://schemas.microsoft.com/office/drawing/2014/main" id="{E7FF339C-29DC-4B11-AA27-76D92D4AF15E}"/>
            </a:ext>
          </a:extLst>
        </xdr:cNvPr>
        <xdr:cNvSpPr txBox="1"/>
      </xdr:nvSpPr>
      <xdr:spPr>
        <a:xfrm>
          <a:off x="4715062" y="894414"/>
          <a:ext cx="4064102" cy="445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a:solidFill>
                <a:schemeClr val="bg1"/>
              </a:solidFill>
            </a:rPr>
            <a:t>% DENSIDAD CULTIVO (ÁRBOLES * Ha)</a:t>
          </a:r>
        </a:p>
      </xdr:txBody>
    </xdr:sp>
    <xdr:clientData/>
  </xdr:twoCellAnchor>
  <xdr:twoCellAnchor>
    <xdr:from>
      <xdr:col>18</xdr:col>
      <xdr:colOff>176209</xdr:colOff>
      <xdr:row>4</xdr:row>
      <xdr:rowOff>149395</xdr:rowOff>
    </xdr:from>
    <xdr:to>
      <xdr:col>23</xdr:col>
      <xdr:colOff>686034</xdr:colOff>
      <xdr:row>7</xdr:row>
      <xdr:rowOff>144550</xdr:rowOff>
    </xdr:to>
    <xdr:sp macro="" textlink="">
      <xdr:nvSpPr>
        <xdr:cNvPr id="29" name="CuadroTexto 28">
          <a:extLst>
            <a:ext uri="{FF2B5EF4-FFF2-40B4-BE49-F238E27FC236}">
              <a16:creationId xmlns:a16="http://schemas.microsoft.com/office/drawing/2014/main" id="{310FD0AB-52FE-4077-9DD8-4F52D3C44F1E}"/>
            </a:ext>
          </a:extLst>
        </xdr:cNvPr>
        <xdr:cNvSpPr txBox="1"/>
      </xdr:nvSpPr>
      <xdr:spPr>
        <a:xfrm>
          <a:off x="13676309" y="911395"/>
          <a:ext cx="4116625" cy="52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600" b="1" baseline="0">
              <a:solidFill>
                <a:schemeClr val="bg1"/>
              </a:solidFill>
            </a:rPr>
            <a:t>EDADES DE LOS CULTIVOS </a:t>
          </a:r>
          <a:endParaRPr lang="es-CO" sz="1600" b="1">
            <a:solidFill>
              <a:schemeClr val="bg1"/>
            </a:solidFill>
          </a:endParaRPr>
        </a:p>
      </xdr:txBody>
    </xdr:sp>
    <xdr:clientData/>
  </xdr:twoCellAnchor>
  <xdr:twoCellAnchor>
    <xdr:from>
      <xdr:col>1</xdr:col>
      <xdr:colOff>5443</xdr:colOff>
      <xdr:row>39</xdr:row>
      <xdr:rowOff>35264</xdr:rowOff>
    </xdr:from>
    <xdr:to>
      <xdr:col>5</xdr:col>
      <xdr:colOff>469546</xdr:colOff>
      <xdr:row>40</xdr:row>
      <xdr:rowOff>102229</xdr:rowOff>
    </xdr:to>
    <xdr:sp macro="" textlink="">
      <xdr:nvSpPr>
        <xdr:cNvPr id="43" name="CuadroTexto 42">
          <a:extLst>
            <a:ext uri="{FF2B5EF4-FFF2-40B4-BE49-F238E27FC236}">
              <a16:creationId xmlns:a16="http://schemas.microsoft.com/office/drawing/2014/main" id="{A7A1BA22-2156-494E-9CE2-7E754D206EFC}"/>
            </a:ext>
          </a:extLst>
        </xdr:cNvPr>
        <xdr:cNvSpPr txBox="1"/>
      </xdr:nvSpPr>
      <xdr:spPr>
        <a:xfrm>
          <a:off x="259443" y="7185364"/>
          <a:ext cx="3893103" cy="244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CO" sz="1600" b="1" baseline="0">
              <a:solidFill>
                <a:schemeClr val="bg1"/>
              </a:solidFill>
            </a:rPr>
            <a:t>ÁREA DE CULTIVO</a:t>
          </a:r>
          <a:endParaRPr lang="es-CO" sz="1600" b="1">
            <a:solidFill>
              <a:schemeClr val="bg1"/>
            </a:solidFill>
          </a:endParaRPr>
        </a:p>
      </xdr:txBody>
    </xdr:sp>
    <xdr:clientData/>
  </xdr:twoCellAnchor>
  <xdr:twoCellAnchor editAs="oneCell">
    <xdr:from>
      <xdr:col>19</xdr:col>
      <xdr:colOff>141514</xdr:colOff>
      <xdr:row>22</xdr:row>
      <xdr:rowOff>87086</xdr:rowOff>
    </xdr:from>
    <xdr:to>
      <xdr:col>21</xdr:col>
      <xdr:colOff>272143</xdr:colOff>
      <xdr:row>35</xdr:row>
      <xdr:rowOff>127000</xdr:rowOff>
    </xdr:to>
    <mc:AlternateContent xmlns:mc="http://schemas.openxmlformats.org/markup-compatibility/2006" xmlns:a14="http://schemas.microsoft.com/office/drawing/2010/main">
      <mc:Choice Requires="a14">
        <xdr:graphicFrame macro="">
          <xdr:nvGraphicFramePr>
            <xdr:cNvPr id="49" name="DEPARTAMENTO">
              <a:extLst>
                <a:ext uri="{FF2B5EF4-FFF2-40B4-BE49-F238E27FC236}">
                  <a16:creationId xmlns:a16="http://schemas.microsoft.com/office/drawing/2014/main" id="{14ABE1C8-B7B9-468D-9586-13125B4DA1EB}"/>
                </a:ext>
              </a:extLst>
            </xdr:cNvPr>
            <xdr:cNvGraphicFramePr/>
          </xdr:nvGraphicFramePr>
          <xdr:xfrm>
            <a:off x="0" y="0"/>
            <a:ext cx="0" cy="0"/>
          </xdr:xfrm>
          <a:graphic>
            <a:graphicData uri="http://schemas.microsoft.com/office/drawing/2010/slicer">
              <sle:slicer xmlns:sle="http://schemas.microsoft.com/office/drawing/2010/slicer" name="DEPARTAMENTO"/>
            </a:graphicData>
          </a:graphic>
        </xdr:graphicFrame>
      </mc:Choice>
      <mc:Fallback xmlns="">
        <xdr:sp macro="" textlink="">
          <xdr:nvSpPr>
            <xdr:cNvPr id="0" name=""/>
            <xdr:cNvSpPr>
              <a:spLocks noTextEdit="1"/>
            </xdr:cNvSpPr>
          </xdr:nvSpPr>
          <xdr:spPr>
            <a:xfrm>
              <a:off x="13844814" y="4049486"/>
              <a:ext cx="1832429" cy="2516414"/>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7</xdr:col>
      <xdr:colOff>293913</xdr:colOff>
      <xdr:row>25</xdr:row>
      <xdr:rowOff>32656</xdr:rowOff>
    </xdr:from>
    <xdr:to>
      <xdr:col>17</xdr:col>
      <xdr:colOff>729341</xdr:colOff>
      <xdr:row>55</xdr:row>
      <xdr:rowOff>63499</xdr:rowOff>
    </xdr:to>
    <xdr:graphicFrame macro="">
      <xdr:nvGraphicFramePr>
        <xdr:cNvPr id="50" name="Gráfico 49">
          <a:extLst>
            <a:ext uri="{FF2B5EF4-FFF2-40B4-BE49-F238E27FC236}">
              <a16:creationId xmlns:a16="http://schemas.microsoft.com/office/drawing/2014/main" id="{72AB5002-07B7-49CD-8B57-7821A83D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21</xdr:col>
      <xdr:colOff>500743</xdr:colOff>
      <xdr:row>22</xdr:row>
      <xdr:rowOff>119743</xdr:rowOff>
    </xdr:from>
    <xdr:to>
      <xdr:col>23</xdr:col>
      <xdr:colOff>631371</xdr:colOff>
      <xdr:row>35</xdr:row>
      <xdr:rowOff>148318</xdr:rowOff>
    </xdr:to>
    <mc:AlternateContent xmlns:mc="http://schemas.openxmlformats.org/markup-compatibility/2006" xmlns:a14="http://schemas.microsoft.com/office/drawing/2010/main">
      <mc:Choice Requires="a14">
        <xdr:graphicFrame macro="">
          <xdr:nvGraphicFramePr>
            <xdr:cNvPr id="51" name="SOCIEDAD">
              <a:extLst>
                <a:ext uri="{FF2B5EF4-FFF2-40B4-BE49-F238E27FC236}">
                  <a16:creationId xmlns:a16="http://schemas.microsoft.com/office/drawing/2014/main" id="{38AC034E-BEDE-4225-BB45-39E349B2CAC5}"/>
                </a:ext>
              </a:extLst>
            </xdr:cNvPr>
            <xdr:cNvGraphicFramePr/>
          </xdr:nvGraphicFramePr>
          <xdr:xfrm>
            <a:off x="0" y="0"/>
            <a:ext cx="0" cy="0"/>
          </xdr:xfrm>
          <a:graphic>
            <a:graphicData uri="http://schemas.microsoft.com/office/drawing/2010/slicer">
              <sle:slicer xmlns:sle="http://schemas.microsoft.com/office/drawing/2010/slicer" name="SOCIEDAD"/>
            </a:graphicData>
          </a:graphic>
        </xdr:graphicFrame>
      </mc:Choice>
      <mc:Fallback xmlns="">
        <xdr:sp macro="" textlink="">
          <xdr:nvSpPr>
            <xdr:cNvPr id="0" name=""/>
            <xdr:cNvSpPr>
              <a:spLocks noTextEdit="1"/>
            </xdr:cNvSpPr>
          </xdr:nvSpPr>
          <xdr:spPr>
            <a:xfrm>
              <a:off x="15905843" y="4082143"/>
              <a:ext cx="1832428" cy="250507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25400</xdr:colOff>
      <xdr:row>40</xdr:row>
      <xdr:rowOff>76200</xdr:rowOff>
    </xdr:from>
    <xdr:to>
      <xdr:col>6</xdr:col>
      <xdr:colOff>174170</xdr:colOff>
      <xdr:row>56</xdr:row>
      <xdr:rowOff>32657</xdr:rowOff>
    </xdr:to>
    <xdr:graphicFrame macro="">
      <xdr:nvGraphicFramePr>
        <xdr:cNvPr id="52" name="Gráfico 51">
          <a:extLst>
            <a:ext uri="{FF2B5EF4-FFF2-40B4-BE49-F238E27FC236}">
              <a16:creationId xmlns:a16="http://schemas.microsoft.com/office/drawing/2014/main" id="{B5F4AB61-E1CB-4E2A-A4E5-97770F1DC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177800</xdr:colOff>
      <xdr:row>7</xdr:row>
      <xdr:rowOff>0</xdr:rowOff>
    </xdr:from>
    <xdr:to>
      <xdr:col>11</xdr:col>
      <xdr:colOff>698500</xdr:colOff>
      <xdr:row>21</xdr:row>
      <xdr:rowOff>114300</xdr:rowOff>
    </xdr:to>
    <xdr:graphicFrame macro="">
      <xdr:nvGraphicFramePr>
        <xdr:cNvPr id="53" name="Gráfico 52">
          <a:extLst>
            <a:ext uri="{FF2B5EF4-FFF2-40B4-BE49-F238E27FC236}">
              <a16:creationId xmlns:a16="http://schemas.microsoft.com/office/drawing/2014/main" id="{B6D64E06-21BA-4CD4-86F0-FCE913C00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228600</xdr:colOff>
      <xdr:row>6</xdr:row>
      <xdr:rowOff>25400</xdr:rowOff>
    </xdr:from>
    <xdr:to>
      <xdr:col>19</xdr:col>
      <xdr:colOff>88900</xdr:colOff>
      <xdr:row>20</xdr:row>
      <xdr:rowOff>152400</xdr:rowOff>
    </xdr:to>
    <xdr:graphicFrame macro="">
      <xdr:nvGraphicFramePr>
        <xdr:cNvPr id="54" name="Gráfico 53">
          <a:extLst>
            <a:ext uri="{FF2B5EF4-FFF2-40B4-BE49-F238E27FC236}">
              <a16:creationId xmlns:a16="http://schemas.microsoft.com/office/drawing/2014/main" id="{EEE6579F-CE1B-4E51-8F93-BFA40B60D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20</xdr:col>
      <xdr:colOff>0</xdr:colOff>
      <xdr:row>0</xdr:row>
      <xdr:rowOff>0</xdr:rowOff>
    </xdr:from>
    <xdr:to>
      <xdr:col>21</xdr:col>
      <xdr:colOff>781539</xdr:colOff>
      <xdr:row>3</xdr:row>
      <xdr:rowOff>152425</xdr:rowOff>
    </xdr:to>
    <xdr:pic>
      <xdr:nvPicPr>
        <xdr:cNvPr id="55" name="Imagen 54">
          <a:extLst>
            <a:ext uri="{FF2B5EF4-FFF2-40B4-BE49-F238E27FC236}">
              <a16:creationId xmlns:a16="http://schemas.microsoft.com/office/drawing/2014/main" id="{21B3AF04-0ED1-4063-B1AD-6CA5F8AAF75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554200" y="0"/>
          <a:ext cx="1632439" cy="736625"/>
        </a:xfrm>
        <a:prstGeom prst="rect">
          <a:avLst/>
        </a:prstGeom>
      </xdr:spPr>
    </xdr:pic>
    <xdr:clientData/>
  </xdr:twoCellAnchor>
  <xdr:twoCellAnchor editAs="oneCell">
    <xdr:from>
      <xdr:col>21</xdr:col>
      <xdr:colOff>783185</xdr:colOff>
      <xdr:row>0</xdr:row>
      <xdr:rowOff>1386</xdr:rowOff>
    </xdr:from>
    <xdr:to>
      <xdr:col>22</xdr:col>
      <xdr:colOff>675215</xdr:colOff>
      <xdr:row>3</xdr:row>
      <xdr:rowOff>153811</xdr:rowOff>
    </xdr:to>
    <xdr:pic>
      <xdr:nvPicPr>
        <xdr:cNvPr id="56" name="Imagen 55">
          <a:extLst>
            <a:ext uri="{FF2B5EF4-FFF2-40B4-BE49-F238E27FC236}">
              <a16:creationId xmlns:a16="http://schemas.microsoft.com/office/drawing/2014/main" id="{6BAFFF33-63CC-4872-A225-BFC6309524A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188285" y="1386"/>
          <a:ext cx="742930" cy="736625"/>
        </a:xfrm>
        <a:prstGeom prst="rect">
          <a:avLst/>
        </a:prstGeom>
      </xdr:spPr>
    </xdr:pic>
    <xdr:clientData/>
  </xdr:twoCellAnchor>
  <xdr:twoCellAnchor>
    <xdr:from>
      <xdr:col>19</xdr:col>
      <xdr:colOff>50800</xdr:colOff>
      <xdr:row>7</xdr:row>
      <xdr:rowOff>50800</xdr:rowOff>
    </xdr:from>
    <xdr:to>
      <xdr:col>23</xdr:col>
      <xdr:colOff>660400</xdr:colOff>
      <xdr:row>20</xdr:row>
      <xdr:rowOff>165100</xdr:rowOff>
    </xdr:to>
    <xdr:graphicFrame macro="">
      <xdr:nvGraphicFramePr>
        <xdr:cNvPr id="58" name="Gráfico 57">
          <a:extLst>
            <a:ext uri="{FF2B5EF4-FFF2-40B4-BE49-F238E27FC236}">
              <a16:creationId xmlns:a16="http://schemas.microsoft.com/office/drawing/2014/main" id="{09BBBC56-4E65-4451-A68F-995FC2CAC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38100</xdr:colOff>
      <xdr:row>6</xdr:row>
      <xdr:rowOff>101600</xdr:rowOff>
    </xdr:from>
    <xdr:to>
      <xdr:col>5</xdr:col>
      <xdr:colOff>190500</xdr:colOff>
      <xdr:row>20</xdr:row>
      <xdr:rowOff>76200</xdr:rowOff>
    </xdr:to>
    <mc:AlternateContent xmlns:mc="http://schemas.openxmlformats.org/markup-compatibility/2006">
      <mc:Choice xmlns:cx4="http://schemas.microsoft.com/office/drawing/2016/5/10/chartex" Requires="cx4">
        <xdr:graphicFrame macro="">
          <xdr:nvGraphicFramePr>
            <xdr:cNvPr id="59" name="Gráfico 58">
              <a:extLst>
                <a:ext uri="{FF2B5EF4-FFF2-40B4-BE49-F238E27FC236}">
                  <a16:creationId xmlns:a16="http://schemas.microsoft.com/office/drawing/2014/main" id="{78A71BBF-738C-495F-8F9C-2C0C648C2C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38100" y="1187450"/>
              <a:ext cx="4229100" cy="23749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299672</xdr:colOff>
      <xdr:row>4</xdr:row>
      <xdr:rowOff>155345</xdr:rowOff>
    </xdr:to>
    <xdr:pic>
      <xdr:nvPicPr>
        <xdr:cNvPr id="2" name="Imagen 10">
          <a:extLst>
            <a:ext uri="{FF2B5EF4-FFF2-40B4-BE49-F238E27FC236}">
              <a16:creationId xmlns:a16="http://schemas.microsoft.com/office/drawing/2014/main" id="{D9A5AC13-C2E8-4949-9694-611060C631B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0"/>
          <a:ext cx="5176472" cy="886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ONARDO\Documents\TRABAJO\1.%20CCI\1.%20CAR\DASH\13.%20DASHBOARD%20SUMAPAZ%2025-08-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PURADOS"/>
      <sheetName val="Versiones anteriores"/>
      <sheetName val="TABLAS DINAMICAS POSTULACIÓN"/>
      <sheetName val="POSTULACIÓN"/>
      <sheetName val="TABLAS DINAMICAS EVALUACIÓN"/>
      <sheetName val="DIAGNOSTICOS"/>
    </sheetNames>
    <sheetDataSet>
      <sheetData sheetId="0"/>
      <sheetData sheetId="1" refreshError="1"/>
      <sheetData sheetId="2">
        <row r="28">
          <cell r="I28" t="str">
            <v>DIAGNOSTICO</v>
          </cell>
        </row>
      </sheetData>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LEONARDO\Documents\TRABAJO\1.%20CCI\1.%20CAR\DASH\13.%20DASHBOARD%20SUMAPAZ%2025-08-2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refreshedDate="44953.615352083332" createdVersion="6" refreshedVersion="6" minRefreshableVersion="3" recordCount="35" xr:uid="{2320B15A-F992-4118-934B-9F5C00FA38D1}">
  <cacheSource type="worksheet">
    <worksheetSource ref="B8:AD43" sheet="Hoja1"/>
  </cacheSource>
  <cacheFields count="29">
    <cacheField name="UNIDAD PRODUCTIVA" numFmtId="0">
      <sharedItems/>
    </cacheField>
    <cacheField name="DEPARTAMENTO" numFmtId="0">
      <sharedItems containsBlank="1" count="4">
        <s v="ANTIOQUIA"/>
        <s v="RISARALDA"/>
        <s v="CALDAS"/>
        <m/>
      </sharedItems>
    </cacheField>
    <cacheField name="MUNICIPIO" numFmtId="0">
      <sharedItems containsBlank="1" count="14">
        <s v="SONSON"/>
        <s v="CONCORDIA"/>
        <s v="JERICO"/>
        <s v="TAMESIS"/>
        <s v="CARAMANTA"/>
        <s v="VALPARAISO"/>
        <s v="AMAGA"/>
        <s v="QUINCHIA"/>
        <s v="GUATICA"/>
        <s v="ANSERMA"/>
        <s v="ARANZAZU"/>
        <s v="RIOSUCIO"/>
        <s v="SALAMINA"/>
        <m/>
      </sharedItems>
    </cacheField>
    <cacheField name="AREA TOTAL PREDIO (Ha)" numFmtId="0">
      <sharedItems containsSemiMixedTypes="0" containsString="0" containsNumber="1" minValue="21.651958" maxValue="650"/>
    </cacheField>
    <cacheField name="AREA SEMBRADA (Ha)" numFmtId="0">
      <sharedItems containsSemiMixedTypes="0" containsString="0" containsNumber="1" minValue="0" maxValue="175.2700000000001"/>
    </cacheField>
    <cacheField name="AREA POR SEMBRAR (Ha)" numFmtId="0">
      <sharedItems containsSemiMixedTypes="0" containsString="0" containsNumber="1" minValue="0" maxValue="455"/>
    </cacheField>
    <cacheField name="TOTAL AREA CULTIVO (Ha)" numFmtId="0">
      <sharedItems containsSemiMixedTypes="0" containsString="0" containsNumber="1" minValue="3.0199999999999996" maxValue="455"/>
    </cacheField>
    <cacheField name="EDAD CULTIVO - POR INSTALAR" numFmtId="0">
      <sharedItems containsSemiMixedTypes="0" containsString="0" containsNumber="1" minValue="0" maxValue="455" count="14">
        <n v="0"/>
        <n v="56.568550000000002"/>
        <n v="13.319650000000003"/>
        <n v="4.0615450000000006"/>
        <n v="8.1604400000000012"/>
        <n v="14.5671549999999"/>
        <n v="59.761210000000005"/>
        <n v="43.333673000000005"/>
        <n v="35.142434999999999"/>
        <n v="148.03075000000001"/>
        <n v="78.841269999999994"/>
        <n v="49.641971999999996"/>
        <n v="23.724117999999997"/>
        <n v="455"/>
      </sharedItems>
    </cacheField>
    <cacheField name="EDAD CULTIVO - 1 AÑO" numFmtId="0">
      <sharedItems containsSemiMixedTypes="0" containsString="0" containsNumber="1" minValue="0" maxValue="171.07999999999998"/>
    </cacheField>
    <cacheField name="EDAD CULTIVO - 2 AÑOS" numFmtId="0">
      <sharedItems containsSemiMixedTypes="0" containsString="0" containsNumber="1" minValue="0" maxValue="83.992999999999995"/>
    </cacheField>
    <cacheField name="EDAD CULTIVO - 3 AÑOS" numFmtId="0">
      <sharedItems containsSemiMixedTypes="0" containsString="0" containsNumber="1" minValue="0" maxValue="91.601799999999997"/>
    </cacheField>
    <cacheField name="EDAD CULTIVO - 4 AÑOS" numFmtId="0">
      <sharedItems containsSemiMixedTypes="0" containsString="0" containsNumber="1" minValue="0" maxValue="29.057999999999996"/>
    </cacheField>
    <cacheField name="EDAD CULTIVO - 5 AÑOS" numFmtId="0">
      <sharedItems containsSemiMixedTypes="0" containsString="0" containsNumber="1" minValue="0" maxValue="32.045000000000002"/>
    </cacheField>
    <cacheField name="EDAD CULTIVO - 6 AÑOS" numFmtId="0">
      <sharedItems containsSemiMixedTypes="0" containsString="0" containsNumber="1" minValue="0" maxValue="38.652999999999999"/>
    </cacheField>
    <cacheField name="EDAD CULTIVO - 7 AÑOS" numFmtId="0">
      <sharedItems containsSemiMixedTypes="0" containsString="0" containsNumber="1" minValue="0" maxValue="14.0425"/>
    </cacheField>
    <cacheField name="EDAD CULTIVO - MAYOR A 7 AÑOS" numFmtId="0">
      <sharedItems containsSemiMixedTypes="0" containsString="0" containsNumber="1" minValue="0" maxValue="68.975399999999993"/>
    </cacheField>
    <cacheField name="SOCIEDAD" numFmtId="0">
      <sharedItems count="9">
        <s v="Compartimento IV"/>
        <s v="C1- La Mama Avocado Company"/>
        <s v="C1- La Hermosa Tres Cruces"/>
        <s v="C3- Fresquita Farms"/>
        <s v="C2 - Copaltas"/>
        <s v="C1 - Palo Negro"/>
        <s v="C1- Huertos de la Montaña"/>
        <s v="C1 - Las Paltas"/>
        <s v="C1 - Huertos Alto Bonito"/>
      </sharedItems>
    </cacheField>
    <cacheField name="COMPARTIMENTO" numFmtId="0">
      <sharedItems/>
    </cacheField>
    <cacheField name="DENSIDAD DE SIEMBRA (ARBOLES / HA)" numFmtId="0">
      <sharedItems containsSemiMixedTypes="0" containsString="0" containsNumber="1" containsInteger="1" minValue="284" maxValue="480"/>
    </cacheField>
    <cacheField name="PRODUCTIVIDAD 2022 (TON/HA)" numFmtId="165">
      <sharedItems containsString="0" containsBlank="1" containsNumber="1" minValue="0" maxValue="8.7118067806445847"/>
    </cacheField>
    <cacheField name="PRODUCTIVIDAD 20223(TON/HA)" numFmtId="165">
      <sharedItems containsString="0" containsBlank="1" containsNumber="1" minValue="0.23504000080816842" maxValue="12.563474131459717"/>
    </cacheField>
    <cacheField name="PRODUCTIVIDAD 2024 (TON/HA)" numFmtId="165">
      <sharedItems containsString="0" containsBlank="1" containsNumber="1" minValue="0.99869160676266977" maxValue="14.830462183003938"/>
    </cacheField>
    <cacheField name="PRODUCTIVIDAD 2025 (TON/HA)" numFmtId="165">
      <sharedItems containsString="0" containsBlank="1" containsNumber="1" minValue="3.1182669085015355" maxValue="16.486470087321344"/>
    </cacheField>
    <cacheField name="PRODUCTIVIDAD 2026 (TON/HA)" numFmtId="165">
      <sharedItems containsString="0" containsBlank="1" containsNumber="1" minValue="5.5843819477376027" maxValue="18.397057870520381"/>
    </cacheField>
    <cacheField name="PRODUCTIVIDAD 2027 (TON/HA)" numFmtId="165">
      <sharedItems containsString="0" containsBlank="1" containsNumber="1" minValue="10.560448693888349" maxValue="16.652153846153826"/>
    </cacheField>
    <cacheField name="PRODUCTIVIDAD 2028(TON/HA)" numFmtId="165">
      <sharedItems containsString="0" containsBlank="1" containsNumber="1" minValue="14.984626375164098" maxValue="20.836242712550622"/>
    </cacheField>
    <cacheField name="PRODUCTIVIDAD 2029 (TON/HA)" numFmtId="165">
      <sharedItems containsString="0" containsBlank="1" containsNumber="1" minValue="16.388690332086643" maxValue="21.652246147901135"/>
    </cacheField>
    <cacheField name="PRODUCTIVIDAD 2030(TON/HA)" numFmtId="165">
      <sharedItems containsString="0" containsBlank="1" containsNumber="1" minValue="15.439842509707685" maxValue="22.988013589577751"/>
    </cacheField>
    <cacheField name="PRODUCTIVIDAD 2031(TON/HA)" numFmtId="165">
      <sharedItems containsString="0" containsBlank="1" containsNumber="1" minValue="16.388690332086643" maxValue="21.652246147901135"/>
    </cacheField>
  </cacheFields>
  <extLst>
    <ext xmlns:x14="http://schemas.microsoft.com/office/spreadsheetml/2009/9/main" uri="{725AE2AE-9491-48be-B2B4-4EB974FC3084}">
      <x14:pivotCacheDefinition pivotCacheId="17331651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refreshedDate="44426.402348263888" createdVersion="6" refreshedVersion="6" minRefreshableVersion="3" recordCount="73" xr:uid="{8F0A89D6-41BC-4C59-85F8-E8EDE42FC45F}">
  <cacheSource type="worksheet">
    <worksheetSource name="DATOS" r:id="rId2"/>
  </cacheSource>
  <cacheFields count="233">
    <cacheField name="Código Proyecto" numFmtId="0">
      <sharedItems containsSemiMixedTypes="0" containsString="0" containsNumber="1" containsInteger="1" minValue="2" maxValue="236"/>
    </cacheField>
    <cacheField name="Nombre o Razón Social" numFmtId="0">
      <sharedItems/>
    </cacheField>
    <cacheField name="Cuenca" numFmtId="0">
      <sharedItems containsBlank="1" count="7">
        <s v="CUENCA BAJA DEL RÍO BOGOTÁ(TEQUENDAMA)"/>
        <s v="CUENCA SUMAPAZ"/>
        <m u="1"/>
        <s v="CUENCA ALTO Y MEDIO RÍO NEGRO" u="1"/>
        <s v="ALTO RÍO BOGOTÁ" u="1"/>
        <s v="CUENCA MAGDALENA" u="1"/>
        <s v="CUENCA ALTO SUÁREZ Y ZONA DE INFLUENCIA DE LA LAGUNA DE FÚQUENE" u="1"/>
      </sharedItems>
    </cacheField>
    <cacheField name="Municipio" numFmtId="0">
      <sharedItems containsBlank="1" count="65">
        <s v="VIOTA"/>
        <s v="SIBATÉ VDAS CUENCA SUMAPAZ"/>
        <s v="LA MESA"/>
        <s v="APULO"/>
        <s v="TIBACUY"/>
        <s v="CACHIPAY"/>
        <s v="SILVANIA"/>
        <s v="ARBELÁEZ"/>
        <s v="GRANADA"/>
        <s v="PANDI"/>
        <s v="SOACHA VDAS CUENCA SUMAPAZ"/>
        <s v="NILO"/>
        <s v="VENECIA"/>
        <s v="ANAPOIMA"/>
        <s v="PASCA"/>
        <s v="SAN ANTONIO DEL TEQUENDAMA"/>
        <s v="FUSAGASUGÁ"/>
        <s v="TOCAIMA"/>
        <s v="SAN BERNARDO"/>
        <s v="EL COLEGIO"/>
        <m u="1"/>
        <s v="RÁQUIRA" u="1"/>
        <s v="PULI" u="1"/>
        <s v="COGUA" u="1"/>
        <s v="LENGUAZAQUE" u="1"/>
        <s v="TOPAIPÍ" u="1"/>
        <s v="QUEBRADANEGRA" u="1"/>
        <s v="CARMEN DE CARUPA" u="1"/>
        <s v="VIANI" u="1"/>
        <s v="PACHO" u="1"/>
        <s v="CHOCONTÁ" u="1"/>
        <s v="SAN JUAN DE RIOSECO" u="1"/>
        <s v="VIANI VDAS CUENCA MAGDALENA" u="1"/>
        <s v="NOCAIMA" u="1"/>
        <s v="GUACHETA" u="1"/>
        <s v="ÚTICA" u="1"/>
        <s v="SUSA" u="1"/>
        <s v="CHAGUANI" u="1"/>
        <s v="CUCUNUBÁ" u="1"/>
        <s v="SIMIJACA" u="1"/>
        <s v="SESQUILLÉ" u="1"/>
        <s v="SAN FRANCISCO" u="1"/>
        <s v="SABOYÁ" u="1"/>
        <s v="SUTATAUSA" u="1"/>
        <s v="LA VEGA" u="1"/>
        <s v="EL PEÑÓN" u="1"/>
        <s v="TAUSA" u="1"/>
        <s v="SUESCA" u="1"/>
        <s v="QUIPILE" u="1"/>
        <s v="SASAIMA" u="1"/>
        <s v="BITUIMA" u="1"/>
        <s v="BELTRÁN" u="1"/>
        <s v="JERUSALÉN" u="1"/>
        <s v="FÚQUENE" u="1"/>
        <s v="GUATAQUI" u="1"/>
        <s v="PUERTO SALGAR" u="1"/>
        <s v="VERGARA" u="1"/>
        <s v="GUADUAS" u="1"/>
        <s v="LA PALMA" u="1"/>
        <s v="UBATÉ" u="1"/>
        <s v="GUAYABAL DE SIQUIMA" u="1"/>
        <s v="ALBÁN" u="1"/>
        <s v="LA PEÑA" u="1"/>
        <s v="VILLAPINZÓN" u="1"/>
        <s v="NARIÑO" u="1"/>
      </sharedItems>
    </cacheField>
    <cacheField name="Vereda" numFmtId="0">
      <sharedItems/>
    </cacheField>
    <cacheField name="Personería Jurídica" numFmtId="0">
      <sharedItems containsBlank="1" containsMixedTypes="1" containsNumber="1" containsInteger="1" minValue="1" maxValue="308804" longText="1"/>
    </cacheField>
    <cacheField name="TIPO DE ORGANIZACIÓN DE BASE" numFmtId="0">
      <sharedItems containsBlank="1" count="5">
        <s v="2.Acueducto rural – multiveredal"/>
        <s v="4._x0009_Juntas de acción comunal"/>
        <s v="3. Acueducto urbano"/>
        <m/>
        <s v="1. Acueducto rural – veredal"/>
      </sharedItems>
    </cacheField>
    <cacheField name="Fecha de reconocimiento legal" numFmtId="0">
      <sharedItems containsBlank="1" containsMixedTypes="1" containsNumber="1" containsInteger="1" minValue="22517" maxValue="190995"/>
    </cacheField>
    <cacheField name="NIT" numFmtId="0">
      <sharedItems containsBlank="1" containsMixedTypes="1" containsNumber="1" containsInteger="1" minValue="19114137" maxValue="14402504073"/>
    </cacheField>
    <cacheField name="Dirección" numFmtId="0">
      <sharedItems/>
    </cacheField>
    <cacheField name="Coordenadas" numFmtId="0">
      <sharedItems containsBlank="1" containsMixedTypes="1" containsNumber="1" containsInteger="1" minValue="0" maxValue="0"/>
    </cacheField>
    <cacheField name="Teléfono" numFmtId="0">
      <sharedItems containsString="0" containsBlank="1" containsNumber="1" containsInteger="1" minValue="3041558963" maxValue="3229233227"/>
    </cacheField>
    <cacheField name="Email institucional" numFmtId="0">
      <sharedItems containsBlank="1"/>
    </cacheField>
    <cacheField name="Presidente(a) y Representante Legal" numFmtId="0">
      <sharedItems/>
    </cacheField>
    <cacheField name="Identificación Representante Legal" numFmtId="0">
      <sharedItems containsMixedTypes="1" containsNumber="1" containsInteger="1" minValue="328230" maxValue="10697256582"/>
    </cacheField>
    <cacheField name="Celular Representante Legal" numFmtId="0">
      <sharedItems containsSemiMixedTypes="0" containsString="0" containsNumber="1" containsInteger="1" minValue="3042501641" maxValue="3229233227"/>
    </cacheField>
    <cacheField name="Email Representante Legal" numFmtId="0">
      <sharedItems/>
    </cacheField>
    <cacheField name="Nombre del/la Tesorero(a)" numFmtId="0">
      <sharedItems containsBlank="1"/>
    </cacheField>
    <cacheField name="Cédula Tesorero(a)" numFmtId="0">
      <sharedItems containsBlank="1" containsMixedTypes="1" containsNumber="1" containsInteger="1" minValue="178703" maxValue="3209768710"/>
    </cacheField>
    <cacheField name="Celular Tesorero(a)" numFmtId="0">
      <sharedItems containsString="0" containsBlank="1" containsNumber="1" containsInteger="1" minValue="3005592846" maxValue="3232377519"/>
    </cacheField>
    <cacheField name="Email Tesorero(a)" numFmtId="0">
      <sharedItems containsBlank="1"/>
    </cacheField>
    <cacheField name="Presidente(a) y Representante Legal2" numFmtId="0">
      <sharedItems containsBlank="1"/>
    </cacheField>
    <cacheField name="Vicepresidente(a)" numFmtId="0">
      <sharedItems containsBlank="1"/>
    </cacheField>
    <cacheField name="Secretario(a)" numFmtId="0">
      <sharedItems containsBlank="1"/>
    </cacheField>
    <cacheField name="Tesorero(a)" numFmtId="0">
      <sharedItems containsBlank="1"/>
    </cacheField>
    <cacheField name="Fiscal" numFmtId="0">
      <sharedItems containsBlank="1"/>
    </cacheField>
    <cacheField name="Comité ambiental" numFmtId="0">
      <sharedItems containsBlank="1"/>
    </cacheField>
    <cacheField name="Comité de obras" numFmtId="0">
      <sharedItems containsBlank="1"/>
    </cacheField>
    <cacheField name="Comité de Gestión del Riesgo" numFmtId="0">
      <sharedItems containsBlank="1"/>
    </cacheField>
    <cacheField name="Comité de Conciliación" numFmtId="0">
      <sharedItems containsBlank="1"/>
    </cacheField>
    <cacheField name="Otros  Cargo" numFmtId="0">
      <sharedItems containsBlank="1"/>
    </cacheField>
    <cacheField name="Otros Nombre" numFmtId="0">
      <sharedItems containsBlank="1"/>
    </cacheField>
    <cacheField name="Otros  Cargo3" numFmtId="0">
      <sharedItems containsBlank="1"/>
    </cacheField>
    <cacheField name="Otros Nombre4" numFmtId="0">
      <sharedItems containsBlank="1"/>
    </cacheField>
    <cacheField name="Historia de la Organización" numFmtId="0">
      <sharedItems containsBlank="1" longText="1"/>
    </cacheField>
    <cacheField name="Actividades comunitarias" numFmtId="0">
      <sharedItems containsBlank="1" longText="1"/>
    </cacheField>
    <cacheField name="Actividades ambientales" numFmtId="0">
      <sharedItems containsBlank="1" longText="1"/>
    </cacheField>
    <cacheField name="Proyectos Año 1" numFmtId="0">
      <sharedItems containsString="0" containsBlank="1" containsNumber="1" containsInteger="1" minValue="2015" maxValue="2021"/>
    </cacheField>
    <cacheField name="Proyecto Actividades 1" numFmtId="0">
      <sharedItems containsBlank="1" longText="1"/>
    </cacheField>
    <cacheField name="Proyecto Entidad 1" numFmtId="0">
      <sharedItems containsBlank="1" longText="1"/>
    </cacheField>
    <cacheField name="Proyectos Año 2" numFmtId="0">
      <sharedItems containsString="0" containsBlank="1" containsNumber="1" containsInteger="1" minValue="2015" maxValue="2021"/>
    </cacheField>
    <cacheField name="Proyecto Actividades 2" numFmtId="0">
      <sharedItems containsBlank="1"/>
    </cacheField>
    <cacheField name="Proyecto Entidad 2" numFmtId="0">
      <sharedItems containsBlank="1"/>
    </cacheField>
    <cacheField name="Proyectos Año 3" numFmtId="0">
      <sharedItems containsString="0" containsBlank="1" containsNumber="1" containsInteger="1" minValue="2015" maxValue="2021"/>
    </cacheField>
    <cacheField name="Proyecto Actividades 3" numFmtId="0">
      <sharedItems containsBlank="1"/>
    </cacheField>
    <cacheField name="Proyecto Entidad 3" numFmtId="0">
      <sharedItems containsBlank="1"/>
    </cacheField>
    <cacheField name="Proyectos Año 4" numFmtId="0">
      <sharedItems containsString="0" containsBlank="1" containsNumber="1" containsInteger="1" minValue="2015" maxValue="2021"/>
    </cacheField>
    <cacheField name="Proyecto Actividades 4" numFmtId="0">
      <sharedItems containsBlank="1"/>
    </cacheField>
    <cacheField name="Proyecto Entidad 4" numFmtId="0">
      <sharedItems containsBlank="1"/>
    </cacheField>
    <cacheField name="Proyectos Año 5" numFmtId="0">
      <sharedItems containsString="0" containsBlank="1" containsNumber="1" containsInteger="1" minValue="2015" maxValue="2021"/>
    </cacheField>
    <cacheField name="Proyecto Actividades 5" numFmtId="0">
      <sharedItems containsBlank="1"/>
    </cacheField>
    <cacheField name="Proyecto Entidad 5" numFmtId="0">
      <sharedItems containsBlank="1"/>
    </cacheField>
    <cacheField name="Tipo de vía y condiciones" numFmtId="0">
      <sharedItems containsBlank="1" longText="1"/>
    </cacheField>
    <cacheField name="Medio de transporte y frecuencia" numFmtId="0">
      <sharedItems containsBlank="1"/>
    </cacheField>
    <cacheField name="Tiempo de recorrido" numFmtId="0">
      <sharedItems containsBlank="1"/>
    </cacheField>
    <cacheField name="1. Rut de la Organización" numFmtId="0">
      <sharedItems containsBlank="1"/>
    </cacheField>
    <cacheField name="2. RUT Representante Legal" numFmtId="0">
      <sharedItems containsBlank="1"/>
    </cacheField>
    <cacheField name="3. Certificación de existencia y representación legal" numFmtId="0">
      <sharedItems containsBlank="1"/>
    </cacheField>
    <cacheField name="3. Certificación de existencia y representación legal5" numFmtId="0">
      <sharedItems containsBlank="1"/>
    </cacheField>
    <cacheField name="4. Copia de Estatutos de la JAC" numFmtId="0">
      <sharedItems containsBlank="1"/>
    </cacheField>
    <cacheField name="4. Copia de Estatutos de la ORGANIZACIÓN, completos y debidamente firmados." numFmtId="0">
      <sharedItems containsBlank="1"/>
    </cacheField>
    <cacheField name="5. Resolución de actualización de estatutos" numFmtId="0">
      <sharedItems containsBlank="1"/>
    </cacheField>
    <cacheField name="6. Declaración juramentada" numFmtId="0">
      <sharedItems containsBlank="1"/>
    </cacheField>
    <cacheField name="7. Fotocopia de la C.C. del representante legal" numFmtId="0">
      <sharedItems containsBlank="1"/>
    </cacheField>
    <cacheField name="8. Fotocopia de la C.C. del tesorero" numFmtId="0">
      <sharedItems containsBlank="1"/>
    </cacheField>
    <cacheField name="9. Certificado de antecedentes disciplinarios de la Procuraduría" numFmtId="0">
      <sharedItems containsBlank="1"/>
    </cacheField>
    <cacheField name="10. Certificado de antecedentes de responsabilidad fiscal de la Contraloría" numFmtId="0">
      <sharedItems containsBlank="1"/>
    </cacheField>
    <cacheField name="11. Certificado de antecedentes penales de la Policía Nacional" numFmtId="0">
      <sharedItems containsBlank="1"/>
    </cacheField>
    <cacheField name="12. Certificados de experiencia en la participación" numFmtId="0">
      <sharedItems containsBlank="1"/>
    </cacheField>
    <cacheField name="13. Permiso o solicitud de concesión de aguas radicado ante la CAR" numFmtId="0">
      <sharedItems containsBlank="1"/>
    </cacheField>
    <cacheField name="14. Adjunte documento con las firmas de la Junta directiva" numFmtId="0">
      <sharedItems containsBlank="1"/>
    </cacheField>
    <cacheField name="Nacimiento" numFmtId="0">
      <sharedItems/>
    </cacheField>
    <cacheField name="Boca toma" numFmtId="0">
      <sharedItems/>
    </cacheField>
    <cacheField name="Bosque protector" numFmtId="0">
      <sharedItems/>
    </cacheField>
    <cacheField name="Quebrada o río" numFmtId="0">
      <sharedItems/>
    </cacheField>
    <cacheField name="Ronda de río" numFmtId="0">
      <sharedItems/>
    </cacheField>
    <cacheField name="Otra unidad asociada a la protección del agua" numFmtId="0">
      <sharedItems/>
    </cacheField>
    <cacheField name="A. Vereda a intervenir con la propuesta" numFmtId="0">
      <sharedItems containsBlank="1"/>
    </cacheField>
    <cacheField name="B. Nombres de Fuentes hídricas existentes en la vereda" numFmtId="0">
      <sharedItems containsBlank="1" longText="1"/>
    </cacheField>
    <cacheField name="Número de Fuentes hídricas existentes en la vereda" numFmtId="0">
      <sharedItems containsString="0" containsBlank="1" containsNumber="1" containsInteger="1" minValue="0" maxValue="10"/>
    </cacheField>
    <cacheField name="C.Cuáles fuentes anteriormente mencionadas se abastecen de agua para consumo humano" numFmtId="0">
      <sharedItems containsBlank="1" containsMixedTypes="1" containsNumber="1" containsInteger="1" minValue="0" maxValue="6"/>
    </cacheField>
    <cacheField name="D. Enuncie las fuentes hídricas de abastecimiento" numFmtId="0">
      <sharedItems containsBlank="1"/>
    </cacheField>
    <cacheField name="Plantación protectora: distancia en metros" numFmtId="0">
      <sharedItems containsString="0" containsBlank="1" containsNumber="1" containsInteger="1" minValue="0" maxValue="200000"/>
    </cacheField>
    <cacheField name="Condiciones Terreno:" numFmtId="0">
      <sharedItems containsBlank="1"/>
    </cacheField>
    <cacheField name="Acceso" numFmtId="0">
      <sharedItems containsBlank="1"/>
    </cacheField>
    <cacheField name="Aislamiento: distancia en metros" numFmtId="0">
      <sharedItems containsString="0" containsBlank="1" containsNumber="1" containsInteger="1" minValue="0" maxValue="7000"/>
    </cacheField>
    <cacheField name="Condiciones Terreno" numFmtId="0">
      <sharedItems containsBlank="1"/>
    </cacheField>
    <cacheField name="Acceso6" numFmtId="0">
      <sharedItems containsBlank="1"/>
    </cacheField>
    <cacheField name="Situación a mejorar" numFmtId="0">
      <sharedItems containsBlank="1" longText="1"/>
    </cacheField>
    <cacheField name="Antecedentes" numFmtId="0">
      <sharedItems containsBlank="1" longText="1"/>
    </cacheField>
    <cacheField name="Afectación por fenómenos naturales" numFmtId="0">
      <sharedItems containsBlank="1" longText="1"/>
    </cacheField>
    <cacheField name="Conocimiento de concesiones de agua" numFmtId="0">
      <sharedItems containsNonDate="0" containsString="0" containsBlank="1"/>
    </cacheField>
    <cacheField name="Foto 1. Panorámica de la vereda o zona" numFmtId="0">
      <sharedItems containsBlank="1"/>
    </cacheField>
    <cacheField name="Foto 2. Fuente hídrica a proteger, ojos de agua o nacimientos naturales" numFmtId="0">
      <sharedItems containsBlank="1"/>
    </cacheField>
    <cacheField name="Foto 3. Fuente hídrica a proteger, ronda de quebrada" numFmtId="0">
      <sharedItems containsBlank="1"/>
    </cacheField>
    <cacheField name="Foto 4.Fuente hídrica a proteger, ronda de quebrada" numFmtId="0">
      <sharedItems containsBlank="1"/>
    </cacheField>
    <cacheField name="Foto 5. Situación a mejorar de la fuente hídrica" numFmtId="0">
      <sharedItems containsBlank="1"/>
    </cacheField>
    <cacheField name="Foto 6. Situación a mejorar de la fuente hídrica" numFmtId="0">
      <sharedItems containsBlank="1"/>
    </cacheField>
    <cacheField name="Foto 7. Actividad comunitaria o ambiental (últimos 5 años)" numFmtId="0">
      <sharedItems containsBlank="1"/>
    </cacheField>
    <cacheField name="Foto 8. Actividad comunitaria o ambiental (últimos 5 años)" numFmtId="0">
      <sharedItems containsBlank="1"/>
    </cacheField>
    <cacheField name="Predios de Protección para la Conservación" numFmtId="0">
      <sharedItems containsBlank="1"/>
    </cacheField>
    <cacheField name="Cuáles: solo cuando si" numFmtId="0">
      <sharedItems containsBlank="1" containsMixedTypes="1" containsNumber="1" containsInteger="1" minValue="4" maxValue="4"/>
    </cacheField>
    <cacheField name="Niños (as) (0 – 13 Años) " numFmtId="0">
      <sharedItems containsSemiMixedTypes="0" containsString="0" containsNumber="1" containsInteger="1" minValue="0" maxValue="9941"/>
    </cacheField>
    <cacheField name="Niños (as) (0 – 13 Años) 7" numFmtId="0">
      <sharedItems containsSemiMixedTypes="0" containsString="0" containsNumber="1" containsInteger="1" minValue="0" maxValue="12259"/>
    </cacheField>
    <cacheField name="Niños (as) (0 – 13 Años) 8" numFmtId="0">
      <sharedItems containsSemiMixedTypes="0" containsString="0" containsNumber="1" containsInteger="1" minValue="0" maxValue="22200"/>
    </cacheField>
    <cacheField name="Jóvenes (14 – 29 Años )" numFmtId="0">
      <sharedItems containsSemiMixedTypes="0" containsString="0" containsNumber="1" containsInteger="1" minValue="0" maxValue="18462"/>
    </cacheField>
    <cacheField name="Jóvenes (14 – 29 Años )9" numFmtId="0">
      <sharedItems containsSemiMixedTypes="0" containsString="0" containsNumber="1" containsInteger="1" minValue="0" maxValue="18389"/>
    </cacheField>
    <cacheField name="Jóvenes (14 – 29 Años )10" numFmtId="0">
      <sharedItems containsSemiMixedTypes="0" containsString="0" containsNumber="1" containsInteger="1" minValue="0" maxValue="36851"/>
    </cacheField>
    <cacheField name="Adultos (30 – 59 Años)" numFmtId="0">
      <sharedItems containsSemiMixedTypes="0" containsString="0" containsNumber="1" containsInteger="1" minValue="0" maxValue="28404"/>
    </cacheField>
    <cacheField name="Adultos (30 – 59 Años)11" numFmtId="0">
      <sharedItems containsSemiMixedTypes="0" containsString="0" containsNumber="1" containsInteger="1" minValue="0" maxValue="32947"/>
    </cacheField>
    <cacheField name="Adultos (30 – 59 Años)12" numFmtId="0">
      <sharedItems containsSemiMixedTypes="0" containsString="0" containsNumber="1" containsInteger="1" minValue="0" maxValue="61351"/>
    </cacheField>
    <cacheField name="Adultos Mayores (Mayores a 60)" numFmtId="0">
      <sharedItems containsSemiMixedTypes="0" containsString="0" containsNumber="1" containsInteger="1" minValue="0" maxValue="14202"/>
    </cacheField>
    <cacheField name="Adultos Mayores (Mayores a 60)13" numFmtId="0">
      <sharedItems containsSemiMixedTypes="0" containsString="0" containsNumber="1" containsInteger="1" minValue="0" maxValue="9960"/>
    </cacheField>
    <cacheField name="Adultos Mayores (Mayores a 60)14" numFmtId="0">
      <sharedItems containsSemiMixedTypes="0" containsString="0" containsNumber="1" containsInteger="1" minValue="0" maxValue="24162"/>
    </cacheField>
    <cacheField name="TOTAL Hombres" numFmtId="0">
      <sharedItems containsSemiMixedTypes="0" containsString="0" containsNumber="1" containsInteger="1" minValue="0" maxValue="71009"/>
    </cacheField>
    <cacheField name="TOTAL Mujeres" numFmtId="0">
      <sharedItems containsSemiMixedTypes="0" containsString="0" containsNumber="1" containsInteger="1" minValue="0" maxValue="73555"/>
    </cacheField>
    <cacheField name="TOTAL" numFmtId="0">
      <sharedItems containsSemiMixedTypes="0" containsString="0" containsNumber="1" containsInteger="1" minValue="0" maxValue="144564"/>
    </cacheField>
    <cacheField name="Población Directa" numFmtId="0">
      <sharedItems containsSemiMixedTypes="0" containsString="0" containsNumber="1" containsInteger="1" minValue="0" maxValue="50800"/>
    </cacheField>
    <cacheField name="Población indirecta" numFmtId="0">
      <sharedItems containsSemiMixedTypes="0" containsString="0" containsNumber="1" containsInteger="1" minValue="0" maxValue="14232"/>
    </cacheField>
    <cacheField name="Fecha Creacion" numFmtId="164">
      <sharedItems containsSemiMixedTypes="0" containsNonDate="0" containsDate="1" containsString="0" minDate="2021-03-25T18:32:43" maxDate="2021-04-26T23:19:41"/>
    </cacheField>
    <cacheField name="Fecha Ultima edición" numFmtId="0">
      <sharedItems containsDate="1" containsString="0" containsBlank="1" containsMixedTypes="1" minDate="2021-04-26T16:24:59" maxDate="1900-01-06T22:50:04"/>
    </cacheField>
    <cacheField name="Fecha envio" numFmtId="22">
      <sharedItems containsNonDate="0" containsDate="1" containsString="0" containsBlank="1" minDate="2021-03-30T13:14:32" maxDate="2021-04-26T23:58:47" count="174">
        <d v="2021-04-26T12:16:38"/>
        <d v="2021-04-07T11:38:12"/>
        <m/>
        <d v="2021-04-26T13:13:45"/>
        <d v="2021-04-21T11:53:57"/>
        <d v="2021-04-23T16:11:56"/>
        <d v="2021-04-08T15:26:07"/>
        <d v="2021-04-10T21:25:47"/>
        <d v="2021-04-26T22:48:05"/>
        <d v="2021-04-20T12:59:50"/>
        <d v="2021-04-26T13:00:11"/>
        <d v="2021-04-12T13:17:26"/>
        <d v="2021-04-26T17:36:34"/>
        <d v="2021-04-22T12:56:41"/>
        <d v="2021-04-15T17:39:43"/>
        <d v="2021-04-20T09:01:29"/>
        <d v="2021-04-16T21:10:45"/>
        <d v="2021-04-23T18:37:09"/>
        <d v="2021-04-16T12:21:26"/>
        <d v="2021-04-23T15:20:05"/>
        <d v="2021-04-23T15:21:24"/>
        <d v="2021-04-26T15:36:43"/>
        <d v="2021-04-21T12:03:47"/>
        <d v="2021-04-22T09:57:01"/>
        <d v="2021-04-25T18:38:10"/>
        <d v="2021-04-19T16:09:06"/>
        <d v="2021-04-15T14:51:18"/>
        <d v="2021-04-16T17:33:40"/>
        <d v="2021-04-21T16:00:57"/>
        <d v="2021-04-26T09:47:00"/>
        <d v="2021-04-26T10:50:40"/>
        <d v="2021-04-25T16:57:25"/>
        <d v="2021-04-15T17:11:34"/>
        <d v="2021-04-23T18:10:26"/>
        <d v="2021-04-25T17:21:28"/>
        <d v="2021-04-23T13:03:13"/>
        <d v="2021-04-26T19:56:12"/>
        <d v="2021-04-26T16:33:24"/>
        <d v="2021-04-26T09:20:56"/>
        <d v="2021-04-24T20:22:14"/>
        <d v="2021-04-23T15:36:22"/>
        <d v="2021-04-26T14:19:05"/>
        <d v="2021-04-26T23:01:09"/>
        <d v="2021-04-26T19:17:36"/>
        <d v="2021-04-24T09:48:15"/>
        <d v="2021-04-26T19:25:53"/>
        <d v="2021-04-26T19:56:41"/>
        <d v="2021-04-26T11:23:24"/>
        <d v="2021-04-26T20:22:09"/>
        <d v="2021-04-26T17:03:04"/>
        <d v="2021-04-26T20:11:25"/>
        <d v="2021-04-26T16:21:41"/>
        <d v="2021-04-26T20:15:03"/>
        <d v="2021-04-26T16:02:23"/>
        <d v="2021-04-26T18:47:57"/>
        <d v="2021-04-26T17:40:22"/>
        <d v="2021-04-26T18:13:11"/>
        <d v="2021-04-26T21:06:53"/>
        <d v="2021-04-26T15:35:18"/>
        <d v="2021-04-26T16:25:04"/>
        <d v="2021-04-26T17:22:15"/>
        <d v="2021-04-26T22:40:17"/>
        <d v="2021-04-12T15:57:03" u="1"/>
        <d v="2021-04-26T21:02:11" u="1"/>
        <d v="2021-04-20T10:00:33" u="1"/>
        <d v="2021-04-21T00:44:11" u="1"/>
        <d v="2021-04-26T20:20:38" u="1"/>
        <d v="2021-04-25T07:58:29" u="1"/>
        <d v="2021-04-23T17:40:20" u="1"/>
        <d v="2021-04-21T16:45:40" u="1"/>
        <d v="2021-04-22T14:31:42" u="1"/>
        <d v="2021-04-22T16:56:38" u="1"/>
        <d v="2021-04-26T18:22:59" u="1"/>
        <d v="2021-04-26T20:10:41" u="1"/>
        <d v="2021-04-16T17:46:05" u="1"/>
        <d v="2021-04-26T17:42:10" u="1"/>
        <d v="2021-04-12T20:16:26" u="1"/>
        <d v="2021-04-26T21:24:55" u="1"/>
        <d v="2021-04-26T11:54:31" u="1"/>
        <d v="2021-04-19T18:15:19" u="1"/>
        <d v="2021-04-24T12:51:47" u="1"/>
        <d v="2021-04-26T18:15:44" u="1"/>
        <d v="2021-04-15T20:55:30" u="1"/>
        <d v="2021-04-19T12:38:47" u="1"/>
        <d v="2021-04-08T08:17:34" u="1"/>
        <d v="2021-04-16T18:22:21" u="1"/>
        <d v="2021-04-21T16:31:56" u="1"/>
        <d v="2021-04-25T10:34:46" u="1"/>
        <d v="2021-04-26T19:56:02" u="1"/>
        <d v="2021-04-26T21:34:09" u="1"/>
        <d v="2021-04-24T12:28:00" u="1"/>
        <d v="2021-04-26T12:51:53" u="1"/>
        <d v="2021-04-22T20:39:26" u="1"/>
        <d v="2021-04-23T19:48:53" u="1"/>
        <d v="2021-04-25T10:45:08" u="1"/>
        <d v="2021-04-26T02:49:15" u="1"/>
        <d v="2021-04-26T18:27:41" u="1"/>
        <d v="2021-04-07T10:40:24" u="1"/>
        <d v="2021-04-22T10:25:42" u="1"/>
        <d v="2021-04-23T17:50:27" u="1"/>
        <d v="2021-04-26T13:01:38" u="1"/>
        <d v="2021-04-16T11:49:43" u="1"/>
        <d v="2021-04-22T16:18:47" u="1"/>
        <d v="2021-04-22T22:42:56" u="1"/>
        <d v="2021-04-26T22:49:34" u="1"/>
        <d v="2021-04-11T12:12:08" u="1"/>
        <d v="2021-04-16T15:58:55" u="1"/>
        <d v="2021-04-23T18:49:42" u="1"/>
        <d v="2021-04-25T19:53:59" u="1"/>
        <d v="2021-04-26T18:05:51" u="1"/>
        <d v="2021-04-26T20:38:27" u="1"/>
        <d v="2021-04-26T23:58:47" u="1"/>
        <d v="2021-04-22T16:12:39" u="1"/>
        <d v="2021-04-24T11:53:01" u="1"/>
        <d v="2021-04-23T13:48:35" u="1"/>
        <d v="2021-04-26T22:31:09" u="1"/>
        <d v="2021-04-26T18:15:27" u="1"/>
        <d v="2021-04-24T09:10:51" u="1"/>
        <d v="2021-04-25T10:39:51" u="1"/>
        <d v="2021-04-26T16:32:21" u="1"/>
        <d v="2021-04-21T12:01:20" u="1"/>
        <d v="2021-04-19T12:41:59" u="1"/>
        <d v="2021-04-26T23:28:06" u="1"/>
        <d v="2021-04-06T10:27:12" u="1"/>
        <d v="2021-03-30T15:52:49" u="1"/>
        <d v="2021-04-15T16:57:59" u="1"/>
        <d v="2021-04-26T23:53:28" u="1"/>
        <d v="2021-04-16T11:53:14" u="1"/>
        <d v="2021-04-21T10:18:40" u="1"/>
        <d v="2021-04-24T15:36:11" u="1"/>
        <d v="2021-04-25T10:37:12" u="1"/>
        <d v="2021-04-16T16:49:47" u="1"/>
        <d v="2021-04-22T15:19:15" u="1"/>
        <d v="2021-04-26T21:13:59" u="1"/>
        <d v="2021-04-26T22:05:08" u="1"/>
        <d v="2021-04-17T20:18:31" u="1"/>
        <d v="2021-04-24T12:42:46" u="1"/>
        <d v="2021-04-24T17:10:06" u="1"/>
        <d v="2021-04-25T02:51:05" u="1"/>
        <d v="2021-04-26T23:11:41" u="1"/>
        <d v="2021-04-26T17:44:20" u="1"/>
        <d v="2021-04-21T16:47:04" u="1"/>
        <d v="2021-04-23T00:48:46" u="1"/>
        <d v="2021-04-26T14:50:30" u="1"/>
        <d v="2021-04-26T21:45:52" u="1"/>
        <d v="2021-04-26T11:43:37" u="1"/>
        <d v="2021-04-26T17:48:58" u="1"/>
        <d v="2021-04-24T13:30:30" u="1"/>
        <d v="2021-04-25T10:43:24" u="1"/>
        <d v="2021-04-26T16:56:15" u="1"/>
        <d v="2021-04-15T12:51:09" u="1"/>
        <d v="2021-03-30T13:14:32" u="1"/>
        <d v="2021-04-20T12:14:40" u="1"/>
        <d v="2021-04-24T12:32:26" u="1"/>
        <d v="2021-04-26T23:48:57" u="1"/>
        <d v="2021-04-16T17:22:35" u="1"/>
        <d v="2021-04-23T17:59:50" u="1"/>
        <d v="2021-04-23T14:23:23" u="1"/>
        <d v="2021-04-26T22:06:21" u="1"/>
        <d v="2021-04-19T08:47:29" u="1"/>
        <d v="2021-04-26T18:08:18" u="1"/>
        <d v="2021-04-16T16:46:24" u="1"/>
        <d v="2021-04-19T23:31:41" u="1"/>
        <d v="2021-04-25T10:41:55" u="1"/>
        <d v="2021-04-26T15:34:49" u="1"/>
        <d v="2021-04-16T20:55:36" u="1"/>
        <d v="2021-04-19T18:16:45" u="1"/>
        <d v="2021-04-26T23:25:10" u="1"/>
        <d v="2021-04-23T19:21:28" u="1"/>
        <d v="2021-04-23T21:29:31" u="1"/>
        <d v="2021-04-20T08:18:34" u="1"/>
        <d v="2021-04-20T13:02:25" u="1"/>
        <d v="2021-04-26T12:06:50" u="1"/>
        <d v="2021-04-25T11:03:09" u="1"/>
      </sharedItems>
    </cacheField>
    <cacheField name="Usuario" numFmtId="0">
      <sharedItems/>
    </cacheField>
    <cacheField name="Usuario Evaluador" numFmtId="0">
      <sharedItems containsBlank="1"/>
    </cacheField>
    <cacheField name="Fecha evaluación" numFmtId="0">
      <sharedItems containsString="0" containsBlank="1" containsNumber="1" minValue="44313.619398148097" maxValue="44327.657986111102"/>
    </cacheField>
    <cacheField name="Calificación 1. Rut de la Organización" numFmtId="0">
      <sharedItems containsString="0" containsBlank="1" containsNumber="1" containsInteger="1" minValue="0" maxValue="1"/>
    </cacheField>
    <cacheField name="Calificación 2. RUT Representante Legal" numFmtId="0">
      <sharedItems containsString="0" containsBlank="1" containsNumber="1" containsInteger="1" minValue="0" maxValue="1"/>
    </cacheField>
    <cacheField name="Calificación 3. Certificación de existencia y representación legal" numFmtId="0">
      <sharedItems containsBlank="1" containsMixedTypes="1" containsNumber="1" containsInteger="1" minValue="0" maxValue="1"/>
    </cacheField>
    <cacheField name="Calificación 3. Certificación de existencia y representación legal15" numFmtId="0">
      <sharedItems containsBlank="1" containsMixedTypes="1" containsNumber="1" containsInteger="1" minValue="0" maxValue="1"/>
    </cacheField>
    <cacheField name="Calificación 4. Copia de Estatutos de la JAC" numFmtId="0">
      <sharedItems containsBlank="1" containsMixedTypes="1" containsNumber="1" containsInteger="1" minValue="0" maxValue="1"/>
    </cacheField>
    <cacheField name="Calificación 4. Copia de Estatutos de la ORGANIZACIÓN, completos y debidamente firmados." numFmtId="0">
      <sharedItems containsBlank="1" containsMixedTypes="1" containsNumber="1" containsInteger="1" minValue="0" maxValue="1"/>
    </cacheField>
    <cacheField name="Calificación 5. Resolución de actualización de estatutos" numFmtId="0">
      <sharedItems containsBlank="1" containsMixedTypes="1" containsNumber="1" containsInteger="1" minValue="0" maxValue="1"/>
    </cacheField>
    <cacheField name="Calificación 6. Declaración juramentada" numFmtId="0">
      <sharedItems containsString="0" containsBlank="1" containsNumber="1" containsInteger="1" minValue="0" maxValue="1"/>
    </cacheField>
    <cacheField name="Calificación 7. Fotocopia de la C.C. del representante legal" numFmtId="0">
      <sharedItems containsString="0" containsBlank="1" containsNumber="1" containsInteger="1" minValue="0" maxValue="1"/>
    </cacheField>
    <cacheField name="Calificación 8. Fotocopia de la C.C. del tesorero" numFmtId="0">
      <sharedItems containsString="0" containsBlank="1" containsNumber="1" containsInteger="1" minValue="0" maxValue="1"/>
    </cacheField>
    <cacheField name="Calificación 9. Certificado de antecedentes disciplinarios de la Procuraduría" numFmtId="0">
      <sharedItems containsString="0" containsBlank="1" containsNumber="1" containsInteger="1" minValue="0" maxValue="3"/>
    </cacheField>
    <cacheField name="Calificación 10. Certificado de antecedentes de responsabilidad fiscal de la Contraloría" numFmtId="0">
      <sharedItems containsString="0" containsBlank="1" containsNumber="1" containsInteger="1" minValue="0" maxValue="3"/>
    </cacheField>
    <cacheField name="Calificación 11. Certificado de antecedentes penales de la Policía Nacional" numFmtId="0">
      <sharedItems containsString="0" containsBlank="1" containsNumber="1" containsInteger="1" minValue="0" maxValue="2"/>
    </cacheField>
    <cacheField name="Calificación 12. Certificados de experiencia en la participación" numFmtId="0">
      <sharedItems containsString="0" containsBlank="1" containsNumber="1" containsInteger="1" minValue="0" maxValue="1"/>
    </cacheField>
    <cacheField name="Calificación 13. Permiso o solicitud de concesión de aguas radicado ante la CAR" numFmtId="0">
      <sharedItems containsBlank="1" containsMixedTypes="1" containsNumber="1" containsInteger="1" minValue="0" maxValue="1"/>
    </cacheField>
    <cacheField name="Calificación 14. Adjunte documento con las firmas de la Junta directiva" numFmtId="0">
      <sharedItems containsString="0" containsBlank="1" containsNumber="1" containsInteger="1" minValue="0" maxValue="1"/>
    </cacheField>
    <cacheField name="Observación 1. Rut de la Organización" numFmtId="0">
      <sharedItems containsBlank="1" longText="1"/>
    </cacheField>
    <cacheField name="Observación 2. RUT Representante Legal" numFmtId="0">
      <sharedItems containsBlank="1" longText="1"/>
    </cacheField>
    <cacheField name="Observación 3. Certificación de existencia y representación legal" numFmtId="0">
      <sharedItems containsBlank="1" longText="1"/>
    </cacheField>
    <cacheField name="Observación 3. Certificación de existencia y representación legal16" numFmtId="0">
      <sharedItems containsBlank="1" longText="1"/>
    </cacheField>
    <cacheField name="Observación 4. Copia de Estatutos de la JAC" numFmtId="0">
      <sharedItems containsBlank="1" longText="1"/>
    </cacheField>
    <cacheField name="Observación 4. Copia de Estatutos de la ORGANIZACIÓN, completos y debidamente firmados." numFmtId="0">
      <sharedItems containsBlank="1" longText="1"/>
    </cacheField>
    <cacheField name="Observación 5. Resolución de actualización de estatutos" numFmtId="0">
      <sharedItems containsBlank="1" longText="1"/>
    </cacheField>
    <cacheField name="Observación 6. Declaración juramentada" numFmtId="0">
      <sharedItems containsBlank="1" longText="1"/>
    </cacheField>
    <cacheField name="Observación 7. Fotocopia de la C.C. del representante legal" numFmtId="0">
      <sharedItems containsBlank="1" longText="1"/>
    </cacheField>
    <cacheField name="Observación 8. Fotocopia de la C.C. del tesorero" numFmtId="0">
      <sharedItems containsBlank="1" longText="1"/>
    </cacheField>
    <cacheField name="Observación 9. Certificado de antecedentes disciplinarios de la Procuraduría" numFmtId="0">
      <sharedItems containsBlank="1" longText="1"/>
    </cacheField>
    <cacheField name="Observación 10. Certificado de antecedentes de responsabilidad fiscal de la Contraloría" numFmtId="0">
      <sharedItems containsBlank="1" longText="1"/>
    </cacheField>
    <cacheField name="Observación 11. Certificado de antecedentes penales de la Policía Nacional" numFmtId="0">
      <sharedItems containsBlank="1" longText="1"/>
    </cacheField>
    <cacheField name="Observación 12. Certificados de experiencia en la participación" numFmtId="0">
      <sharedItems containsBlank="1" longText="1"/>
    </cacheField>
    <cacheField name="Observación 13. Permiso o solicitud de concesión de aguas radicado ante la CAR" numFmtId="0">
      <sharedItems containsBlank="1" longText="1"/>
    </cacheField>
    <cacheField name="Observación 14. Adjunte documento con las firmas de la Junta directiva" numFmtId="0">
      <sharedItems containsBlank="1" longText="1"/>
    </cacheField>
    <cacheField name="Subsanación 1. Rut de la Organización" numFmtId="0">
      <sharedItems containsNonDate="0" containsString="0" containsBlank="1"/>
    </cacheField>
    <cacheField name="Subsanación 2. RUT Representante Legal" numFmtId="0">
      <sharedItems containsBlank="1"/>
    </cacheField>
    <cacheField name="Subsanación 3. Certificación de existencia y representación legal" numFmtId="0">
      <sharedItems containsBlank="1"/>
    </cacheField>
    <cacheField name="Subsanación 3. Certificación de existencia y representación legal17" numFmtId="0">
      <sharedItems containsBlank="1"/>
    </cacheField>
    <cacheField name="Subsanación 4. Copia de Estatutos de la JAC" numFmtId="0">
      <sharedItems containsBlank="1"/>
    </cacheField>
    <cacheField name="Subsanación 4. Copia de Estatutos de la ORGANIZACIÓN, completos y debidamente firmados." numFmtId="0">
      <sharedItems containsBlank="1"/>
    </cacheField>
    <cacheField name="Subsanación 5. Resolución de actualización de estatutos" numFmtId="0">
      <sharedItems containsBlank="1"/>
    </cacheField>
    <cacheField name="Subsanación 6. Declaración juramentada" numFmtId="0">
      <sharedItems containsBlank="1"/>
    </cacheField>
    <cacheField name="Subsanación 7. Fotocopia de la C.C. del representante legal" numFmtId="0">
      <sharedItems containsNonDate="0" containsString="0" containsBlank="1"/>
    </cacheField>
    <cacheField name="Subsanación 8. Fotocopia de la C.C. del tesorero" numFmtId="0">
      <sharedItems containsBlank="1"/>
    </cacheField>
    <cacheField name="Subsanación 9. Certificado de antecedentes disciplinarios de la Procuraduría" numFmtId="0">
      <sharedItems containsBlank="1"/>
    </cacheField>
    <cacheField name="Subsanación 10. Certificado de antecedentes de responsabilidad fiscal de la Contraloría" numFmtId="0">
      <sharedItems containsBlank="1"/>
    </cacheField>
    <cacheField name="Subsanación 11. Certificado de antecedentes penales de la Policía Nacional" numFmtId="0">
      <sharedItems containsNonDate="0" containsString="0" containsBlank="1"/>
    </cacheField>
    <cacheField name="Subsanación 12. Certificados de experiencia en la participación" numFmtId="0">
      <sharedItems containsBlank="1"/>
    </cacheField>
    <cacheField name="Subsanación 13. Permiso o solicitud de concesión de aguas radicado ante la CAR" numFmtId="0">
      <sharedItems containsBlank="1"/>
    </cacheField>
    <cacheField name="Subsanación 14. Adjunte documento con las firmas de la Junta directiva" numFmtId="0">
      <sharedItems containsBlank="1"/>
    </cacheField>
    <cacheField name="Zona" numFmtId="0">
      <sharedItems containsBlank="1"/>
    </cacheField>
    <cacheField name="Fase" numFmtId="0">
      <sharedItems containsBlank="1" count="4">
        <s v="2 Vez"/>
        <s v="3 Vez"/>
        <m/>
        <s v="1 Vez"/>
      </sharedItems>
    </cacheField>
    <cacheField name="Puede Subsanar?" numFmtId="0">
      <sharedItems containsBlank="1"/>
    </cacheField>
    <cacheField name="Puntaje Documentos" numFmtId="0">
      <sharedItems containsString="0" containsBlank="1" containsNumber="1" minValue="0" maxValue="100" count="11">
        <n v="100"/>
        <n v="0"/>
        <m/>
        <n v="94.74"/>
        <n v="42.11"/>
        <n v="78.95"/>
        <n v="84.21"/>
        <n v="89.47"/>
        <n v="47.37"/>
        <n v="73.680000000000007"/>
        <n v="68.42"/>
      </sharedItems>
    </cacheField>
    <cacheField name="Puntaje proyecto" numFmtId="0">
      <sharedItems containsString="0" containsBlank="1" containsNumber="1" containsInteger="1" minValue="0" maxValue="100" count="10">
        <n v="80"/>
        <n v="0"/>
        <m/>
        <n v="85"/>
        <n v="90"/>
        <n v="65"/>
        <n v="70"/>
        <n v="95"/>
        <n v="75"/>
        <n v="100"/>
      </sharedItems>
      <fieldGroup base="177">
        <rangePr autoStart="0" startNum="60" endNum="100" groupInterval="5"/>
        <groupItems count="10">
          <s v="&lt;60 o (en blanco)"/>
          <s v="60-64"/>
          <s v="65-69"/>
          <s v="70-74"/>
          <s v="75-79"/>
          <s v="80-84"/>
          <s v="85-89"/>
          <s v="90-94"/>
          <s v="95-100"/>
          <s v="&gt;100"/>
        </groupItems>
      </fieldGroup>
    </cacheField>
    <cacheField name="Puntaje Total" numFmtId="0">
      <sharedItems containsString="0" containsBlank="1" containsNumber="1" minValue="0" maxValue="100" count="27">
        <n v="90"/>
        <n v="0"/>
        <m/>
        <n v="92.5"/>
        <n v="89.87"/>
        <n v="66.05"/>
        <n v="82.5"/>
        <n v="74.47"/>
        <n v="89.61"/>
        <n v="97.5"/>
        <n v="79.87"/>
        <n v="87.5"/>
        <n v="95"/>
        <n v="87.24"/>
        <n v="66.180000000000007"/>
        <n v="68.680000000000007"/>
        <n v="92.24"/>
        <n v="100"/>
        <n v="56.18"/>
        <n v="79.34"/>
        <n v="94.74"/>
        <n v="81.709999999999994"/>
        <n v="94.87"/>
        <n v="84.61"/>
        <n v="71.180000000000007"/>
        <n v="79.209999999999994"/>
        <n v="84.34"/>
      </sharedItems>
      <fieldGroup base="178">
        <rangePr autoStart="0" autoEnd="0" startNum="60" endNum="100" groupInterval="5"/>
        <groupItems count="10">
          <s v="&lt;60 o (en blanco)"/>
          <s v="60-65"/>
          <s v="65-70"/>
          <s v="70-75"/>
          <s v="75-80"/>
          <s v="80-85"/>
          <s v="85-90"/>
          <s v="90-95"/>
          <s v="95-100"/>
          <s v="&gt;100"/>
        </groupItems>
      </fieldGroup>
    </cacheField>
    <cacheField name="ESCA 2014" numFmtId="0">
      <sharedItems containsSemiMixedTypes="0" containsString="0" containsNumber="1" containsInteger="1" minValue="0" maxValue="1"/>
    </cacheField>
    <cacheField name="ESCA 2015" numFmtId="0">
      <sharedItems containsSemiMixedTypes="0" containsString="0" containsNumber="1" containsInteger="1" minValue="0" maxValue="0"/>
    </cacheField>
    <cacheField name="ESCA 2016" numFmtId="0">
      <sharedItems containsSemiMixedTypes="0" containsString="0" containsNumber="1" containsInteger="1" minValue="0" maxValue="1"/>
    </cacheField>
    <cacheField name="ESCA 2017" numFmtId="0">
      <sharedItems containsSemiMixedTypes="0" containsString="0" containsNumber="1" containsInteger="1" minValue="0" maxValue="1"/>
    </cacheField>
    <cacheField name="ESCA 2019" numFmtId="0">
      <sharedItems containsSemiMixedTypes="0" containsString="0" containsNumber="1" containsInteger="1" minValue="0" maxValue="1"/>
    </cacheField>
    <cacheField name="Total Participaciones" numFmtId="0">
      <sharedItems containsMixedTypes="1" containsNumber="1" containsInteger="1" minValue="0" maxValue="2"/>
    </cacheField>
    <cacheField name="ORDEN POSTULACIÓN" numFmtId="0">
      <sharedItems containsString="0" containsBlank="1" containsNumber="1" containsInteger="1" minValue="5" maxValue="167"/>
    </cacheField>
    <cacheField name="PRIORIZADA PARA DIAGNOSTICO" numFmtId="0">
      <sharedItems containsBlank="1"/>
    </cacheField>
    <cacheField name="GESTOR AMIGO POSTULACIÓN" numFmtId="0">
      <sharedItems count="6">
        <s v="DANIEL MARTINEZ"/>
        <s v="CESAR DÍAZ"/>
        <s v="CAMILA GARZÓN"/>
        <s v="CAMILA" u="1"/>
        <s v="DANIEL" u="1"/>
        <s v="CESAR" u="1"/>
      </sharedItems>
    </cacheField>
    <cacheField name="Primera Fecha Acercamiento" numFmtId="0">
      <sharedItems containsString="0" containsBlank="1" containsNumber="1" containsInteger="1" minValue="44291" maxValue="44312"/>
    </cacheField>
    <cacheField name="Observación" numFmtId="0">
      <sharedItems containsBlank="1" longText="1"/>
    </cacheField>
    <cacheField name="Segunda Fecha Acercamiento" numFmtId="0">
      <sharedItems containsString="0" containsBlank="1" containsNumber="1" containsInteger="1" minValue="44293" maxValue="44312"/>
    </cacheField>
    <cacheField name="Observación2" numFmtId="0">
      <sharedItems containsBlank="1" longText="1"/>
    </cacheField>
    <cacheField name="Tercera Fecha Acercamiento" numFmtId="0">
      <sharedItems containsString="0" containsBlank="1" containsNumber="1" containsInteger="1" minValue="44295" maxValue="44312"/>
    </cacheField>
    <cacheField name="Observación3" numFmtId="0">
      <sharedItems containsBlank="1" longText="1"/>
    </cacheField>
    <cacheField name="Cuarta Fecha Acercamiento" numFmtId="0">
      <sharedItems containsString="0" containsBlank="1" containsNumber="1" containsInteger="1" minValue="44300" maxValue="44312"/>
    </cacheField>
    <cacheField name="Observación4" numFmtId="0">
      <sharedItems containsBlank="1" longText="1"/>
    </cacheField>
    <cacheField name="Quinta Fecha Acercamiento" numFmtId="0">
      <sharedItems containsString="0" containsBlank="1" containsNumber="1" containsInteger="1" minValue="44306" maxValue="44312"/>
    </cacheField>
    <cacheField name="Observación5" numFmtId="0">
      <sharedItems containsBlank="1" longText="1"/>
    </cacheField>
    <cacheField name="Sexta Fecha Acercamiento" numFmtId="0">
      <sharedItems containsString="0" containsBlank="1" containsNumber="1" containsInteger="1" minValue="44309" maxValue="44312"/>
    </cacheField>
    <cacheField name="Observación6" numFmtId="0">
      <sharedItems containsBlank="1"/>
    </cacheField>
    <cacheField name="whatsapp_x000a_¡No te quedes por fuera!" numFmtId="0">
      <sharedItems containsBlank="1"/>
    </cacheField>
    <cacheField name="Email_x000a_¡No te quedes por fuera!" numFmtId="0">
      <sharedItems containsBlank="1"/>
    </cacheField>
    <cacheField name="PRIORIZACIÓN CAR" numFmtId="0">
      <sharedItems containsBlank="1"/>
    </cacheField>
    <cacheField name="PRIORIZACIÓN DIAGNOSTICO" numFmtId="0">
      <sharedItems containsMixedTypes="1" containsNumber="1" containsInteger="1" minValue="3" maxValue="173"/>
    </cacheField>
    <cacheField name="GESTOR VISITA DIAGNOSTICO" numFmtId="0">
      <sharedItems containsBlank="1" count="6">
        <s v="MARCELA MADARIAGA"/>
        <m/>
        <s v="DANIEL MARTINEZ"/>
        <s v="CAMILA GARZÓN"/>
        <s v="CAMILA GOMÉZ" u="1"/>
        <s v="CESAR DÍAZ" u="1"/>
      </sharedItems>
    </cacheField>
    <cacheField name="FECHA VISITA DIAGNOSTICO" numFmtId="0">
      <sharedItems containsNonDate="0" containsDate="1" containsString="0" containsBlank="1" minDate="2021-05-03T00:00:00" maxDate="2021-08-06T00:00:00" count="18">
        <m/>
        <d v="2021-05-15T00:00:00"/>
        <d v="2021-07-31T00:00:00"/>
        <d v="2021-05-24T00:00:00"/>
        <d v="2021-06-11T00:00:00"/>
        <d v="2021-05-18T00:00:00"/>
        <d v="2021-05-25T00:00:00"/>
        <d v="2021-07-24T00:00:00"/>
        <d v="2021-05-21T00:00:00"/>
        <d v="2021-05-03T00:00:00"/>
        <d v="2021-05-11T00:00:00"/>
        <d v="2021-05-31T00:00:00"/>
        <d v="2021-05-14T00:00:00"/>
        <d v="2021-05-19T00:00:00"/>
        <d v="2021-05-13T00:00:00"/>
        <d v="2021-06-02T00:00:00"/>
        <d v="2021-08-05T00:00:00"/>
        <d v="2021-05-10T00:00:00"/>
      </sharedItems>
      <fieldGroup base="205">
        <rangePr groupBy="months" startDate="2021-05-03T00:00:00" endDate="2021-08-06T00:00:00"/>
        <groupItems count="14">
          <s v="(en blanco)"/>
          <s v="ene"/>
          <s v="feb"/>
          <s v="mar"/>
          <s v="abr"/>
          <s v="may"/>
          <s v="jun"/>
          <s v="jul"/>
          <s v="ago"/>
          <s v="sep"/>
          <s v="oct"/>
          <s v="nov"/>
          <s v="dic"/>
          <s v="&gt;6/08/2021"/>
        </groupItems>
      </fieldGroup>
    </cacheField>
    <cacheField name="META DEL PERIODO " numFmtId="0">
      <sharedItems containsBlank="1" count="4">
        <s v="AGOSTO"/>
        <m/>
        <s v="MAYO"/>
        <s v="JUNIO"/>
      </sharedItems>
    </cacheField>
    <cacheField name="CONCEPTO SOCIAL" numFmtId="0">
      <sharedItems containsBlank="1"/>
    </cacheField>
    <cacheField name="CONCEPTO TÉCNICO" numFmtId="0">
      <sharedItems containsBlank="1"/>
    </cacheField>
    <cacheField name="CONCEPTO GENERAL" numFmtId="0">
      <sharedItems containsBlank="1" count="3">
        <s v="VIABLE"/>
        <m/>
        <s v="NO VIABLE"/>
      </sharedItems>
    </cacheField>
    <cacheField name="OBSERVACIONES DOCUMENTOS DIAGNOSTICO" numFmtId="0">
      <sharedItems containsBlank="1" longText="1"/>
    </cacheField>
    <cacheField name="FECHA DE REVISIÓN" numFmtId="0">
      <sharedItems containsNonDate="0" containsDate="1" containsString="0" containsBlank="1" minDate="2021-07-01T00:00:00" maxDate="2021-08-12T00:00:00"/>
    </cacheField>
    <cacheField name="OBSERVACIÓN AJUSTES" numFmtId="0">
      <sharedItems containsNonDate="0" containsDate="1" containsString="0" containsBlank="1" minDate="2021-07-01T00:00:00" maxDate="2021-08-12T00:00:00"/>
    </cacheField>
    <cacheField name="ESTADO" numFmtId="0">
      <sharedItems containsBlank="1" count="2">
        <m/>
        <s v="OK"/>
      </sharedItems>
    </cacheField>
    <cacheField name="NIT VERIFICADO" numFmtId="0">
      <sharedItems containsBlank="1"/>
    </cacheField>
    <cacheField name="ALTURA (A) COORDENADAS MAGNA SIRGAS" numFmtId="0">
      <sharedItems containsString="0" containsBlank="1" containsNumber="1" containsInteger="1" minValue="492" maxValue="2934"/>
    </cacheField>
    <cacheField name="CLIMA" numFmtId="0">
      <sharedItems/>
    </cacheField>
    <cacheField name="PARTICIPANTES" numFmtId="0">
      <sharedItems containsString="0" containsBlank="1" containsNumber="1" containsInteger="1" minValue="15" maxValue="25"/>
    </cacheField>
    <cacheField name="E. PROTECTOR" numFmtId="0">
      <sharedItems containsString="0" containsBlank="1" containsNumber="1" containsInteger="1" minValue="0" maxValue="1100"/>
    </cacheField>
    <cacheField name="E. NATRURAL" numFmtId="0">
      <sharedItems containsString="0" containsBlank="1" containsNumber="1" containsInteger="1" minValue="0" maxValue="950"/>
    </cacheField>
    <cacheField name="CONECTIVIDAD" numFmtId="0">
      <sharedItems containsString="0" containsBlank="1" containsNumber="1" containsInteger="1" minValue="0" maxValue="200"/>
    </cacheField>
    <cacheField name="PARCELAS AGROFORESTALES" numFmtId="0">
      <sharedItems containsString="0" containsBlank="1" containsNumber="1" containsInteger="1" minValue="200" maxValue="200"/>
    </cacheField>
    <cacheField name="METROS LINEALES" numFmtId="0">
      <sharedItems containsString="0" containsBlank="1" containsNumber="1" containsInteger="1" minValue="315" maxValue="1000"/>
    </cacheField>
    <cacheField name="PORCENTAJE DE NECESIDAD" numFmtId="0">
      <sharedItems containsString="0" containsBlank="1" containsNumber="1" minValue="0.1" maxValue="50"/>
    </cacheField>
    <cacheField name="DISTANCIA MAYOR ENRIQUECIMIENTO" numFmtId="0">
      <sharedItems containsString="0" containsBlank="1" containsNumber="1" containsInteger="1" minValue="580" maxValue="12100"/>
    </cacheField>
    <cacheField name="ENRIQUECIMIENTO FORESTAL" numFmtId="0">
      <sharedItems containsBlank="1"/>
    </cacheField>
    <cacheField name="DISTANCIA MAYOR AISLAMIENTO" numFmtId="0">
      <sharedItems containsString="0" containsBlank="1" containsNumber="1" containsInteger="1" minValue="420" maxValue="14926"/>
    </cacheField>
    <cacheField name="AISLAMIENTO" numFmtId="0">
      <sharedItems containsBlank="1"/>
    </cacheField>
    <cacheField name="DIFICULTAD DE ACCESO A LA ZONA DE IMPLEMENTACION" numFmtId="0">
      <sharedItems containsBlank="1"/>
    </cacheField>
    <cacheField name="VALOR APORTE CAR CCI" numFmtId="0">
      <sharedItems containsString="0" containsBlank="1" containsNumber="1" containsInteger="1" minValue="8239000" maxValue="29855000"/>
    </cacheField>
    <cacheField name="APORTE COMUNIDAD" numFmtId="0">
      <sharedItems containsString="0" containsBlank="1" containsNumber="1" containsInteger="1" minValue="1491000" maxValue="1491000"/>
    </cacheField>
    <cacheField name="VALOR TOTAL PROYECTO ESCA" numFmtId="0">
      <sharedItems containsSemiMixedTypes="0" containsString="0" containsNumber="1" containsInteger="1" minValue="0" maxValue="31346000"/>
    </cacheField>
    <cacheField name="GESTOR IMPLEMENTACIÓN" numFmtId="0">
      <sharedItems containsBlank="1"/>
    </cacheField>
  </cacheFields>
  <extLst>
    <ext xmlns:x14="http://schemas.microsoft.com/office/spreadsheetml/2009/9/main" uri="{725AE2AE-9491-48be-B2B4-4EB974FC3084}">
      <x14:pivotCacheDefinition pivotCacheId="297019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UP CARMELO"/>
    <x v="0"/>
    <x v="0"/>
    <n v="66.77"/>
    <n v="23.5"/>
    <n v="24.9"/>
    <n v="48.4"/>
    <x v="0"/>
    <n v="33.425274000000002"/>
    <n v="15"/>
    <n v="0"/>
    <n v="0"/>
    <n v="0"/>
    <n v="0"/>
    <n v="0"/>
    <n v="0"/>
    <x v="0"/>
    <s v="Compartimento IV"/>
    <n v="406"/>
    <n v="0"/>
    <n v="0.23504000080816842"/>
    <n v="0.99869160676266977"/>
    <n v="3.3659639565524055"/>
    <n v="7.5507608464557672"/>
    <n v="13.183646197768152"/>
    <n v="18.821150665069453"/>
    <n v="21.511933554849261"/>
    <n v="21.538858636178979"/>
    <n v="21.538858636178979"/>
  </r>
  <r>
    <s v="UP LA PERLA"/>
    <x v="0"/>
    <x v="0"/>
    <n v="138.37"/>
    <n v="56.9"/>
    <n v="36.6"/>
    <n v="93.4"/>
    <x v="1"/>
    <n v="21.853750000000005"/>
    <n v="15"/>
    <n v="0"/>
    <n v="0"/>
    <n v="0"/>
    <n v="0"/>
    <n v="0"/>
    <n v="0"/>
    <x v="0"/>
    <s v="Compartimento IV"/>
    <n v="406"/>
    <n v="0"/>
    <n v="0.23504000080816842"/>
    <n v="0.99869160676266977"/>
    <n v="3.3659639565524055"/>
    <n v="7.5507608464557672"/>
    <n v="13.183646197768152"/>
    <n v="18.821150665069453"/>
    <n v="21.511933554849261"/>
    <n v="21.538858636178979"/>
    <n v="21.538858636178979"/>
  </r>
  <r>
    <s v="UP MANTIALES"/>
    <x v="0"/>
    <x v="0"/>
    <n v="98.48"/>
    <n v="39.700000000000003"/>
    <n v="23.3"/>
    <n v="63"/>
    <x v="2"/>
    <n v="49.656999999999996"/>
    <n v="0"/>
    <n v="0"/>
    <n v="0"/>
    <n v="0"/>
    <n v="0"/>
    <n v="0"/>
    <n v="0"/>
    <x v="0"/>
    <s v="Compartimento IV"/>
    <n v="406"/>
    <n v="0"/>
    <n v="0.23504000080816842"/>
    <n v="0.99869160676266977"/>
    <n v="3.3659639565524055"/>
    <n v="7.5507608464557672"/>
    <n v="13.183646197768152"/>
    <n v="18.821150665069453"/>
    <n v="21.511933554849261"/>
    <n v="21.538858636178979"/>
    <n v="21.538858636178979"/>
  </r>
  <r>
    <s v="UP LA DIVISA"/>
    <x v="0"/>
    <x v="0"/>
    <n v="25.928525"/>
    <n v="0"/>
    <n v="12.1"/>
    <n v="12.1"/>
    <x v="3"/>
    <n v="8"/>
    <n v="0"/>
    <n v="0"/>
    <n v="0"/>
    <n v="0"/>
    <n v="0"/>
    <n v="0"/>
    <n v="0"/>
    <x v="0"/>
    <s v="Compartimento IV"/>
    <n v="406"/>
    <n v="0"/>
    <n v="0.23504000080816842"/>
    <n v="0.99869160676266977"/>
    <n v="3.3659639565524055"/>
    <n v="7.5507608464557672"/>
    <n v="13.183646197768152"/>
    <n v="18.821150665069453"/>
    <n v="21.511933554849261"/>
    <n v="21.538858636178979"/>
    <n v="21.538858636178979"/>
  </r>
  <r>
    <s v="UP LA CUCHILLA"/>
    <x v="0"/>
    <x v="0"/>
    <n v="26.81"/>
    <n v="0"/>
    <n v="16.2"/>
    <n v="16.2"/>
    <x v="4"/>
    <n v="8"/>
    <n v="0"/>
    <n v="0"/>
    <n v="0"/>
    <n v="0"/>
    <n v="0"/>
    <n v="0"/>
    <n v="0"/>
    <x v="0"/>
    <s v="Compartimento IV"/>
    <n v="406"/>
    <n v="0"/>
    <n v="0.23504000080816842"/>
    <n v="0.99869160676266977"/>
    <n v="3.3659639565524055"/>
    <n v="7.5507608464557672"/>
    <n v="13.183646197768152"/>
    <n v="18.821150665069453"/>
    <n v="21.511933554849261"/>
    <n v="21.538858636178979"/>
    <n v="21.538858636178979"/>
  </r>
  <r>
    <s v="UP EL BRASIL"/>
    <x v="0"/>
    <x v="1"/>
    <n v="182.38"/>
    <n v="85.737400000000093"/>
    <n v="39.567154999999929"/>
    <n v="125.30455500000002"/>
    <x v="5"/>
    <n v="38.737400000000093"/>
    <n v="72"/>
    <n v="0"/>
    <n v="0"/>
    <n v="0"/>
    <n v="0"/>
    <n v="0"/>
    <n v="0"/>
    <x v="0"/>
    <s v="Compartimento IV"/>
    <n v="406"/>
    <n v="0"/>
    <n v="0.23504000080816842"/>
    <n v="0.99869160676266977"/>
    <n v="3.3659639565524055"/>
    <n v="7.5507608464557672"/>
    <n v="13.183646197768152"/>
    <n v="18.821150665069453"/>
    <n v="21.511933554849261"/>
    <n v="21.538858636178979"/>
    <n v="21.538858636178979"/>
  </r>
  <r>
    <s v="UP EL PORVENIR"/>
    <x v="0"/>
    <x v="1"/>
    <n v="147.16"/>
    <n v="75"/>
    <n v="35.761209999999998"/>
    <n v="110.76121000000001"/>
    <x v="6"/>
    <n v="51"/>
    <n v="0"/>
    <n v="0"/>
    <n v="0"/>
    <n v="0"/>
    <n v="0"/>
    <n v="0"/>
    <n v="0"/>
    <x v="0"/>
    <s v="Compartimento IV"/>
    <n v="406"/>
    <n v="0"/>
    <n v="0.23504000080816842"/>
    <n v="0.99869160676266977"/>
    <n v="3.3659639565524055"/>
    <n v="7.5507608464557672"/>
    <n v="13.183646197768152"/>
    <n v="18.821150665069453"/>
    <n v="21.511933554849261"/>
    <n v="21.538858636178979"/>
    <n v="21.538858636178979"/>
  </r>
  <r>
    <s v="UP CASA ROJA"/>
    <x v="0"/>
    <x v="1"/>
    <n v="94.84"/>
    <n v="32.520000000000003"/>
    <n v="38.333672999999997"/>
    <n v="70.853673000000001"/>
    <x v="7"/>
    <n v="27.52"/>
    <n v="0"/>
    <n v="0"/>
    <n v="0"/>
    <n v="0"/>
    <n v="0"/>
    <n v="0"/>
    <n v="0"/>
    <x v="0"/>
    <s v="Compartimento IV"/>
    <n v="406"/>
    <n v="0"/>
    <n v="0.23504000080816842"/>
    <n v="0.99869160676266977"/>
    <n v="3.3659639565524055"/>
    <n v="7.5507608464557672"/>
    <n v="13.183646197768152"/>
    <n v="18.821150665069453"/>
    <n v="21.511933554849261"/>
    <n v="21.538858636178979"/>
    <n v="21.538858636178979"/>
  </r>
  <r>
    <s v="UP LA MAMA"/>
    <x v="0"/>
    <x v="2"/>
    <n v="365.82"/>
    <n v="171.58999999999997"/>
    <n v="0"/>
    <n v="171.58999999999997"/>
    <x v="0"/>
    <n v="59.817"/>
    <n v="80.004499999999993"/>
    <n v="23.087499999999999"/>
    <n v="8.8019999999999996"/>
    <n v="0"/>
    <n v="0"/>
    <n v="0"/>
    <n v="0"/>
    <x v="1"/>
    <s v="Compartimento I"/>
    <n v="307"/>
    <n v="2.4929191677836702"/>
    <n v="2.2339133982166794"/>
    <n v="4.776293490296637"/>
    <n v="7.7675237484701896"/>
    <n v="12.403776443848709"/>
    <n v="15.819298327408356"/>
    <n v="18.890657963750805"/>
    <n v="17.987246343026982"/>
    <n v="19.336138469607789"/>
    <n v="17.987246343026982"/>
  </r>
  <r>
    <s v="UP LA HERMOSA"/>
    <x v="0"/>
    <x v="2"/>
    <n v="66.616280000000003"/>
    <n v="48.963249999999995"/>
    <n v="0"/>
    <n v="48.963249999999995"/>
    <x v="0"/>
    <n v="20.88175"/>
    <n v="27.902000000000001"/>
    <n v="0"/>
    <n v="0"/>
    <n v="0"/>
    <n v="0"/>
    <n v="0"/>
    <n v="0"/>
    <x v="2"/>
    <s v="Compartimento I"/>
    <n v="287"/>
    <n v="8.8728145478295037E-3"/>
    <n v="0.75064011074637604"/>
    <n v="1.539433324048419"/>
    <n v="3.1182669085015355"/>
    <n v="5.5843819477376027"/>
    <n v="10.560448693888349"/>
    <n v="14.984626375164098"/>
    <n v="16.388690332086643"/>
    <n v="16.979979657366339"/>
    <n v="16.388690332086643"/>
  </r>
  <r>
    <s v="VILLA VILMA"/>
    <x v="0"/>
    <x v="2"/>
    <n v="30.82"/>
    <n v="21.415500000000002"/>
    <n v="3.5709659999999999"/>
    <n v="24.986466"/>
    <x v="0"/>
    <n v="9.9904659999999978"/>
    <n v="15"/>
    <n v="0"/>
    <n v="0"/>
    <n v="0"/>
    <n v="0"/>
    <n v="0"/>
    <n v="0"/>
    <x v="0"/>
    <s v="Compartimento IV"/>
    <n v="406"/>
    <n v="0"/>
    <n v="0.23504000080816842"/>
    <n v="0.99869160676266977"/>
    <n v="3.3659639565524055"/>
    <n v="7.5507608464557672"/>
    <n v="13.183646197768152"/>
    <n v="18.821150665069453"/>
    <n v="21.511933554849261"/>
    <n v="21.538858636178979"/>
    <n v="21.538858636178979"/>
  </r>
  <r>
    <s v="UP SAN FRANCISCO"/>
    <x v="0"/>
    <x v="3"/>
    <n v="142.63"/>
    <n v="90.769230769230802"/>
    <n v="0"/>
    <n v="90.769230769230802"/>
    <x v="0"/>
    <n v="12.675751769230899"/>
    <n v="69.744334199999997"/>
    <n v="8.3010249999999992"/>
    <n v="0"/>
    <n v="0"/>
    <n v="0"/>
    <n v="0"/>
    <n v="0"/>
    <x v="3"/>
    <s v="Compartimento III"/>
    <n v="284"/>
    <n v="0.41954135338345866"/>
    <n v="1.3227565789473685"/>
    <n v="3.3423789473684207"/>
    <n v="5.993394736842105"/>
    <n v="10.599937044534402"/>
    <n v="16.652153846153826"/>
    <n v="20.836242712550622"/>
    <n v="21.176080971659903"/>
    <n v="22.632254858299614"/>
    <n v="21.176080971659903"/>
  </r>
  <r>
    <s v="UP PIRINEOS"/>
    <x v="0"/>
    <x v="3"/>
    <n v="297.34456599999999"/>
    <n v="175.2700000000001"/>
    <n v="0"/>
    <n v="175.2700000000001"/>
    <x v="0"/>
    <n v="109.03150000000011"/>
    <n v="66.241"/>
    <n v="0"/>
    <n v="0"/>
    <n v="0"/>
    <n v="0"/>
    <n v="0"/>
    <n v="0"/>
    <x v="3"/>
    <s v="Compartimento III"/>
    <n v="284"/>
    <n v="0.41954135338345866"/>
    <n v="1.3227565789473685"/>
    <n v="3.3423789473684207"/>
    <n v="5.993394736842105"/>
    <n v="10.599937044534402"/>
    <n v="16.652153846153826"/>
    <n v="20.836242712550622"/>
    <n v="21.176080971659903"/>
    <n v="22.632254858299614"/>
    <n v="21.176080971659903"/>
  </r>
  <r>
    <s v="UP LA CUMBRE"/>
    <x v="0"/>
    <x v="4"/>
    <n v="206.03"/>
    <n v="130.25"/>
    <n v="0"/>
    <n v="130.25"/>
    <x v="0"/>
    <n v="87.981299999999891"/>
    <n v="42.2682"/>
    <n v="0"/>
    <n v="0"/>
    <n v="0"/>
    <n v="0"/>
    <n v="0"/>
    <n v="0"/>
    <x v="4"/>
    <s v="Compartimento II"/>
    <n v="336"/>
    <n v="0.2767724003521016"/>
    <n v="1.2417421729224423"/>
    <n v="2.8736067380269703"/>
    <n v="5.9725671621828189"/>
    <n v="10.003310090502749"/>
    <n v="15.462842722488075"/>
    <n v="20.638502878285088"/>
    <n v="21.652246147901135"/>
    <n v="22.988013589577751"/>
    <n v="21.652246147901135"/>
  </r>
  <r>
    <s v="UP LA ARABIA"/>
    <x v="0"/>
    <x v="4"/>
    <n v="101.38"/>
    <n v="72.91"/>
    <n v="0"/>
    <n v="72.91"/>
    <x v="0"/>
    <n v="72.91"/>
    <n v="0"/>
    <n v="0"/>
    <n v="0"/>
    <n v="0"/>
    <n v="0"/>
    <n v="0"/>
    <n v="0"/>
    <x v="4"/>
    <s v="Compartimento II"/>
    <n v="336"/>
    <n v="0.2767724003521016"/>
    <n v="1.2417421729224423"/>
    <n v="2.8736067380269703"/>
    <n v="5.9725671621828189"/>
    <n v="10.003310090502749"/>
    <n v="15.462842722488075"/>
    <n v="20.638502878285088"/>
    <n v="21.652246147901135"/>
    <n v="22.988013589577751"/>
    <n v="21.652246147901135"/>
  </r>
  <r>
    <s v="UP LA SUIZA"/>
    <x v="0"/>
    <x v="5"/>
    <n v="294.48"/>
    <n v="171.07999999999998"/>
    <n v="0"/>
    <n v="171.07999999999998"/>
    <x v="0"/>
    <n v="171.07999999999998"/>
    <n v="0"/>
    <n v="0"/>
    <n v="0"/>
    <n v="0"/>
    <n v="0"/>
    <n v="0"/>
    <n v="0"/>
    <x v="4"/>
    <s v="Compartimento II"/>
    <n v="336"/>
    <n v="0.2767724003521016"/>
    <n v="1.2417421729224423"/>
    <n v="2.8736067380269703"/>
    <n v="5.9725671621828189"/>
    <n v="10.003310090502749"/>
    <n v="15.462842722488075"/>
    <n v="20.638502878285088"/>
    <n v="21.652246147901135"/>
    <n v="22.988013589577751"/>
    <n v="21.652246147901135"/>
  </r>
  <r>
    <s v="UP EL IMPERIO"/>
    <x v="0"/>
    <x v="6"/>
    <n v="70"/>
    <n v="3.0199999999999996"/>
    <n v="0"/>
    <n v="3.0199999999999996"/>
    <x v="0"/>
    <n v="0"/>
    <n v="2.3199999999999998"/>
    <n v="0"/>
    <n v="0"/>
    <n v="0"/>
    <n v="0"/>
    <n v="0"/>
    <n v="0"/>
    <x v="5"/>
    <s v="Compartimento I"/>
    <n v="322"/>
    <n v="4.6626643947247377"/>
    <n v="7.6715732409742898"/>
    <n v="10.043302484750935"/>
    <n v="12.852344587143499"/>
    <n v="13.742304305548785"/>
    <n v="16.108395778834119"/>
    <n v="15.706823997803676"/>
    <n v="16.8627000880557"/>
    <n v="15.439842509707685"/>
    <n v="16.8627000880557"/>
  </r>
  <r>
    <s v="UP LA MONTAÑITA"/>
    <x v="1"/>
    <x v="7"/>
    <n v="21.651958"/>
    <n v="15.1"/>
    <n v="0"/>
    <n v="15.1"/>
    <x v="0"/>
    <n v="7"/>
    <n v="8"/>
    <n v="0"/>
    <n v="0"/>
    <n v="0"/>
    <n v="0"/>
    <n v="0"/>
    <n v="0"/>
    <x v="6"/>
    <s v="Compartimento I"/>
    <n v="480"/>
    <m/>
    <m/>
    <m/>
    <m/>
    <m/>
    <m/>
    <m/>
    <m/>
    <m/>
    <m/>
  </r>
  <r>
    <s v="UP LA TERESITA"/>
    <x v="1"/>
    <x v="7"/>
    <n v="29.32"/>
    <n v="25.9"/>
    <n v="0"/>
    <n v="25.9"/>
    <x v="0"/>
    <n v="2.6920017482517498"/>
    <n v="4.1057499999999996"/>
    <n v="1.65825"/>
    <n v="0"/>
    <n v="0.27500000000000002"/>
    <n v="0"/>
    <n v="0"/>
    <n v="17.217199999999998"/>
    <x v="7"/>
    <s v="Compartimento I"/>
    <n v="360"/>
    <n v="8.7118067806445847"/>
    <n v="12.563474131459717"/>
    <n v="14.830462183003938"/>
    <n v="16.486470087321344"/>
    <n v="17.656169610510606"/>
    <n v="16.535581644496027"/>
    <n v="17.708765586405978"/>
    <n v="16.535581644496027"/>
    <n v="17.792052491052662"/>
    <n v="16.613350894135866"/>
  </r>
  <r>
    <s v="UP LA PRADERA"/>
    <x v="1"/>
    <x v="8"/>
    <n v="25.463808"/>
    <n v="18.899999999999999"/>
    <n v="0"/>
    <n v="18.899999999999999"/>
    <x v="0"/>
    <n v="0"/>
    <n v="0"/>
    <n v="1.113"/>
    <n v="18.240100000000002"/>
    <n v="0"/>
    <n v="0"/>
    <n v="0"/>
    <n v="0"/>
    <x v="4"/>
    <s v="Compartimento II"/>
    <n v="336"/>
    <n v="0.2767724003521016"/>
    <n v="1.2417421729224423"/>
    <n v="2.8736067380269703"/>
    <n v="5.9725671621828189"/>
    <n v="10.003310090502749"/>
    <n v="15.462842722488075"/>
    <n v="20.638502878285088"/>
    <n v="21.652246147901135"/>
    <n v="22.988013589577751"/>
    <n v="21.652246147901135"/>
  </r>
  <r>
    <s v="UP HUERTOS ALTO BONITO"/>
    <x v="1"/>
    <x v="8"/>
    <n v="231.68445"/>
    <n v="161.89999999999998"/>
    <n v="0"/>
    <n v="161.9"/>
    <x v="0"/>
    <n v="23.5156363636363"/>
    <n v="0"/>
    <n v="24.549499999999998"/>
    <n v="29.057999999999996"/>
    <n v="32.045000000000002"/>
    <n v="38.652999999999999"/>
    <n v="14.0425"/>
    <n v="0"/>
    <x v="8"/>
    <s v="Compartimento I"/>
    <n v="378"/>
    <n v="7.3736238528503231"/>
    <n v="12.118408830708747"/>
    <n v="13.685719223208693"/>
    <n v="15.507441729851164"/>
    <n v="18.397057870520381"/>
    <n v="16.460458384636986"/>
    <n v="18.149633853930396"/>
    <n v="17.195126693020544"/>
    <n v="18.513662972803662"/>
    <n v="17.195126693020544"/>
  </r>
  <r>
    <s v="UP VILLA LAURA"/>
    <x v="1"/>
    <x v="8"/>
    <n v="33.450000000000003"/>
    <n v="14.799999999999999"/>
    <n v="0"/>
    <n v="14.8"/>
    <x v="0"/>
    <n v="14.807692307692303"/>
    <n v="0"/>
    <n v="0"/>
    <n v="0"/>
    <n v="0"/>
    <n v="0"/>
    <n v="0"/>
    <n v="0"/>
    <x v="5"/>
    <s v="Compartimento I"/>
    <n v="322"/>
    <n v="4.6626643947247377"/>
    <n v="7.6715732409742898"/>
    <n v="10.043302484750935"/>
    <n v="12.852344587143499"/>
    <n v="13.742304305548785"/>
    <n v="16.108395778834119"/>
    <n v="15.706823997803676"/>
    <n v="16.8627000880557"/>
    <n v="15.439842509707685"/>
    <n v="16.8627000880557"/>
  </r>
  <r>
    <s v="UP PLAYA RICA"/>
    <x v="1"/>
    <x v="8"/>
    <n v="101.7"/>
    <n v="68"/>
    <n v="0"/>
    <n v="68"/>
    <x v="0"/>
    <n v="18.730603846153802"/>
    <n v="0"/>
    <n v="3.0100500000000001"/>
    <n v="18.519200000000001"/>
    <n v="8.2790999999999997"/>
    <n v="9.9390000000000001"/>
    <n v="9.5681999999999992"/>
    <n v="0"/>
    <x v="7"/>
    <s v="Compartimento I"/>
    <n v="360"/>
    <n v="8.7118067806445847"/>
    <n v="12.563474131459717"/>
    <n v="14.830462183003938"/>
    <n v="16.486470087321344"/>
    <n v="17.656169610510606"/>
    <n v="16.535581644496027"/>
    <n v="17.708765586405978"/>
    <n v="16.535581644496027"/>
    <n v="17.792052491052662"/>
    <n v="16.613350894135866"/>
  </r>
  <r>
    <s v="UP EL SINAÍ"/>
    <x v="2"/>
    <x v="9"/>
    <n v="224.5"/>
    <n v="135"/>
    <n v="0"/>
    <n v="134.9"/>
    <x v="0"/>
    <n v="23.542808391608311"/>
    <n v="20.667400000000001"/>
    <n v="8.69"/>
    <n v="10.7775"/>
    <n v="0"/>
    <n v="0"/>
    <n v="2.2919999999999998"/>
    <n v="68.975399999999993"/>
    <x v="5"/>
    <s v="Compartimento I"/>
    <n v="322"/>
    <n v="4.6626643947247377"/>
    <n v="7.6715732409742898"/>
    <n v="10.043302484750935"/>
    <n v="12.852344587143499"/>
    <n v="13.742304305548785"/>
    <n v="16.108395778834119"/>
    <n v="15.706823997803676"/>
    <n v="16.8627000880557"/>
    <n v="15.439842509707685"/>
    <n v="16.8627000880557"/>
  </r>
  <r>
    <s v="UP SAN JOSE"/>
    <x v="2"/>
    <x v="10"/>
    <n v="196.000134"/>
    <n v="116.9"/>
    <n v="0"/>
    <n v="116.9"/>
    <x v="0"/>
    <n v="0.69369999999999998"/>
    <n v="24.561499999999999"/>
    <n v="91.601799999999997"/>
    <n v="0"/>
    <n v="0"/>
    <n v="0"/>
    <n v="0"/>
    <n v="0"/>
    <x v="4"/>
    <s v="Compartimento II"/>
    <n v="336"/>
    <n v="0.2767724003521016"/>
    <n v="1.2417421729224423"/>
    <n v="2.8736067380269703"/>
    <n v="5.9725671621828189"/>
    <n v="10.003310090502749"/>
    <n v="15.462842722488075"/>
    <n v="20.638502878285088"/>
    <n v="21.652246147901135"/>
    <n v="22.988013589577751"/>
    <n v="21.652246147901135"/>
  </r>
  <r>
    <s v="UP ALTO MIRA"/>
    <x v="2"/>
    <x v="10"/>
    <n v="185.25"/>
    <n v="91.399999999999991"/>
    <n v="0"/>
    <n v="91.4"/>
    <x v="0"/>
    <n v="7.4426400248573499"/>
    <n v="83.992999999999995"/>
    <n v="0"/>
    <n v="0"/>
    <n v="0"/>
    <n v="0"/>
    <n v="0"/>
    <n v="0"/>
    <x v="4"/>
    <s v="Compartimento II"/>
    <n v="336"/>
    <n v="0.2767724003521016"/>
    <n v="1.2417421729224423"/>
    <n v="2.8736067380269703"/>
    <n v="5.9725671621828189"/>
    <n v="10.003310090502749"/>
    <n v="15.462842722488075"/>
    <n v="20.638502878285088"/>
    <n v="21.652246147901135"/>
    <n v="22.988013589577751"/>
    <n v="21.652246147901135"/>
  </r>
  <r>
    <s v="UP LOS PLANES"/>
    <x v="2"/>
    <x v="10"/>
    <n v="204.65463"/>
    <n v="118"/>
    <n v="0"/>
    <n v="118"/>
    <x v="0"/>
    <n v="32.722051156123598"/>
    <n v="27.080249999999999"/>
    <n v="47.665399999999998"/>
    <n v="2.4843000000000002"/>
    <n v="0"/>
    <n v="0"/>
    <n v="0"/>
    <n v="8.0507000000000009"/>
    <x v="4"/>
    <s v="Compartimento II"/>
    <n v="336"/>
    <n v="0.2767724003521016"/>
    <n v="1.2417421729224423"/>
    <n v="2.8736067380269703"/>
    <n v="5.9725671621828189"/>
    <n v="10.003310090502749"/>
    <n v="15.462842722488075"/>
    <n v="20.638502878285088"/>
    <n v="21.652246147901135"/>
    <n v="22.988013589577751"/>
    <n v="21.652246147901135"/>
  </r>
  <r>
    <s v="UP MIRAFLORES"/>
    <x v="2"/>
    <x v="10"/>
    <n v="237.86"/>
    <n v="129.6"/>
    <n v="0"/>
    <n v="129.6"/>
    <x v="0"/>
    <n v="33.045537433909104"/>
    <n v="69.296499999999995"/>
    <n v="27.257999999999999"/>
    <n v="0"/>
    <n v="0"/>
    <n v="0"/>
    <n v="0"/>
    <n v="0"/>
    <x v="4"/>
    <s v="Compartimento II"/>
    <n v="336"/>
    <n v="0.2767724003521016"/>
    <n v="1.2417421729224423"/>
    <n v="2.8736067380269703"/>
    <n v="5.9725671621828189"/>
    <n v="10.003310090502749"/>
    <n v="15.462842722488075"/>
    <n v="20.638502878285088"/>
    <n v="21.652246147901135"/>
    <n v="22.988013589577751"/>
    <n v="21.652246147901135"/>
  </r>
  <r>
    <s v="UP LA AURORA"/>
    <x v="2"/>
    <x v="10"/>
    <n v="194.29"/>
    <n v="60.3"/>
    <n v="49.1"/>
    <n v="109.4"/>
    <x v="8"/>
    <n v="39.299000000000007"/>
    <n v="35"/>
    <n v="0"/>
    <n v="0"/>
    <n v="0"/>
    <n v="0"/>
    <n v="0"/>
    <n v="0"/>
    <x v="0"/>
    <s v="Compartimento IV"/>
    <n v="406"/>
    <n v="0"/>
    <n v="0.23504000080816842"/>
    <n v="0.99869160676266977"/>
    <n v="3.3659639565524055"/>
    <n v="7.5507608464557672"/>
    <n v="13.183646197768152"/>
    <n v="18.821150665069453"/>
    <n v="21.511933554849261"/>
    <n v="21.538858636178979"/>
    <n v="21.538858636178979"/>
  </r>
  <r>
    <s v="UP LA SIRENA"/>
    <x v="2"/>
    <x v="10"/>
    <n v="342.4"/>
    <n v="50"/>
    <n v="138.1"/>
    <n v="188"/>
    <x v="9"/>
    <n v="40"/>
    <n v="0"/>
    <n v="0"/>
    <n v="0"/>
    <n v="0"/>
    <n v="0"/>
    <n v="0"/>
    <n v="0"/>
    <x v="0"/>
    <s v="Compartimento IV"/>
    <n v="406"/>
    <n v="0"/>
    <n v="0.23504000080816842"/>
    <n v="0.99869160676266977"/>
    <n v="3.3659639565524055"/>
    <n v="7.5507608464557672"/>
    <n v="13.183646197768152"/>
    <n v="18.821150665069453"/>
    <n v="21.511933554849261"/>
    <n v="21.538858636178979"/>
    <n v="21.538858636178979"/>
  </r>
  <r>
    <s v="UP TRES CRUCES"/>
    <x v="2"/>
    <x v="11"/>
    <n v="124.16315299999999"/>
    <n v="63.699999999999996"/>
    <n v="0"/>
    <n v="63.7"/>
    <x v="0"/>
    <n v="53.779499440559391"/>
    <n v="9.9610000000000003"/>
    <n v="0"/>
    <n v="0"/>
    <n v="0"/>
    <n v="0"/>
    <n v="0"/>
    <n v="0"/>
    <x v="2"/>
    <s v="Compartimento I"/>
    <n v="287"/>
    <n v="8.8728145478295037E-3"/>
    <n v="0.75064011074637604"/>
    <n v="1.539433324048419"/>
    <n v="3.1182669085015355"/>
    <n v="5.5843819477376027"/>
    <n v="10.560448693888349"/>
    <n v="14.984626375164098"/>
    <n v="16.388690332086643"/>
    <n v="16.979979657366339"/>
    <n v="16.388690332086643"/>
  </r>
  <r>
    <s v="UP EL RETIRO"/>
    <x v="2"/>
    <x v="12"/>
    <n v="281.41000000000003"/>
    <n v="102"/>
    <n v="68.8"/>
    <n v="170.9"/>
    <x v="10"/>
    <n v="53.964470000000006"/>
    <n v="38.0471"/>
    <n v="0"/>
    <n v="0"/>
    <n v="0"/>
    <n v="0"/>
    <n v="0"/>
    <n v="0"/>
    <x v="0"/>
    <s v="Compartimento IV"/>
    <n v="406"/>
    <n v="0"/>
    <n v="0.23504000080816842"/>
    <n v="0.99869160676266977"/>
    <n v="3.3659639565524055"/>
    <n v="7.5507608464557672"/>
    <n v="13.183646197768152"/>
    <n v="18.821150665069453"/>
    <n v="21.511933554849261"/>
    <n v="21.538858636178979"/>
    <n v="21.538858636178979"/>
  </r>
  <r>
    <s v="UP BONAIRE"/>
    <x v="2"/>
    <x v="12"/>
    <n v="134.24"/>
    <n v="50.6"/>
    <n v="29.6"/>
    <n v="80.2"/>
    <x v="11"/>
    <n v="30.598500000000001"/>
    <n v="0"/>
    <n v="0"/>
    <n v="0"/>
    <n v="0"/>
    <n v="0"/>
    <n v="0"/>
    <n v="0"/>
    <x v="0"/>
    <s v="Compartimento IV"/>
    <n v="406"/>
    <n v="0"/>
    <n v="0.23504000080816842"/>
    <n v="0.99869160676266977"/>
    <n v="3.3659639565524055"/>
    <n v="7.5507608464557672"/>
    <n v="13.183646197768152"/>
    <n v="18.821150665069453"/>
    <n v="21.511933554849261"/>
    <n v="21.538858636178979"/>
    <n v="21.538858636178979"/>
  </r>
  <r>
    <s v="UP LA ILUSION"/>
    <x v="2"/>
    <x v="12"/>
    <n v="86.04"/>
    <n v="20"/>
    <n v="18.7"/>
    <n v="38.700000000000003"/>
    <x v="12"/>
    <n v="15"/>
    <n v="0"/>
    <n v="0"/>
    <n v="0"/>
    <n v="0"/>
    <n v="0"/>
    <n v="0"/>
    <n v="0"/>
    <x v="0"/>
    <s v="Compartimento IV"/>
    <n v="406"/>
    <n v="0"/>
    <n v="0.23504000080816842"/>
    <n v="0.99869160676266977"/>
    <n v="3.3659639565524055"/>
    <n v="7.5507608464557672"/>
    <n v="13.183646197768152"/>
    <n v="18.821150665069453"/>
    <n v="21.511933554849261"/>
    <n v="21.538858636178979"/>
    <n v="21.538858636178979"/>
  </r>
  <r>
    <s v="TIERRAS POR COMPRAR"/>
    <x v="3"/>
    <x v="13"/>
    <n v="650"/>
    <n v="0"/>
    <n v="455"/>
    <n v="455"/>
    <x v="13"/>
    <n v="0"/>
    <n v="0"/>
    <n v="0"/>
    <n v="0"/>
    <n v="0"/>
    <n v="0"/>
    <n v="0"/>
    <n v="0"/>
    <x v="0"/>
    <s v="Compartimento IV"/>
    <n v="406"/>
    <n v="0"/>
    <n v="0.23504000080816842"/>
    <n v="0.99869160676266977"/>
    <n v="3.3659639565524055"/>
    <n v="7.5507608464557672"/>
    <n v="13.183646197768152"/>
    <n v="18.821150665069453"/>
    <n v="21.511933554849261"/>
    <n v="21.538858636178979"/>
    <n v="21.5388586361789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n v="2"/>
    <s v="ASOCIACIÓN DE USUARIOS DEL ACUEDUCTO REGIONAL DE LAS VEREDAS ARABIA, CALANDAIMA, CAROLINA, GLASGOW, MAGDALENA NEPTUNA, PUEBLO DE PIEDRA Y RUIDOSA "/>
    <x v="0"/>
    <x v="0"/>
    <s v="CALANDAIMA, CAROLINA, GLASGOW, MAGDALENA NEPTUNA, PUEBLO DE PIEDRA Y RUIDOSA "/>
    <n v="1833"/>
    <x v="0"/>
    <n v="29731"/>
    <n v="890680351"/>
    <s v="casa sede vereda carolina "/>
    <s v="4°28'31.6&quot;N 74°29'02.3&quot;W"/>
    <n v="3142772844"/>
    <s v="regionalarabia_acueducto@hotmail.com"/>
    <s v="JESÚS ALBERTO LÓPEZ ACOSTA "/>
    <n v="3153090"/>
    <n v="3115380518"/>
    <s v="jelparaiso@hotmail.com"/>
    <s v="IBARRA PARDO HENRY EDAIN"/>
    <n v="3005507"/>
    <n v="3142677754"/>
    <s v="regionalarabia_acueducto@hotmail.com"/>
    <s v="LÓPEZ ACOSTA  JESÚS ALBERTO "/>
    <s v="CHAVEZ ACEVEDO JOSE ORLANDO"/>
    <s v="LEON RIVERA JOSE ISRAEL"/>
    <s v="IBARRA PARDO HENRY EDAIN"/>
    <s v="CORTES FORERO JUVENAL"/>
    <s v="Ruby Esperanza Garcia Pinzon "/>
    <s v="no aplica "/>
    <s v="no aplica "/>
    <s v="no aplica "/>
    <s v="Vocal "/>
    <s v="MORENO MORENO ERNESTO "/>
    <s v="Vocal "/>
    <s v="AVILA ESPINOSA FRANCISCO JAVIER"/>
    <s v="La creacion de esta organizació para la prestación  de servicio de agua para la comunidad rural del sector noreste  de Viotá cundinamrca, inicia por la necesidad de riego para los cultivos de café en las grandes haciendas, por lo tanto la feredración de cafeteros y la comunidad se organizan para poder desarrollar la idea de prestar este servicio de agua, en donde la comunidad aporta el recurso humano y la federación coloca los aportes economicos para las construcciones de los acuducto, luego de poder implementar este sistema en el territorio, nace la necesidad de poder abastecer a la comunidad en general sin importar que no tuviera cultivos de café, para lo cual se tomo la decisición de crear la junta de acción comunal y le otorgan personeria juridica bajo la resolucion 1833 del 25 de mayo de 1981 por el ministario de interior y justicia, para que administrara el acueducto y asi ofrecer ester servcio."/>
    <s v="Debido a  la necesidad del servicio de agua en el sector, el acueducto se empezo ampliarse por  varias veredas y por que la administracion municipal del 2004 informa a las organizaciones que administravan estos servicios , que es necesario crear una figura en donde se cubre todos las veredas y sobresalga la existencia del acueducto, por lo tanto se reunen la comunidad y tomas la decisión  de cambiar el nombre de la razon social  por asoacion de usuarios del acueducto regional de la veredas Arabia y otras mediante el acta numero 00001 del 18 de Abril del 2005   y queda inscrita ante la camara de comercio el dia 23 de mayo de 2005 en el libro 2810 de las personas juridicas sin animo de lucro._x000a__x000a_Actualmente es manejada por la comunidad para la cominiada, cuenta cun una junta directiva, una administradora,con un fontanero y un axiliar temporal para el mantenimiento del servicio de agu"/>
    <s v="Se a realizado apoyo en capacitaciones frente al ahorro y usos eficiente del agua, se ha participado en la siembratones con el municipio y las autoridades ambientales, se esta comprando pedios de importancia Hídrica para el abastecimiento, se realizan recorridos de inspección para verificar el estado de las fuente hídrica y se ha participado en jornadas de limpieza de las fuentes. "/>
    <n v="2015"/>
    <s v="CONVENIO: NO. 1112 del 2015_x000a_EMPRENDIMIENTO SOCIAL PARA LA CONSERVACIÓN AMBIENTAL ESCA_x000a_"/>
    <s v="c Y CAR"/>
    <n v="2018"/>
    <s v="Entrega de tanques en al marco del programa lluvia para la vida "/>
    <s v="CAR"/>
    <n v="2021"/>
    <s v="Compra de terrenos de importancia hidrica "/>
    <s v="ASUARVAYO"/>
    <n v="2015"/>
    <s v="no aplica "/>
    <s v="no aplica "/>
    <n v="2015"/>
    <s v="no aplica "/>
    <s v="no aplica "/>
    <s v="Vias terciarias destapadas"/>
    <s v="rutas de transporta cada dos horas "/>
    <s v="promedio dos horas sin paradas _x000a_"/>
    <s v="4415134d-4394-48c1-8323-146c17ac016d..pdf"/>
    <s v="20569abd-ada6-4421-8caa-d3698a1d6b26..pdf"/>
    <s v="No aplica Acueductos"/>
    <s v="211ce788-7b94-4476-a21c-a05e88eff59c..pdf"/>
    <s v="No aplica Acueductos"/>
    <s v="fb5592cb-8867-4fa2-b00e-3473cfc87a3c..pdf"/>
    <s v="No aplica Acueductos"/>
    <s v="bf02ff7b-2de3-4804-be50-1831aba50562..pdf"/>
    <s v="ee5be3d7-b609-46ad-abbc-c00d6c15516d..pdf"/>
    <s v="5915f166-d6de-4749-bb04-7dba9f90e241..pdf"/>
    <s v="6f3d640a-d212-4507-beef-6e1c0bc60911..pdf"/>
    <s v="6a3de2f6-f231-419e-9847-e7df4dc3d136..pdf"/>
    <s v="1979d2bc-5a38-40c6-8b36-cfbe3492f83f..pdf"/>
    <s v="5b072b87-e6ba-4c17-b631-bde9e0859549..pdf"/>
    <s v="7c9b518b-0f91-4549-abcc-865fd6d0ca6e..pdf"/>
    <s v="b73fa4e0-125f-4511-bac7-f6a33a697f6e..pdf"/>
    <s v="No"/>
    <s v="No"/>
    <s v="No"/>
    <s v="Si"/>
    <s v="No"/>
    <s v="No"/>
    <s v="Vereda Glasgow "/>
    <s v="Quebrada la Maria  desembocando en la Quebrada la Ruidosa"/>
    <n v="3"/>
    <s v="Quebrada la Ruidosa "/>
    <s v="Quebrada la Maria "/>
    <n v="7"/>
    <s v="el terreno esta en buenas condiciones, recuperado naturalmente al 70% y esta a unos 1000 m de las cuchillas peñas blancas "/>
    <s v="Medio"/>
    <n v="4500"/>
    <s v="con una pendinete muy pronuciada, limita por el costado derecho mirando asi la cordillera con la quebrada de la maria "/>
    <s v="Difícil"/>
    <s v="con el aislamiento queremos que las condiciones de la fuente no se alteren  para segir logrando garantizan el mantenimiento o aumento el caudal de la misma en las épocas secas y, reducen considerablemente las crecientes en las épocas lluviosas, ya que la zona sufre de talas para actividades agropecuarias, que pueden afactar el recurso, sin dejar a una lado que es una fuente que permite el sosteniemiento del acuducto en espoca de sequias ya que acorde a las experiencia vividas que el caudal de la quebrada la Maria, no disminlle  de manera drastica en esa epoca y que esta quebrada desemboca unos 300 metros arriba de nuestra primer bocatoma. "/>
    <s v="A la Fecha se logró el aislamiento de un terreno llamado la maría que también colinda con la quebrada y se está en proceso de compra de terrenos, como es un predio cerca a la cordillera no sufre afectaciones en residuos en las partes alta."/>
    <s v="A la fecha  se han tenido de esos problemas en la parte alta, sin embargo pues su diminución del caudal paulatinamente pero no drástico y incendios generados por la expansión  agrícola."/>
    <m/>
    <s v="0b829409-7c9e-4f4c-8ef1-f999d40de8c8..docx"/>
    <s v="7b8d29a2-f1b1-4053-b402-6518f31ff42a..jpeg"/>
    <s v="d86692e7-df0b-42cc-b0ac-28ad11e499ff..jpeg"/>
    <s v="08f4b637-09f4-4e4b-b5be-ad7029ecead1..jpeg"/>
    <s v="2d2a631d-28dd-4db3-aba8-4ec092df411f..jpg"/>
    <s v="03e23cd7-6007-4b44-ba0f-7fb73c745092..jpg"/>
    <s v="c6000571-7120-4403-98c4-a46cccadf197..pdf"/>
    <s v="dba75875-81db-4dff-bbdd-b30d2a573879..jpg"/>
    <s v="No"/>
    <m/>
    <n v="38"/>
    <n v="49"/>
    <n v="87"/>
    <n v="45"/>
    <n v="30"/>
    <n v="75"/>
    <n v="135"/>
    <n v="100"/>
    <n v="235"/>
    <n v="133"/>
    <n v="121"/>
    <n v="254"/>
    <n v="351"/>
    <n v="300"/>
    <n v="651"/>
    <n v="510"/>
    <n v="651"/>
    <d v="2021-03-25T18:32:43"/>
    <n v="44312.5097453704"/>
    <x v="0"/>
    <s v="regionalarabia_acueducto@hotmail.com"/>
    <s v="esca_magdalena@cci.org.co"/>
    <n v="44322.440752314797"/>
    <n v="1"/>
    <n v="1"/>
    <s v="No aplica Acueductos"/>
    <n v="1"/>
    <s v="No aplica Acueductos"/>
    <n v="1"/>
    <s v="No aplica Acueductos"/>
    <n v="1"/>
    <n v="1"/>
    <n v="1"/>
    <n v="3"/>
    <n v="3"/>
    <n v="2"/>
    <n v="1"/>
    <n v="1"/>
    <n v="1"/>
    <m/>
    <m/>
    <s v="No aplica Acueductos"/>
    <m/>
    <s v="No aplica Acueductos"/>
    <s v="Los estatutos no especifican  que se permiten suscribir contratos o convenios al Representante Legal iguales o mayores a 60 salarios mínimos mensuales legales vigentes."/>
    <s v="No aplica Acueductos"/>
    <m/>
    <m/>
    <m/>
    <s v="Falta el certificado de antecedentes disciplinarios correspondiente al acueducto."/>
    <m/>
    <m/>
    <m/>
    <m/>
    <m/>
    <m/>
    <m/>
    <s v="No aplica Acueductos"/>
    <m/>
    <s v="No aplica Acueductos"/>
    <s v="7c5b78ba-e099-4b30-9cae-915b94af91cb..pdf"/>
    <s v="No aplica Acueductos"/>
    <m/>
    <m/>
    <m/>
    <s v="3710c8a3-56b0-4053-91b8-e642dded78ef..pdf"/>
    <m/>
    <m/>
    <m/>
    <m/>
    <m/>
    <s v="Diagnostico"/>
    <x v="0"/>
    <b v="0"/>
    <x v="0"/>
    <x v="0"/>
    <x v="0"/>
    <n v="1"/>
    <n v="0"/>
    <n v="0"/>
    <n v="0"/>
    <n v="0"/>
    <n v="1"/>
    <n v="113"/>
    <m/>
    <x v="0"/>
    <n v="44291"/>
    <s v="Estan Completando la documentación, se debe programar otra llamada para realizar el seguimiento."/>
    <n v="44293"/>
    <s v="Estan completando la documentación de notariado y actualización ante camara y comercio de la organización."/>
    <n v="44300"/>
    <s v="Reportan que deben cancelar en los proximos dias camara y comercio para respectivo certificado actualizado, por otro lado, se encuentran gestionando el documento de declaración juramentada de no estar incurso en inhabilidades e incompatibilidades firmada por el representante legal, debido a que el mismo se encuentra en aislamiento preventivo. Se debe programar una llamada para el seguimiento correspoendiente y cargue completo de documentos. "/>
    <n v="44306"/>
    <s v="La señora Rubí García, secretaria de la asociación, reporta estar a la espera del documento &quot;declaración juramentada de no estar incurso en inhabilidades e incompatibilidades firmada por el Representante Legal&quot; debido a que el RL se encuentra en aislamiento, al tener contacto directo con una persona COVID, lo cual ha retrasado la gestión correspondiente, sin embargo, se les hace la recomendación y segerencia de ir cargando la demás información y documentación que se tengan mientras se soluciona lo del documento faltante. "/>
    <n v="44309"/>
    <s v="La secretaria de la asociación la señora Rubí García, reporta estar a la espera de la información socio demográfica que le supervise la alcaldía municipal para finalizar con la postulación de manera exitosa."/>
    <n v="44312"/>
    <s v="La secretaria de la asociación la señora Rubí García, reporta estar finalizando el cargue de los datos pendientes en el aplicativo para terminar con la postulación de manera exitosa. "/>
    <s v="x"/>
    <s v="x"/>
    <s v="SI"/>
    <n v="85"/>
    <x v="0"/>
    <x v="0"/>
    <x v="0"/>
    <s v="VIABLE"/>
    <s v="VIABLE"/>
    <x v="0"/>
    <m/>
    <m/>
    <m/>
    <x v="0"/>
    <m/>
    <m/>
    <s v=" "/>
    <m/>
    <m/>
    <m/>
    <m/>
    <m/>
    <m/>
    <m/>
    <m/>
    <m/>
    <m/>
    <m/>
    <m/>
    <m/>
    <m/>
    <n v="0"/>
    <m/>
  </r>
  <r>
    <n v="7"/>
    <s v="ASOCIACION DE AFILIADOS ACUEDUCTO REGIONAL VEREDAS Y SECTORES DE LOS MUNICIPIOS DE SIBATE, SOACHA Y GRANADA &quot;AGUASISO&quot;"/>
    <x v="1"/>
    <x v="1"/>
    <s v="BRADAMONTE - QUEBRADA HONDA"/>
    <s v="00561 otorgada por el ministerio de agricultura el 23 de julio de 1993."/>
    <x v="0"/>
    <n v="34173"/>
    <n v="8320017752"/>
    <s v="CALLE 8 No 7 - 46"/>
    <s v="X: 978316N  -  Y: 982555E"/>
    <n v="3158504205"/>
    <s v="aguasiso_esp@hotmail.com"/>
    <s v="MARIO ARMANDO MEDINA AGUILERA"/>
    <n v="3026874"/>
    <n v="3158504211"/>
    <s v="aguasiso_esp@hotmail.com"/>
    <s v="ALEXIS EFRAIN OLIVOS"/>
    <n v="80152259"/>
    <n v="3132386061"/>
    <s v="aguasiso_esp@hotmail.com"/>
    <s v="MARIO ARMANDO MEDINA AGUILERA"/>
    <s v="ANDONI OTZETA MAYORGA"/>
    <s v="MARIA ISABEL GARCIA TOVAR"/>
    <s v="ALEXIS EFRAIN OLIVOS BEJARANO"/>
    <s v="MARIO FERNANDO VASQUEZ MAYORGA"/>
    <s v="ALEJANDRO VILLANEDA VASQUEZ"/>
    <s v="EDGAR MORENO PEÑA"/>
    <s v="JOSE ELIECER RODRIGUEZ"/>
    <s v="MARCO ANTONIO PEREZ "/>
    <s v="FINANZAS Y PRESUPUESTO"/>
    <s v="MANUEL GONZALEZ"/>
    <s v="EDUCACION AMBIENTAL"/>
    <s v="FABIOLA VASQUEZ PEDRAZA"/>
    <s v="AGUASISO, Es una Asociación Sin ánimo de Lucro creada hace  más de 25 años siendo una empresa dedicada a la conservación del medio ambiente, con el fin de prestar el servicio de acueducto a 17 veredas de los municipios de Sibaté, Soacha y Granada- Cundinamarca, actualmente contamos con 1905 suscriptores con un promedio de población de 8.000 habitantes. Esta Asociación se creó por la necesidad de las comunidades por la falta de agua en sus predios, ya que muchas quebradas o nacederos se vieron afectados por la construcción de los túneles de la Empresa de Energía de Bogotá, con el fin de bombear las aguas negras al embalse del Muña en Sibaté. De este modo varios habitantes y gestores de las diferentes veredas, realizaron recorridos para encontrar la fuente hídrica que pudiera solucionar la escasez de agua. Es así como nació el acueducto veredal y Regional AGUASISO, mejorando la calidad de vida de los habitantes y apoyándolos en sus proyectos productivos con nuestro servicio."/>
    <s v="AGUASISO, ha desarrollada dos programas ESCA (2014) (2019) con muy buenos resultados, reforestando con más de 8.000 árboles y protegiendo cerca de 5 kilómetros de cerca, evitando que se siga deteriorando la zona de páramo y los afluentes de la Quebrada Honda, fuente de captación del acueducto."/>
    <s v="Dentro del Programa de Uso Eficiente y Ahorro del Agua, se han realizado jornadas de sensibilización con la comunidad, recolección y limpieza de la ronda de la Quebrada Honda, entrega de pocillos con tips sobre el uso y ahorro del agua, se han entregado kits de limpieza para tanques de almacenamiento de los hogares. El año anterior participamos en el primer concurso ambiental virtual de la Secretaría de medio ambiente de la Gobernación de Cundinamarca, contamos con la participación de nuestros usuarios, con buenos resultados."/>
    <n v="2015"/>
    <s v="PROYECTO ESCA # 1205"/>
    <s v="CAR - AGUASISO"/>
    <n v="2019"/>
    <s v="PROYECTO ESCA # 0117"/>
    <s v="CAR - FONDECUN - ESCAR -AGUASISO"/>
    <n v="2020"/>
    <s v="CONCURSO AMBIENTAL VIRTUAL DE EDUCACION AMBIENTAL"/>
    <s v="GOBERNACIÓN DE CUNDINAMARCA"/>
    <n v="2018"/>
    <s v="CONVENIO INTERINSTITUCIONAL AGUASISO - UNAD"/>
    <m/>
    <m/>
    <m/>
    <m/>
    <s v="PAVIMENTO Y RECEBO"/>
    <s v="COLECTIVO, LA FRECUENCIA ES DE CADA  4 HORAS"/>
    <s v="EN VEHÍCULO Y UNA PARTE CAMINANDO"/>
    <s v="381b4c46-c18e-4d2d-a87f-49eb3d8bf764..pdf"/>
    <s v="a6ba00b5-de3b-4da4-a6f8-93741041b65c..pdf"/>
    <s v="No aplica Acueductos"/>
    <s v="d2c4a91b-4614-41c3-b1a3-33bdd94fca67..pdf"/>
    <s v="No aplica Acueductos"/>
    <s v="d11715b3-4cfa-4805-89ca-903d7cafff16..pdf"/>
    <s v="No aplica Acueductos"/>
    <s v="fa0f497f-0068-4e75-af20-27b0aea09cb2..pdf"/>
    <s v="767b7502-007b-4257-8f67-6ae53fff3bd7..pdf"/>
    <s v="6b26f98f-b01c-4613-bd51-6be47cfab9be..pdf"/>
    <s v="f31f3e2b-171c-423f-93e6-ea837b781397..pdf"/>
    <s v="20dc730d-8c24-4ec6-9016-b0a93b34c499..pdf"/>
    <s v="28fc33a3-2293-4224-b23e-361b18d7af62..pdf"/>
    <s v="66d60f01-85c1-4574-a045-f7496268a611..pdf"/>
    <s v="dcf36683-68fe-4d47-b27a-f460ee099931..pdf"/>
    <s v="4bb45e1a-8002-468c-86be-96b54db7c770..pdf"/>
    <s v="No"/>
    <s v="Si"/>
    <s v="Si"/>
    <s v="Si"/>
    <s v="No"/>
    <s v="Si"/>
    <s v="QUEBRADA HONDA - ROMERAL "/>
    <s v="QUEBRADA HONDA_x000a_QUEBRADA LAS MIRLAS_x000a_QUEBRADA DEL UCHE_x000a_QUEBRADA DEL OSO"/>
    <n v="4"/>
    <s v="TODAS"/>
    <s v="QUEBRADA HONDA"/>
    <n v="4000"/>
    <s v="FAVORABLES"/>
    <s v="Medio"/>
    <n v="2000"/>
    <s v="FAVORABLES"/>
    <s v="Medio"/>
    <s v="LA ZONA QUE SE DESEA PROTEGER ACTUALMENTE SE ENCUENTRA EN RECUPERACIÓN, YA QUE SE HA ALEJADO LA FRONTERA AGRÍCOLA, ES NECESARIO REFORESTAR PARA RECUPERAR ESTA ZONA PRODUCTORA DE AGUA, A SU VEZ MEJORAR LAS CONDICIONES AMBIENTALES PARA AUMENTAR LA POBLACIÓN DE AVES, YA QUE ESTAS AYUDAN A LA PROPAGACIÓN DE LAS SEMILLAS Y EL MEJORAMIENTO DEL ECOSISTEMA."/>
    <s v="SE HAN REALIZADO JORNADAS DE SIEMBRA, CON PROYECTOS ESCA SE HAN SEMBRADO UN PROMEDIO DE 6.000 ÁRBOLES Y SE LES HA REALIZADO MANTENIMIENTO CADA SEIS MESES, MUCHOS DE ESTOS ÁRBOLES SE HAN CONSERVADO Y LOS QUE NO HAN SIDO REEMPLAZADOS._x000a_JORNADAS DE LIMPIEZA Y RECOLECCIÓN DE RESIDUOS EN LA RONDA DE LA QUEBRADA_x000a_SE HA REALIZADO AISLAMIENTO CON POSTES DE MADERA Y ALAMBRE DE PUA, UN PROMEDIO DE 3 KILÓMETROS"/>
    <s v="EL FENÓMENO DEL NIÑO,  SI HA  AFECTADO LA ZONA, SE HAN BAJADO CONSIDERABLEMENTE LOS NIVELES EN LA QUEBRADA, ADEMÁS ESTAN AVANZANDO LOS CULTIVOS DE FRESA  EN  LA PARTE  ALTA  DE LA FUENTE Y ESTE ES UN RIESGO PARA EL DESABASTECIMIENTO Y CONTAMINACIÓN DE LA QUEBRADA."/>
    <m/>
    <s v="f311c313-6f15-420c-92f0-5672c5871d67..jpeg"/>
    <s v="b5e7597a-389b-4763-878d-e27cfc075fde..jpeg"/>
    <s v="47ad90d8-4e39-4c8e-88d0-7b052bd66ce3..jpeg"/>
    <s v="f56ac9ff-d4e8-4d42-9a51-c7ba1708d7ab..jpeg"/>
    <s v="958e03f5-a892-4a93-8d61-2519b1d475b1..jpeg"/>
    <s v="240f2011-38db-4e7e-83fc-45a906743abc..jpeg"/>
    <s v="12dcfa27-028a-45b6-bab6-e27ef8e71d39..jpeg"/>
    <s v="60f345eb-86c4-4d0e-85cb-9f35d7c1b4ef..jpeg"/>
    <s v="Si"/>
    <s v="BUENAVISTA, PREDIO ADQUIRIDO PO LA ALCALDIA DE SOACHA"/>
    <n v="673"/>
    <n v="702"/>
    <n v="1375"/>
    <n v="1464"/>
    <n v="1501"/>
    <n v="2965"/>
    <n v="1212"/>
    <n v="1228"/>
    <n v="2440"/>
    <n v="406"/>
    <n v="434"/>
    <n v="840"/>
    <n v="3755"/>
    <n v="3865"/>
    <n v="7620"/>
    <n v="1905"/>
    <n v="7620"/>
    <d v="2021-03-29T12:09:17"/>
    <n v="44293.461712962999"/>
    <x v="1"/>
    <s v="aguasiso_esp@hotmail.com"/>
    <s v="esca_altosuarez@cci.org.co"/>
    <n v="44321.470694444397"/>
    <n v="0"/>
    <n v="0"/>
    <s v="No aplica Acueductos"/>
    <n v="0"/>
    <s v="No aplica Acueductos"/>
    <n v="0"/>
    <s v="No aplica Acueductos"/>
    <n v="0"/>
    <n v="0"/>
    <n v="0"/>
    <n v="0"/>
    <n v="0"/>
    <n v="0"/>
    <n v="0"/>
    <n v="0"/>
    <n v="0"/>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Acueductos"/>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Acueductos"/>
    <s v="El representante legal no tiene la facultad para suscribir contratos 60 o mas smlv, solo hasta 20"/>
    <s v="No aplica Acueductos"/>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m/>
    <m/>
    <s v="No aplica Acueductos"/>
    <m/>
    <s v="No aplica Acueductos"/>
    <m/>
    <s v="No aplica Acueductos"/>
    <m/>
    <m/>
    <m/>
    <m/>
    <m/>
    <m/>
    <m/>
    <m/>
    <m/>
    <s v="Implementación"/>
    <x v="1"/>
    <b v="0"/>
    <x v="1"/>
    <x v="1"/>
    <x v="1"/>
    <n v="1"/>
    <n v="0"/>
    <n v="0"/>
    <n v="0"/>
    <n v="1"/>
    <n v="2"/>
    <n v="5"/>
    <m/>
    <x v="1"/>
    <n v="44291"/>
    <s v="Estan Completando la documentación, se debe programar otra llamada para realizar el seguimiento."/>
    <n v="44293"/>
    <s v="Documentacion enviada"/>
    <m/>
    <m/>
    <m/>
    <m/>
    <m/>
    <m/>
    <m/>
    <m/>
    <m/>
    <m/>
    <m/>
    <n v="170"/>
    <x v="1"/>
    <x v="0"/>
    <x v="1"/>
    <m/>
    <m/>
    <x v="1"/>
    <m/>
    <m/>
    <m/>
    <x v="0"/>
    <m/>
    <m/>
    <s v=" "/>
    <m/>
    <m/>
    <m/>
    <m/>
    <m/>
    <m/>
    <m/>
    <m/>
    <m/>
    <m/>
    <m/>
    <m/>
    <m/>
    <m/>
    <n v="0"/>
    <m/>
  </r>
  <r>
    <n v="10"/>
    <s v="JUNTA DE ACCIÓN COMUNAL VEREDA DOIMA SECTOR ALTO"/>
    <x v="0"/>
    <x v="2"/>
    <s v="DOIMA SECTOR ALTO"/>
    <s v="444 DEL 21 DE MAYO DE 1998"/>
    <x v="1"/>
    <n v="35936"/>
    <s v="808.001.272-2"/>
    <s v="VERDA DOIMA SECTOR ALTO FINCA LA CANELITA"/>
    <m/>
    <n v="3112283320"/>
    <s v="jac.doimalto@gmail.com"/>
    <s v="LUZ ADILIA VEGA LUGO"/>
    <n v="52616518"/>
    <n v="3112283320"/>
    <s v="luzadiliavegalugo@gmail.com"/>
    <s v="FLOR EDITH PRADA"/>
    <n v="3209768710"/>
    <n v="3209768710"/>
    <s v="floredithprada@gmail.com"/>
    <s v="LUZ ADILIA VEGA LUGO"/>
    <s v="HENRY MOLINA"/>
    <s v="LUZ SELLA VARGAS"/>
    <s v="FLOR EDITH PRADA"/>
    <s v="ERLEY REAL"/>
    <m/>
    <s v="ALBA STELLA GÓMEZ"/>
    <m/>
    <s v="WILLIAM CAMARGO"/>
    <s v="SALUD "/>
    <s v="ISAURO SUAREZ"/>
    <s v="EDUCACIÓN "/>
    <s v="JUAN IGNACIO ARANGO"/>
    <s v="La Junta de Acción Comunal Vereda Doima Sector Alto, nace como una necesidad de un sector de la Junta Doima, esto debido a lo grande del territorio de la junta principal, había un sector desatendido, por lo cual un grupo de la comunidad encabezado por el señor Antonio Gómez (q.e.p.d), quien expresa a la comunidad de este sector, la intención de  solicitar el reconocimiento de personería jurídica, con el ánimo de aunar esfuerzos comunitarios, institucionales y demás, para canalizar bienestar a este sector y por ende a la comunidad que aquí habita._x000a_Gracias a este esfuerzo, se reconoce la personería jurídica mediante la  resolución N°_x000a_444 de fecha 21/05/1998 expedida por la CÁMARA DE COMERCIO  DE GIRARDOT._x000a_Desde entonces se ha venido trabajando con la comunidad en aspectos de interés general y priorizando las problemáticas más sentidas, como son: el mejoramiento y mantenimiento de las vías, la canalización y construcción de unidades sanitarias a familias vulnerables, canalización de recursos para auxilios de transporte escolar, capacitaciones a la comunidad en temas de trabajo comunitario, acción comunal, participación ciudadana, emprendimiento y otros temas de educación a través del SENA._x000a_Igualmente, se ha generado un canal de comunicación con los residentes del sector, para socializar temas de interés que surgen desde las diferentes instituciones, para que ellos puedan acceder a estos en caso de cumplir los requisitos demandados._x000a_Dentro de los trabajos desarrollados en la comunidad, se destaca el mejoramiento de las vías de acceso a través de aportes de la comunidad y gestión propia por medio de actividades como rifas, lechonas y aportes voluntarios; de igual manera se ha hecho gestión para canalizar recursos de apoyo de la administración para préstamo de la maquinaria y mantenimiento de la vía; así mismo se ha participado en diferentes convocatorias, logrando inversiones en infraestructura de alcantarillado, aporte para proyectos ambientales y deportivos._x000a_Hoy en día nuestra organización se ha visto fortalecida, con la participación de jóvenes con el ánimo de lograr un relevo generacional y mantenerla activa, para continuar la labor social comunitaria._x000a__x000a_"/>
    <s v="Dentro de la organización, se ha tenido la consigna de que el trabajo debe ser cofinanciado y en lo posible ejecutado por la misma comunidad; es así, como se han logrado realizar actividades para el mejoramiento de los espacios comunales, como son: vías de acceso, caminos reales, alcantarillas, y cuidado de las cuencas hídricas, a través de jornadas de trabajo comunitario._x000a_Así mismo, se logró la consolidación de un recurso importante para compra de material de conformación para arreglo de la vía; esto se hace mediante aportes de los residentes de la comunidad._x000a_Anualmente, se realiza una rifa, para financiar proyectos de atención social como son las navidades, el día de la familia y el día del niño._x000a_Dentro de las actividades para recoger fondos, pero resaltando como actividad principal la integración comunitaria, se realizó una lechona comunitaria._x000a_Gracias a la solidaridad de un vecino, logramos la ampliación de un tramo de la vía que estaba generando peligro a los transeúntes por pérdida de la bancada, de esta manera, se unió la comunidad para arreglar este paso vehicular y ampliar esa zona de la vía._x000a_Gracias al trabajo comunitario, se han logrado desarrollar acciones para el mejoramiento de algunos sectores, que con mingas de vecinos se arreglan y se hace inversión de recursos de los mismos habitantes para beneficio común._x000a_La Junta de Acción comunal ha realizado grandes esfuerzos para canalizar desde las instituciones, beneficios para su comunidad, es así como  se ha participado en actividades de capacitación con entidades públicas como el SENA, en agroindustria, cultivos de hongos comestibles, huerta casera y otros._x000a_Así mismo se realizaron acercamientos para que personas particulares se vincularan compartiendo sus conocimientos y ayudando a la formación de los miembros de la comunidad._x000a_Dentro de la atención a la primera infancia, en la vereda se logró la instalación de un jardín infantil, financiado por el ICBF, para atención especial a población indígena._x000a_Como atención a los niños jóvenes y adolescentes, se logró la irradiación de la escuela de atletismo del municipio, llevando el instructor a la vereda, para generar espacios de sano esparcimiento y crear conciencia de hábitos saludables y práctica deportiva con visión competitiva para nuestros jóvenes._x000a_Se ha logrado participar en convocatorias con Min interior, para canalizar recursos y mejorar los espacios de acceso a   la vereda, con la construcción de alcantarillas."/>
    <s v="se logró el apoyo de la Dirección de medio ambiente, para realizar el cuidado y reforestación de las rondas de la quebrada LA Dulce y La Salada, con la siembra de 3.000 árboles, generando conciencia ambiental en la comunidad que participó con el aporte de recursos económicos y también sembrando árboles en sus predios._x000a_Igualmente, se realiza capacitación en manejo, separación y reutilización de residuos, tenemos proyectada la implementación de un proyecto de compostaje con lombricultura y un componente de huerta casera._x000a_"/>
    <n v="2020"/>
    <s v="Reforestación de las fuentes hídricas de la vereda"/>
    <s v="Ejecutó y financió la Junta de Acción Comunal y Dirección de medio ambiente municipal"/>
    <m/>
    <m/>
    <m/>
    <m/>
    <m/>
    <m/>
    <m/>
    <m/>
    <m/>
    <m/>
    <m/>
    <m/>
    <s v="Vía nacional desde la cabecera del municipio en perfecto estado, vía municipal desde el sector la gran vía, en buen estado y vía verdal transitable."/>
    <s v="Colectivos de la empresa cootransvilla cada 30 munitos y rutas de las empresa AutoFaca, San vicente, Coomofu, en horarios especificos"/>
    <s v="Desde la cabecera municipal 30 minutos"/>
    <s v="5c1d95a0-6b99-44b7-8ffc-09cb1614151b..pdf"/>
    <s v="f3dea92f-a3ef-478e-8de4-f328b6cb1d46..pdf"/>
    <s v="2a89ce01-b8fd-43e3-9ddb-5dfd81dcb624..pdf"/>
    <s v="No aplica Jac"/>
    <s v="1eb83786-8934-4052-bfb7-0949f5b0e578..pdf"/>
    <s v="No aplica Jac"/>
    <s v="eb9dca25-d5fc-49ca-b257-f6f0410f90f8..pdf"/>
    <m/>
    <s v="87b4550d-2558-4908-88b9-9711d46d1171..pdf"/>
    <s v="f08dfdc8-789a-41a0-9c73-b0d25810923f..pdf"/>
    <s v="516d74b7-74f2-43b5-af16-c2f5d7c298f1..pdf"/>
    <s v="d7719003-f0d0-4d65-a506-be04a0318f86..pdf"/>
    <s v="9ae67564-4ceb-47bc-8f9e-c64c1f692fbb..pdf"/>
    <m/>
    <s v="No aplica Jac"/>
    <m/>
    <s v="No"/>
    <s v="No"/>
    <s v="No"/>
    <s v="Si"/>
    <s v="No"/>
    <s v="No"/>
    <s v="VEREDA DOIMA SECTOR ALTO"/>
    <s v="QUEBRADA LA DULCE Y QUEBRADA LA SALADA"/>
    <n v="2"/>
    <s v="QUEBRADA LA DULCE Y QUEBRADA LA SALADA"/>
    <s v="QUEBRADA LA DULCE Y QUEBRADA LA SALADA"/>
    <m/>
    <m/>
    <s v="Medio"/>
    <m/>
    <m/>
    <s v="Medio"/>
    <m/>
    <m/>
    <m/>
    <m/>
    <m/>
    <m/>
    <m/>
    <m/>
    <m/>
    <m/>
    <m/>
    <m/>
    <s v="No"/>
    <m/>
    <n v="21"/>
    <n v="12"/>
    <n v="33"/>
    <n v="12"/>
    <n v="11"/>
    <n v="23"/>
    <n v="9"/>
    <n v="14"/>
    <n v="23"/>
    <n v="19"/>
    <n v="6"/>
    <n v="25"/>
    <n v="61"/>
    <n v="43"/>
    <n v="104"/>
    <n v="56"/>
    <n v="104"/>
    <d v="2021-03-30T09:39:16"/>
    <n v="44286.408252314803"/>
    <x v="2"/>
    <s v="jac.doimaalto@gmail.com"/>
    <m/>
    <m/>
    <m/>
    <m/>
    <m/>
    <m/>
    <m/>
    <m/>
    <m/>
    <m/>
    <m/>
    <m/>
    <m/>
    <m/>
    <m/>
    <m/>
    <m/>
    <m/>
    <m/>
    <m/>
    <m/>
    <m/>
    <m/>
    <m/>
    <m/>
    <m/>
    <m/>
    <m/>
    <m/>
    <m/>
    <m/>
    <m/>
    <m/>
    <m/>
    <m/>
    <m/>
    <m/>
    <m/>
    <m/>
    <m/>
    <m/>
    <m/>
    <m/>
    <m/>
    <m/>
    <m/>
    <m/>
    <m/>
    <m/>
    <m/>
    <m/>
    <x v="2"/>
    <m/>
    <x v="2"/>
    <x v="2"/>
    <x v="2"/>
    <n v="0"/>
    <n v="0"/>
    <n v="0"/>
    <n v="0"/>
    <n v="0"/>
    <s v=""/>
    <m/>
    <m/>
    <x v="1"/>
    <n v="44299"/>
    <s v="Faltan algunos documentos, en la tarde se comunican para resolver dudas puntuales de los campos que faltan"/>
    <n v="44301"/>
    <s v="Completando documentos pendientes"/>
    <n v="44305"/>
    <s v="No han tenido tiempo de terminar la postulacion"/>
    <n v="44308"/>
    <s v="Se recuerda que queda poco tiempo para la postulacion "/>
    <n v="44311"/>
    <s v="No es posible contactar, se deja mensaje de texto por Whatsapp recordando la finalizacion de la convocatoria"/>
    <n v="44312"/>
    <s v="No es posible contactar, se deja mensaje de texto por Whatsapp recordando la finalizacion de la convocatoria"/>
    <s v="x"/>
    <s v="x"/>
    <m/>
    <e v="#N/A"/>
    <x v="1"/>
    <x v="0"/>
    <x v="1"/>
    <m/>
    <m/>
    <x v="1"/>
    <m/>
    <m/>
    <m/>
    <x v="0"/>
    <m/>
    <m/>
    <s v=" "/>
    <m/>
    <m/>
    <m/>
    <m/>
    <m/>
    <m/>
    <m/>
    <m/>
    <m/>
    <m/>
    <m/>
    <m/>
    <m/>
    <m/>
    <n v="0"/>
    <m/>
  </r>
  <r>
    <n v="15"/>
    <s v="ASOCIACION DE USUARIOS DEL ACUEDUCTO INTERVEREDAL DE LAS VEREDAS LA VEGA Y GUACAMAYAS DE APULO, CUNDINAMARCA."/>
    <x v="0"/>
    <x v="3"/>
    <s v="LA VEGA  GUACAMAYAS"/>
    <s v="ASOCIACION DE USUARIOS DEL ACUEDUCTO INTERVEREDAL DE LAS VEREDAS LA VEGA Y GUACAMAYAS DE APULO, CUNDINAMARCA."/>
    <x v="0"/>
    <n v="40030"/>
    <s v="900304195-8"/>
    <s v="CASA DE LA CULTURA LA VEGA, APULO CUNDINAMARCA."/>
    <s v="4.5642426,-74.5838518,17"/>
    <n v="3108531744"/>
    <s v="asoveguesp@gmail.com"/>
    <s v="GABRIEL DIAZ SILVA"/>
    <n v="17147008"/>
    <n v="3164924446"/>
    <s v="wasaing03@gmail.com"/>
    <s v="OSWALDO ACERO MARTINEZ"/>
    <n v="19212923"/>
    <n v="3174279531"/>
    <s v="asoveguesp@gmail.com"/>
    <s v="GABRIEL DIAZ SILVA"/>
    <s v="FERNANDO ARTURO TUNJANO ALZATE"/>
    <s v="INES ELVIRA FERNANDEZ FERRER"/>
    <s v="OSWALDO ACERO MARTINEZ"/>
    <s v="N/A"/>
    <s v="William Alejandro Saenz Aguilar"/>
    <s v="CESAR ROMERO"/>
    <s v="William Alejandro Saenz Aguilar"/>
    <s v="NO APLICA"/>
    <s v="NO APLICA"/>
    <s v="NO APLICA"/>
    <s v="NO APLICA"/>
    <s v="NO APLICA"/>
    <s v="La Asociación de Usuarios del Acueducto Inter veredal de las Veredas La Vega y Guacamayas, se conformo y organizó bajo esta personería jurídica el 09 de Agosto del año 2009, con el fin de administrar y suministrar el recurso hídrico a las comunidades que conforman las veredas en mención  y con el animo de suplir necesidades básicas de uso domestico, puesto que no se cuenta con los recursos para construir una planta de potabilización de agua."/>
    <s v="- Jornada comunitaria de recolección de residuos y escombros presentes en las vías  de acceso principales de la vereda."/>
    <s v="- Participación en proyecto ESCA - 2017._x000a_- Iniciativa siembra de arboles por parte de los usuarios del acueducto en pro de conservación y regulación  del afluente, quebrada la Yeguera._x000a_- Caminatas guíadas de caracterizacion - adquisiscion de conciencia y cultura en cuanto a la conservacion de la cuenca abastecedora, ronda hidrica y demás ecosistemas estrategicos para la regulacion del recurso hídrico."/>
    <n v="2017"/>
    <s v="REFORESTACI{ON Y CONSERVACION DE LA CUENCA."/>
    <s v="Emprendimiento Social Para la Conservación Ambiental y la Corporación Autónoma Regional de Cundinamarca."/>
    <n v="2015"/>
    <s v="NO APLICA"/>
    <s v="NO APLICA"/>
    <n v="2015"/>
    <s v="No APLICA"/>
    <s v="NO APLICA"/>
    <n v="2016"/>
    <s v="NO APLICA"/>
    <s v="NO APLICA"/>
    <n v="2015"/>
    <s v="NO APLICA"/>
    <s v="NO APLICA"/>
    <s v="Vía terciaria, sin pavimento."/>
    <s v="Personal, motocicletas."/>
    <s v="Vereda Guacamayas 20 min. Y Vda la Vega 30min."/>
    <s v="d9a70790-8146-47ab-8d54-f7804d9079ce..pdf"/>
    <s v="5c1e6498-690d-430f-af7d-cffb38d9ff56..pdf"/>
    <s v="No aplica Acueductos"/>
    <s v="15127a8b-5895-4919-8639-6eab001ac244..pdf"/>
    <s v="No aplica Acueductos"/>
    <s v="771be132-3857-4cef-99cc-f1c81898ba66..pdf"/>
    <s v="No aplica Acueductos"/>
    <s v="b00c1b78-8265-44d3-a78f-1e987fc0bde3..pdf"/>
    <s v="3e777dbe-6dd8-4b11-a55d-728981ee5d1d..pdf"/>
    <s v="77a465de-6738-460e-a266-74026d6346d3..pdf"/>
    <s v="a30df799-b128-4d32-86ac-6d6c7264820b..pdf"/>
    <s v="39467001-dca9-4e5c-bdb8-4dad6248a48d..pdf"/>
    <s v="d1811d2c-4a59-465f-828a-8994c9100c2b..pdf"/>
    <s v="8185b07a-cf63-4def-8593-b4c7217433c2..pdf"/>
    <s v="1cb17cd3-f015-4aab-9269-41cc17612945..pdf"/>
    <s v="d47f3b17-9a7b-46a3-94ea-ed1d2b6526c3..pdf"/>
    <s v="Si"/>
    <s v="Si"/>
    <s v="No"/>
    <s v="Si"/>
    <s v="No"/>
    <s v="No"/>
    <s v="VEREDA LA GUACIMA "/>
    <s v="Quebrada la yegüera , quebrada agua blanca, nacedero la aguada."/>
    <n v="3"/>
    <s v="Ninguna."/>
    <s v="Para consumo humano no se da uso de ninguna de las fuentes anterirmente mencionadas."/>
    <n v="200"/>
    <s v="Se aprecia  cobertura vegetal debido a su vasta flora nativa primaria, sin aparente erosión hídrica."/>
    <s v="Medio"/>
    <n v="180"/>
    <s v="Al ser su ecosistema predominante el pre montano, su condiciones topográficas corresponden al montañoso."/>
    <s v="Medio"/>
    <s v="El detrimento del recurso hídrico y/o fuente de abastecimiento, principalmente por acción antrópica ya que se presenta una disminución de su  caudal y cauce debido a que hay fincas que realizan captaciones del recurso hídrico mediante  derivaciones  hidráulicas y sin concesión de aguas, dando uso inequitativo del mismo. por lo cual se pretende realizar acciones de conservación de esta fuente hídrica como la respectiva denuncia ó solicitud a la autoridad ambiental de que se aplique vigilancia y control en esta fuente hídrica."/>
    <s v="Se han realizado jornadas de limpieza  en la bocatoma y demás áreas aledañas a la fuente de abastecimiento por parte de los usuarios del acueducto veredal."/>
    <s v="Fenomeno del niño. "/>
    <m/>
    <s v="d459dc20-ea95-471e-9123-66b81756a1f0..jpg"/>
    <s v="11fa6ac8-7f41-451d-aaf7-77f460fa043c..jpg"/>
    <s v="9c878c39-45fb-41c1-a8db-85a470e8780a..jpg"/>
    <s v="b2788877-1dc6-494b-8c7b-3bbb90a8b108..jpg"/>
    <s v="7b2e923f-c40a-4d4f-a6ec-bc61d8b67fb9..jpg"/>
    <s v="2aab6f23-a8fc-4042-98ac-8d5535fb2bca..jpg"/>
    <s v="e3a18e2e-3546-459e-ac89-dd01edaf2a1e..jpeg"/>
    <s v="2b6bb618-51aa-40eb-8b6f-837f49fba071..jpg"/>
    <s v="No"/>
    <m/>
    <n v="90"/>
    <n v="90"/>
    <n v="180"/>
    <n v="80"/>
    <n v="81"/>
    <n v="161"/>
    <n v="81"/>
    <n v="80"/>
    <n v="161"/>
    <n v="60"/>
    <n v="61"/>
    <n v="121"/>
    <n v="311"/>
    <n v="312"/>
    <n v="623"/>
    <n v="161"/>
    <n v="644"/>
    <d v="2021-03-31T14:27:35"/>
    <n v="44312.551145833299"/>
    <x v="3"/>
    <s v="asoveguesp@gmail.com"/>
    <s v="esca_magdalena@cci.org.co"/>
    <n v="44322.441909722198"/>
    <n v="1"/>
    <n v="1"/>
    <s v="No aplica Acueductos"/>
    <n v="1"/>
    <s v="No aplica Acueductos"/>
    <n v="1"/>
    <s v="No aplica Acueductos"/>
    <n v="1"/>
    <n v="1"/>
    <n v="1"/>
    <n v="3"/>
    <n v="3"/>
    <n v="2"/>
    <n v="1"/>
    <n v="1"/>
    <n v="1"/>
    <m/>
    <m/>
    <s v="No aplica Acueductos"/>
    <m/>
    <s v="No aplica Acueductos"/>
    <m/>
    <s v="No aplica Acueductos"/>
    <m/>
    <m/>
    <m/>
    <s v="Falta el certificado de antecedentes disciplinarios de la Organización (Acueducto)"/>
    <m/>
    <m/>
    <m/>
    <s v="La fecha de vencimiento de la concesión del aguas es el día 26 de enero de 2011 mediante Resolución 0101 de la CAR-Cundi;  y como lo refiere en el parágrafo del artículo primero, la renovación se hace si la solicitud es presentada en el último año de vigencia. _x000a_Teniendo en cuenta lo anterior, en caso de tener el documento requerido favor adjuntarlo para la subsanación. "/>
    <m/>
    <m/>
    <m/>
    <s v="No aplica Acueductos"/>
    <m/>
    <s v="No aplica Acueductos"/>
    <m/>
    <s v="No aplica Acueductos"/>
    <m/>
    <m/>
    <m/>
    <s v="30617a5a-2db9-4790-966c-60ed2129c59f..pdf"/>
    <m/>
    <m/>
    <m/>
    <s v="d11fc17d-f4e0-44bc-8373-f97edba70958..pdf"/>
    <m/>
    <s v="Diagnostico"/>
    <x v="0"/>
    <b v="0"/>
    <x v="0"/>
    <x v="0"/>
    <x v="0"/>
    <n v="0"/>
    <n v="0"/>
    <n v="1"/>
    <n v="0"/>
    <n v="0"/>
    <n v="1"/>
    <n v="117"/>
    <m/>
    <x v="0"/>
    <n v="44291"/>
    <s v="Estan Completando la documentación, se debe programar otra llamada para realizar el seguimiento."/>
    <n v="44293"/>
    <s v="No se obtuvo recepción alguna."/>
    <n v="44295"/>
    <s v="Reporta espera del certificado de camara y comercio y toma de registro fotografico."/>
    <n v="44300"/>
    <s v="El representante legal reporta que estan en el tramite para el pago correspodiente ante camara y comercio para el debido certificado actualizado, por otro lado, dice actualizar los datos faltantes e ir subiendo la respectiva documentacion que se tenga por el momento. "/>
    <n v="44306"/>
    <s v="El señor Gabriel Díaz, Representante Legal de la JAC dice que aun estan a la espera del pago correspondiente ante camara y comercio, por lo tanto, no han completado la documentación para el respectivo cargue. Sin embargo, la persona a cargo del registro sigue suministrando la información con la que cuentan al aplicativo, mientras se reune la documentación faltante. "/>
    <n v="44309"/>
    <s v="Se hablo con el encargado del registro el ingeniero Wiliam Sáenz, reporta que el 24/4/2021 a más tardar terminan de recolectar la información pertinente para el cargue y finalización de la postulación. Faltan dos documentos y tres fotografías.  "/>
    <s v="x"/>
    <s v="x"/>
    <s v="SI"/>
    <n v="87"/>
    <x v="0"/>
    <x v="0"/>
    <x v="0"/>
    <s v="VIABLE"/>
    <s v="VIABLE"/>
    <x v="0"/>
    <m/>
    <m/>
    <m/>
    <x v="0"/>
    <m/>
    <m/>
    <s v=" "/>
    <m/>
    <m/>
    <m/>
    <m/>
    <m/>
    <m/>
    <m/>
    <m/>
    <m/>
    <m/>
    <m/>
    <m/>
    <m/>
    <m/>
    <n v="0"/>
    <m/>
  </r>
  <r>
    <n v="16"/>
    <s v="Junta de Accion Comunal Vereda La Vuelta - El Ocobo"/>
    <x v="1"/>
    <x v="4"/>
    <s v="la Vuelta -El ocobo"/>
    <s v="2075 de 1965 "/>
    <x v="1"/>
    <n v="23860"/>
    <s v="900580106-4"/>
    <s v="Vereda La Vuelta - El ocobo"/>
    <s v="4°20'09.45&quot;N  74°29'46.29&quot;O"/>
    <n v="3105831843"/>
    <s v="jac.lavuelta.elcobo@gmail.com"/>
    <s v="Andrea Carolina Moreno Forero"/>
    <n v="52860324"/>
    <n v="3105831843"/>
    <s v="karollmoreno24@gmail.com"/>
    <s v="Sebastian Cruz Morales"/>
    <n v="1069764742"/>
    <n v="3232377519"/>
    <s v="tatancm7@gmail.com"/>
    <s v="Andrea Carolina Moreno Forero"/>
    <s v="Luz Mayelli Lievano Villa"/>
    <s v="Ruth Fanny Moreno Morales"/>
    <s v="Sebastian Cruz Morales"/>
    <s v="Cesar Cortes Pulido"/>
    <s v="María Sabogal"/>
    <s v="Giovanny Cortes"/>
    <s v="Maria Sabogal"/>
    <s v="Sonia  Ojeda"/>
    <s v="Comite de Salud"/>
    <s v="Yenni Celeita"/>
    <s v="Comite de Deportes"/>
    <s v="Sebastián Cruz"/>
    <s v="Corria el año 1960 aproximadamente, El señor Noe Sabogal Fue  quien dio inicio a la organización teniendo como objeto la educación de nuestros niños y niñas. En el  año 1965 se constituye legalmente ante el ministerio de justicia la JAC,  El primer presidente fue el señor Ruperto León Moreno, Eliecer Cristancho, fiscal y Félix Molina como tesorero. _x000a_Se inicio con el acueducto veredal por medio del fondo de acueducto y alcantarillado por medio de un préstamo, el cual tiempo después fue saldado por la misma entidad, recursos con los cuales se construyó el tanque de almacenamiento, la tubería madre del nacedero al sector El Ocobo, a escuela y menaje para el restaurante_x000a_"/>
    <s v="Encuentros comunitarios, limpieza de alcantarillas y cunetas, diálogos formativos "/>
    <s v="Limpieza de alcantarillas y cunetas "/>
    <n v="2021"/>
    <s v="No se tienen actividades registradas de protección ambiental en la vereda la vuelta - El Ocobo"/>
    <s v="No se cuenta con ninguna entidad ejecutora o financiadora de proyectos ambientales en la vereda la vuelta - El Ocobo"/>
    <m/>
    <m/>
    <m/>
    <m/>
    <m/>
    <m/>
    <m/>
    <m/>
    <m/>
    <m/>
    <m/>
    <m/>
    <s v="Via Tibacuy, cumaca, el ocobo. Via paviementada en regulares condiciones"/>
    <s v="Cootransfusa cada 1 hora_x000a_Cootranstibacuy cada 20 minutos"/>
    <s v="15 minutos"/>
    <s v="eb9fc48b-0d7f-4903-b072-c42e5cfccaf9..pdf"/>
    <s v="fdea59b5-1c19-4573-b2e6-a76c35bf5177..pdf"/>
    <s v="5cbc154e-a130-4aca-9218-f29775deb4f3..pdf"/>
    <s v="No aplica Jac"/>
    <s v="15baf6be-a307-4695-886d-4f08cbec37a2..pdf"/>
    <s v="No aplica Jac"/>
    <s v="afb9a6a8-1bf8-4264-9c40-90d7106f5083..PDF"/>
    <s v="ddeda267-6483-4c8b-9759-a6c87cfa88a5..pdf"/>
    <s v="e88f2404-feca-464d-b646-58dc985c8992..pdf"/>
    <s v="52e202b3-dc79-4bdc-b667-77368db83d85..pdf"/>
    <s v="6a270dab-8d2f-41f3-a679-64bfd0364013..pdf"/>
    <s v="a28a0112-ca40-45ee-ac32-7328fb99f347..pdf"/>
    <s v="f0b507b5-a836-45a3-a247-9314c5e80e5d..pdf"/>
    <s v="0c1bacb4-1912-4063-b462-19c251d34ab7..pdf"/>
    <s v="No aplica Jac"/>
    <s v="3c3d76d8-6b42-4474-a9ec-49cdb145e312..pdf"/>
    <s v="Si"/>
    <s v="Si"/>
    <s v="Si"/>
    <s v="No"/>
    <s v="No"/>
    <s v="No"/>
    <s v="Vereda La Vuelta - El ocobo_x000a_"/>
    <s v="Nacimiento La vuelta_x000a_Nacimiento acueducto el ocobo"/>
    <n v="10"/>
    <s v="Nacimiento La vuelta_x000a_Nacimiento acueducto el ocobo"/>
    <s v="Nacimiento La vuelta_x000a_Nacimiento acueducto el ocobo"/>
    <n v="20"/>
    <s v="Bosque y pendiente "/>
    <s v="Fácil"/>
    <n v="30"/>
    <s v=" Bosque y pendiente"/>
    <s v="Fácil"/>
    <s v="Mejorar el cercado y delimitación correspondiente a la fuente hídrica, además de protección y plantación de arboles "/>
    <s v="No se cuentan con antecedentes de actividades comunitarias en la fuente hídrica, sin embargo, se realizan encuentros comunitarios con la Junta destinados a otros procesos "/>
    <s v="El fenómeno de lluvia afecta la parte alta del nacedero, generando deslizamientos a unos 50 metros del mismo"/>
    <m/>
    <s v="02c34c08-57da-4157-a625-b6913a9ce5a4..jpeg"/>
    <s v="2203aebd-3094-4c52-82a5-768725b754a1..jpeg"/>
    <s v="6a39f04a-e851-48f3-8492-f6badb067fd6..jpeg"/>
    <s v="805165dc-88b1-47bb-a3df-ac543aeaaee0..jpeg"/>
    <s v="3edf8681-d650-4be8-96ea-46eb8526cdf2..jpeg"/>
    <s v="068846f8-6991-4d19-9992-c20a388eb858..jpeg"/>
    <s v="aaa963f9-5f39-49e4-aba7-5028c0ae30d6..jpeg"/>
    <s v="e862b1d2-400e-4a7b-82f0-3da125d0472e..jpeg"/>
    <s v="Si"/>
    <s v="Reserva forestal Cerro del Quininí"/>
    <n v="12"/>
    <n v="15"/>
    <n v="27"/>
    <n v="18"/>
    <n v="16"/>
    <n v="34"/>
    <n v="45"/>
    <n v="52"/>
    <n v="97"/>
    <n v="32"/>
    <n v="27"/>
    <n v="59"/>
    <n v="107"/>
    <n v="110"/>
    <n v="217"/>
    <n v="78"/>
    <n v="217"/>
    <d v="2021-04-01T05:52:36"/>
    <n v="44307.495729166701"/>
    <x v="4"/>
    <s v="jac.lavuelta.elocobo@gmail.com"/>
    <s v="cdiaz@cci.org.co"/>
    <n v="44323.367777777799"/>
    <n v="1"/>
    <n v="1"/>
    <n v="1"/>
    <s v="No aplica Jac"/>
    <n v="1"/>
    <s v="No aplica Jac"/>
    <n v="1"/>
    <n v="1"/>
    <n v="1"/>
    <n v="1"/>
    <n v="3"/>
    <n v="3"/>
    <n v="2"/>
    <n v="1"/>
    <s v="No aplica Jac"/>
    <n v="1"/>
    <m/>
    <s v="EL archivo cargado solicita contraseña, cargar el archivo sin restricción "/>
    <m/>
    <s v="No aplica Jac"/>
    <m/>
    <s v="No aplica Jac"/>
    <m/>
    <m/>
    <m/>
    <m/>
    <m/>
    <m/>
    <m/>
    <m/>
    <s v="No aplica Jac"/>
    <m/>
    <m/>
    <s v="0d46dd0a-5830-4c6f-adaa-d5071d98752a..pdf"/>
    <m/>
    <s v="No aplica Jac"/>
    <s v="03856112-9701-47d3-81e0-2d43db28f15e..pdf"/>
    <s v="No aplica Jac"/>
    <m/>
    <m/>
    <m/>
    <m/>
    <m/>
    <m/>
    <m/>
    <m/>
    <s v="No aplica Jac"/>
    <m/>
    <s v="Implementación"/>
    <x v="3"/>
    <b v="0"/>
    <x v="0"/>
    <x v="3"/>
    <x v="3"/>
    <n v="0"/>
    <n v="0"/>
    <n v="0"/>
    <n v="0"/>
    <n v="0"/>
    <s v=""/>
    <n v="47"/>
    <m/>
    <x v="0"/>
    <n v="44295"/>
    <s v="Estan Completando la documentación, se debe programar otra llamada para realizar el seguimiento."/>
    <n v="44300"/>
    <s v="Estan completando la documentacion faltante y démas datos para cargue en el aplicativo. "/>
    <n v="44306"/>
    <s v="Reportan que deben realizar el cargue de las fotografias y finalizan con la postulacion de manera exitosa. Se comprometen a terminar el dia de hoy con la postulación. "/>
    <m/>
    <m/>
    <m/>
    <m/>
    <m/>
    <m/>
    <m/>
    <m/>
    <s v="SI"/>
    <n v="21"/>
    <x v="2"/>
    <x v="1"/>
    <x v="2"/>
    <s v="VIABLE"/>
    <s v="NO VIABLE"/>
    <x v="2"/>
    <s v="Ninguno"/>
    <d v="2021-07-02T00:00:00"/>
    <d v="2021-07-02T00:00:00"/>
    <x v="1"/>
    <s v=" 900580106-4"/>
    <m/>
    <s v=" "/>
    <m/>
    <m/>
    <m/>
    <m/>
    <m/>
    <m/>
    <m/>
    <m/>
    <m/>
    <m/>
    <m/>
    <m/>
    <n v="11306000"/>
    <n v="1491000"/>
    <n v="12797000"/>
    <m/>
  </r>
  <r>
    <n v="17"/>
    <s v="junta de acción comunal vereda san cayetano"/>
    <x v="0"/>
    <x v="5"/>
    <s v="san cayetano"/>
    <s v="925 fecha 30 -12 1970"/>
    <x v="1"/>
    <n v="25932"/>
    <s v="9759697-6"/>
    <s v="vereda san cayetano"/>
    <s v="latitud 74411887, longitud 4715498"/>
    <n v="3183735273"/>
    <s v="juntadeaccioncomunalveredasanc@gmail.com"/>
    <s v="Hernan Augusto Uribe Delgado"/>
    <n v="17950301"/>
    <n v="3183735273"/>
    <s v="hernanuribedelgado@gmail.com"/>
    <s v="Javier Adolfo osorio Diaz"/>
    <n v="1069582701"/>
    <n v="3163682802"/>
    <s v="eoyolanyi@gmail.com"/>
    <s v="Hernan Augusto Uribe Delgado"/>
    <s v="Gloria Carillo Gutierrez"/>
    <s v="Anyi Oyola  Vanegas"/>
    <s v="Javier Adolfo Osorio Diaz"/>
    <s v="Wheimar prieto"/>
    <s v="Carolina Penagos"/>
    <s v="Jose Bolivar"/>
    <s v="José Bolivar"/>
    <s v="Misael Segura"/>
    <s v="Delegado "/>
    <s v="Marco Tulio Almeida"/>
    <s v="Delegado"/>
    <s v="Maria Teresa Cardenas"/>
    <s v="siendo presidente el señor Adan Pulido Muñoz se inicia el reconocimiento de la personería jurídica ante la Gobernación de Cundinamarca sindo reconocida mediante articulo 4 decreto 1336 de 1992 en bogota el 30 12 1970 con el numero 0985 firmado por Carlos Medina Zarate Secretario de Gobierno de la epòca._x000a_Con actividades como bazares bingos rifas y otros  se construye la escuela de san cayetano en un lote donado por la comunidad y por mingas de trabajo se realiza el mantenimiento de los caminos carreteras y corredores ambientales se hace reforestacion y mantenimiento de todos los nacederos de agua para el consumo  y riego._x000a_labores que la comunidad continua haciendo_x000a_"/>
    <s v="mantenimiento de los senderos y carreteables_x000a_rosado y limpieza de cunetas_x000a_cpacitaciones en temas de manejos de residuos sólidos_x000a_preparacion de abonos, fungicidas  y herbicidas para la agricultura organica_x000a_construccion de viveros para el sostenimiento de la junta de acción comunal_x000a_presentacion de proyectos de infraestructuras_x000a_creacion de comite empresarial_x000a_entrega de mercados comunitarios a las familias de escasos recursos_x000a_capacitaciones con el sena en el área de asociatividad y creación de micro empresas_x000a_gestiones ante las entidades gubernamentales para el mantenimiento de las vías y alumbrado publico "/>
    <s v="Reforestacion , mingas Comunitarias para conservación de zonas de protección _x000a_mantenimiento de nacederos y fuentes hidricas ,  capacitación en el_x000a_manejos de cultivos orgánicos ,  calentamiento global ,  residuos sólidos._x000a__x000a_"/>
    <n v="2017"/>
    <s v="mochila comunitaria"/>
    <s v="junta de accion comunal  financiada por la car"/>
    <m/>
    <s v="Construcción viveros comunales .Junta de acción comunal , financiación IDACO"/>
    <m/>
    <m/>
    <m/>
    <m/>
    <m/>
    <m/>
    <m/>
    <m/>
    <m/>
    <m/>
    <s v="vía principal_x000a_pavimento asfáltico en buenas condiciones_x000a_vía terciaria en condiciones de difícil acceso ."/>
    <s v="buses  y taxis con una frecuencia de una hora ."/>
    <s v="una hora"/>
    <s v="f7739931-1805-4fae-94c2-4a2094ba099a..pdf"/>
    <s v="79a559f0-cf82-4bdb-bf41-5c39a73bf216..jpeg"/>
    <s v="d40303dd-2b56-43f8-a36b-c26f07c34e35..pdf"/>
    <s v="No aplica Jac"/>
    <s v="0110d6ca-b598-4c82-b31b-2c0475e605e7..pdf"/>
    <s v="No aplica Jac"/>
    <s v="f26de66b-9062-42e6-8b4b-4466ead069e0..pdf"/>
    <s v="1a9e66e5-bf3d-4f08-be6c-9d16dfffee6e..pdf"/>
    <s v="ec40c75a-7717-4034-9418-85e6ba3f1e61..pdf"/>
    <s v="08cab9db-a617-4e64-bf2d-340cb37c7338..pdf"/>
    <s v="44a656ce-a507-4035-82ce-0166df4f3d3e..pdf"/>
    <s v="66de49fc-fe31-40ea-b505-a046f02f71fd..pdf"/>
    <s v="49a5fad9-e005-4b2b-b378-c0b7db84bad9..pdf"/>
    <s v="9436b6d9-c3c8-4d3d-9fa9-15f635df3d57..jpeg"/>
    <s v="No aplica Jac"/>
    <s v="a8e8391b-5f80-4c5b-9c67-bcc9deb36ef4..pdf"/>
    <s v="Si"/>
    <s v="Si"/>
    <s v="Si"/>
    <s v="Si"/>
    <s v="Si"/>
    <s v="No"/>
    <s v="San Cayetano"/>
    <s v="cuenca del Rio Apulo_x000a_Laguna verde_x000a_Quebrada el surron_x000a_nacedero agua regada_x000a_nacedero el surron_x000a_Quebrada San Miguel"/>
    <n v="6"/>
    <s v="nacedero el surron _x000a_nacedero agua regada_x000a_Quebrada San Miguel ."/>
    <s v="nacedero el surron_x000a_nacedero agua regada_x000a_Río Apulo , _x000a_Quebrada San Miguel"/>
    <n v="100"/>
    <s v="quebrado"/>
    <s v="Difícil"/>
    <n v="10"/>
    <s v="Quebrado"/>
    <s v="Medio"/>
    <s v="mejoramiento de la potabilidad del agua para el consumo humano , protección y conservación del caudal y  cuenca de los mismos ya que se encuentran desprotegidas, y en permanente desforestacion, desmatoneo , quemas, y uso de herbicidas cerca a las fuentes ."/>
    <s v="jornadas de limpieza ,  reforestaciones recuperación de las áreas afectadas , _x000a_mantenimiento de las bocatomas_x000a_capacitación a la comunidad para la protección y conservación del medio ambiente."/>
    <s v="fenomeno de la niña_x000a_inundaciones_x000a_deslizamientos_x000a_sequias _x000a_heladas_x000a_Quemas ._x000a_"/>
    <m/>
    <s v="fdbc8331-39af-4444-aaec-ddd72ef26f6f..jpeg"/>
    <s v="2ee04434-4a92-4c0b-a06f-eab7feb49b17..jpeg"/>
    <s v="b58f101f-c592-40a8-a0f1-a266c72c6e7b..jpeg"/>
    <s v="794f66ef-5b35-4c31-a3fe-0efde3e5a181..jpeg"/>
    <s v="d807e7d8-9cf3-48b3-bb2f-be5820918eeb..jpeg"/>
    <s v="f141efce-705a-4066-9c7d-db05eb5c4275..jpeg"/>
    <s v="13f82ff0-89d2-4ace-9352-c5b50fbb1526..jpeg"/>
    <s v="e333ad76-1f50-4337-8ebc-e22659efb67b..jpeg"/>
    <s v="Si"/>
    <s v="Parte media de la laguna Verde . Municipio ."/>
    <n v="26"/>
    <n v="22"/>
    <n v="48"/>
    <n v="17"/>
    <n v="25"/>
    <n v="42"/>
    <n v="85"/>
    <n v="78"/>
    <n v="163"/>
    <n v="14"/>
    <n v="15"/>
    <n v="29"/>
    <n v="142"/>
    <n v="140"/>
    <n v="282"/>
    <n v="134"/>
    <n v="250"/>
    <d v="2021-04-01T15:38:45"/>
    <n v="44308.929872685199"/>
    <x v="5"/>
    <s v="juntadeaccioncomunalveredasanc@gmail.com"/>
    <s v="jmartinez@cci.org.co"/>
    <n v="44323.550335648099"/>
    <n v="1"/>
    <n v="1"/>
    <n v="0"/>
    <s v="No aplica Jac"/>
    <n v="1"/>
    <s v="No aplica Jac"/>
    <n v="1"/>
    <n v="1"/>
    <n v="1"/>
    <n v="1"/>
    <n v="3"/>
    <n v="3"/>
    <n v="2"/>
    <n v="1"/>
    <s v="No aplica Jac"/>
    <n v="1"/>
    <s v="NINGUNA_x000a_"/>
    <s v="NINGUNA"/>
    <s v="Documento con fecha superior a la permitida_x000a_- FAVOR ADJUNTAR ESTE DOCUMENTO."/>
    <s v="No aplica Jac"/>
    <s v="Adjunta acta de actualización de estatutos más no lo estatutos._x000a_- SUBSANADO"/>
    <s v="No aplica Jac"/>
    <s v="NINGUNA"/>
    <m/>
    <m/>
    <m/>
    <s v="Tesorero está inhabilitado para ocupar cargos públicos, en fase de contractual deberían cambiar de tesorero, pero además hace falta el certificado de antecedentes de la organización._x000a_- SUBSANADO_x000a_"/>
    <s v="Hace falta certificado de la organización_x000a_- SUBSANADO"/>
    <m/>
    <s v="El documento presentado es una Autocertificación. Deben presentar otro documento firmado por un tercero que verifique la experiencia, por ejemplo copia del contrato o convenio o acta._x000a_Sin embargo en el documento siguiente se adjunta el acta de aprobación de un convenio para la construcción de placa huella pero no se evidencia dicho contrato tampoco."/>
    <s v="No aplica Jac"/>
    <m/>
    <m/>
    <m/>
    <m/>
    <s v="No aplica Jac"/>
    <s v="25c174a4-e0d7-4405-aa8b-1712c45eaaba..pdf"/>
    <s v="No aplica Jac"/>
    <m/>
    <m/>
    <m/>
    <m/>
    <s v="d98a2b85-b5de-4328-9f01-249a7b087784..pdf"/>
    <s v="ba9db43b-85bd-4525-a8c9-e66f61877596..pdf"/>
    <m/>
    <m/>
    <s v="No aplica Jac"/>
    <m/>
    <s v="Diagnostico"/>
    <x v="3"/>
    <b v="1"/>
    <x v="3"/>
    <x v="3"/>
    <x v="4"/>
    <n v="0"/>
    <n v="0"/>
    <n v="0"/>
    <n v="0"/>
    <n v="0"/>
    <s v=""/>
    <n v="71"/>
    <m/>
    <x v="1"/>
    <n v="44291"/>
    <s v="Pertenecen al municipio de zipacon, se les sugirio realizar articuación con la JAC O acueducto más cercano perteneciente al municipio de cachipay"/>
    <n v="44299"/>
    <s v="Faltan documentos del representante legal y certificacion de proyectos"/>
    <n v="44301"/>
    <s v="Faltan pocos item, tienen nacederos en la parte de Cachipay cercanos, pero manifiestan que hay nacederos en su munucipio que benefician con agua para el consumo a veredas de Cachipay y la Mesa. Van a terminar la postulacion teniendo en cuenta las fuentes ubicadas en Cachipay"/>
    <m/>
    <m/>
    <m/>
    <m/>
    <m/>
    <m/>
    <s v="x"/>
    <s v="x"/>
    <m/>
    <n v="107"/>
    <x v="1"/>
    <x v="0"/>
    <x v="1"/>
    <m/>
    <m/>
    <x v="1"/>
    <m/>
    <m/>
    <m/>
    <x v="0"/>
    <m/>
    <m/>
    <s v=" "/>
    <m/>
    <m/>
    <m/>
    <m/>
    <m/>
    <m/>
    <m/>
    <m/>
    <m/>
    <m/>
    <m/>
    <m/>
    <m/>
    <m/>
    <n v="0"/>
    <m/>
  </r>
  <r>
    <n v="19"/>
    <s v="junta de accion comunal lomalta sector escuela"/>
    <x v="1"/>
    <x v="6"/>
    <s v="lomalta"/>
    <n v="880"/>
    <x v="1"/>
    <n v="42362"/>
    <s v="901008297-5"/>
    <s v="lomalta central  escuelal"/>
    <s v="4.405945, -74.400050"/>
    <n v="3193455892"/>
    <s v="lomaaltasectorescuela@hotmail.com"/>
    <s v="jose milciades tovar parra"/>
    <n v="10105273"/>
    <n v="3193455892"/>
    <s v="lomaaltasectorescuela@hotmail.com"/>
    <s v="luis emilio pinto"/>
    <n v="7211396"/>
    <n v="3166975502"/>
    <s v="lomaaltasectorescuela@hotmail.com"/>
    <s v="jose milciades tovar parra"/>
    <s v="yesid perdomo"/>
    <s v="maria picos"/>
    <s v="luis emilio pinto"/>
    <s v="salomon tovar"/>
    <s v="luis fernando tovar osorio"/>
    <s v="john alvarez"/>
    <s v="eduardo martinez"/>
    <s v="samuel salazar"/>
    <s v="comite de aguas"/>
    <s v="rosa marina corzo"/>
    <m/>
    <m/>
    <s v="la junta nació comunal lomalta sector escuela es una organización activa en el manejo y cuido ambiental del sector de la quebrada yayata,  a participado en varias actividades munipales , gubernamentales , ha sacado el primer puesto ante la car, por su empeño y cuido en el manejo ambiental"/>
    <s v="trabajos que se han realizado comunitariamente como son la limpia de cunetas, limpia de material de desecho en la quebrada yayata, mantenimiento de vias, rocerias. etc"/>
    <s v="reforestacion de mas de 30 mil arboles en en estos cuatro años dentro de la quebrada yayata, supervisadas por la municipalidad de Silvana."/>
    <n v="2016"/>
    <s v="esca"/>
    <s v="car"/>
    <n v="2019"/>
    <s v="esca"/>
    <s v="car - gobernacion"/>
    <n v="2020"/>
    <s v="hojitas comunales"/>
    <s v="ministerio ambiental"/>
    <m/>
    <m/>
    <m/>
    <m/>
    <m/>
    <m/>
    <s v="en buen estado "/>
    <s v="carros"/>
    <s v="30 minutos"/>
    <s v="66ab8180-f5fc-4953-a831-acdaf0f8ca2c..pdf"/>
    <s v="355be0b3-0abd-427b-8c97-fdfb655bca33..pdf"/>
    <s v="9f96379b-9a9c-4a98-969f-c30984137d8d..pdf"/>
    <s v="No aplica Jac"/>
    <s v="e92745e1-2c89-41f5-ae33-49a625b5eb5f..pdf"/>
    <s v="No aplica Jac"/>
    <s v="f8f24c36-1b42-4a23-9cbc-af7323b664af..pdf"/>
    <s v="302fe02b-6446-4e1a-bad1-366859c1e64d..pdf"/>
    <s v="951371b0-2b4d-48af-83a8-5c73df5ea77a..pdf"/>
    <s v="d7deca17-6eb6-453f-a386-5f9cc9da499d..pdf"/>
    <s v="2260da52-2b12-4bcd-8087-302f7bdbed4a..pdf"/>
    <s v="cdff035c-f0a1-4319-a576-e0d8f7f7e2d2..pdf"/>
    <s v="40ca8aa2-7021-4e47-a35d-f9463a1daa3c..pdf"/>
    <s v="17c3753c-da92-45cb-b260-cc7779986e4d..pdf"/>
    <s v="No aplica Jac"/>
    <s v="22cb5c4c-98f2-48ed-b9c7-10ce7556523f..pdf"/>
    <s v="No"/>
    <s v="No"/>
    <s v="No"/>
    <s v="Si"/>
    <s v="No"/>
    <s v="No"/>
    <s v="lomalta sector escuela"/>
    <s v="Quebrada  Yayata"/>
    <n v="1"/>
    <s v="Quebrada Yayata"/>
    <s v="Quebrada Yayata"/>
    <n v="15"/>
    <s v="accesos deforestado  sobre la cabecera de la quebrada su acceso en relativamente facil"/>
    <s v="Medio"/>
    <n v="1000"/>
    <s v="accesos deforestado  sobre la cabecera de la quebrada su acceso en relativamente facil"/>
    <s v="Medio"/>
    <s v="el hacer un aislamiento a la ronda y reforestar hace que no haya tanta deforentacion, el ganado ya se podria controlar en sus bebederos por que aqui la comunidad utiliza el agua, tambien se evita que los turistas voten basura a las fuentes."/>
    <s v="dentro de las actividades que se han realizado con la comunidad ha sido reforestar.aunque es muy poco para lo mucho que hay que hacer,, jornadas de limpieza donde se han sacado mas de 70 lonas de basura y material toxico, es una quebrada que pide agritos un apoyo ambiental mas firme. para tener mas vida en el sector."/>
    <s v="hemos tenido varias afectaciones con el fenómeno del niño,niña y deslizamientos, sobre todo . por no terner cuidado en reforestar"/>
    <m/>
    <s v="339ebff0-9a7c-45e0-9c51-f40ced75e5c4..jpg"/>
    <s v="1b1f7566-f6d2-4ed5-9f33-f74ac515552c..jpeg"/>
    <s v="0b5aa81b-8dd0-4b0a-b421-0407f1a41b35..jpeg"/>
    <s v="1c2a7f5b-f140-4ac5-8a1b-5d02cb1e0b86..jpeg"/>
    <s v="62d9116e-11e3-4ed5-9a58-33e21b35736a..jpeg"/>
    <s v="5715fab6-1c9c-4910-b338-be37e42fade0..jpeg"/>
    <s v="94fbc30b-4f1d-4053-996c-c2c781f64d3e..jpeg"/>
    <s v="986ac816-1f74-4d24-9af6-32c501bcc51e..jpeg"/>
    <s v="No"/>
    <m/>
    <n v="50"/>
    <n v="40"/>
    <n v="90"/>
    <n v="50"/>
    <n v="40"/>
    <n v="90"/>
    <n v="60"/>
    <n v="80"/>
    <n v="140"/>
    <n v="50"/>
    <n v="70"/>
    <n v="120"/>
    <n v="210"/>
    <n v="230"/>
    <n v="440"/>
    <n v="66"/>
    <n v="150"/>
    <d v="2021-04-04T11:54:07"/>
    <n v="44294.642974536997"/>
    <x v="6"/>
    <s v="lomaaltasectorescuela@hotmail.com"/>
    <s v="cgarzon@cci.org.co"/>
    <n v="44317.922256944403"/>
    <n v="0"/>
    <n v="0"/>
    <n v="0"/>
    <s v="No aplica Jac"/>
    <n v="0"/>
    <s v="No aplica Jac"/>
    <n v="0"/>
    <n v="0"/>
    <n v="0"/>
    <n v="0"/>
    <n v="0"/>
    <n v="0"/>
    <n v="0"/>
    <n v="0"/>
    <s v="No aplica Jac"/>
    <n v="0"/>
    <m/>
    <m/>
    <m/>
    <s v="No aplica Jac"/>
    <m/>
    <s v="No aplica Jac"/>
    <m/>
    <m/>
    <m/>
    <m/>
    <m/>
    <m/>
    <m/>
    <m/>
    <s v="No aplica Jac"/>
    <m/>
    <m/>
    <m/>
    <m/>
    <s v="No aplica Jac"/>
    <m/>
    <s v="No aplica Jac"/>
    <m/>
    <m/>
    <m/>
    <m/>
    <m/>
    <m/>
    <m/>
    <m/>
    <s v="No aplica Jac"/>
    <m/>
    <s v="Implementación"/>
    <x v="1"/>
    <b v="0"/>
    <x v="1"/>
    <x v="1"/>
    <x v="1"/>
    <n v="1"/>
    <n v="0"/>
    <n v="0"/>
    <n v="0"/>
    <n v="1"/>
    <n v="2"/>
    <n v="7"/>
    <m/>
    <x v="2"/>
    <n v="44291"/>
    <s v="Se le presto asesoria en el cargue de documentos, presentaban error en el momento de realzar el envío final."/>
    <n v="44295"/>
    <s v="Estan terminando de completar informacion. Cabe resaltar que estan a la espera de la certificacion de experiencia en proyectos."/>
    <m/>
    <m/>
    <m/>
    <m/>
    <m/>
    <m/>
    <m/>
    <m/>
    <m/>
    <m/>
    <m/>
    <n v="171"/>
    <x v="1"/>
    <x v="0"/>
    <x v="1"/>
    <m/>
    <m/>
    <x v="1"/>
    <m/>
    <m/>
    <m/>
    <x v="0"/>
    <m/>
    <m/>
    <s v=" "/>
    <m/>
    <m/>
    <m/>
    <m/>
    <m/>
    <m/>
    <m/>
    <m/>
    <m/>
    <m/>
    <m/>
    <m/>
    <m/>
    <m/>
    <n v="0"/>
    <m/>
  </r>
  <r>
    <n v="23"/>
    <s v="JUNTA DE ACCION COMUNAL DE LA VEREDA SAN JOSE DEL CHOCHO DEL MUNICIPIO DE SILVANIA"/>
    <x v="1"/>
    <x v="6"/>
    <s v="SAN JOSE DEL CHOCHO"/>
    <s v="162  IDACO (GOBERNACION DE CUNDINAMARCA) "/>
    <x v="1"/>
    <n v="27730"/>
    <s v="890680488 6"/>
    <s v="vereda san José del chocho municipio de Silvania"/>
    <s v="4.3902057,-74.4252223,14.4z/data=!4m5!3m4!1s0x8e3f1ab05121a9a9:0x959dfae2c5c615f5!8m2!3d4.38337!4d-74."/>
    <n v="3143339035"/>
    <s v="veredasanjosedelchocho@hotmail.com"/>
    <s v="DAVID TOVAR MADRIGAL"/>
    <n v="79264328"/>
    <n v="3143339035"/>
    <s v="davidtovarmadrigal@hotmail.com"/>
    <s v="HECTOR ALONSO RIOS FRANCO"/>
    <n v="79697226"/>
    <n v="3114555748"/>
    <s v="bifranco@hotmail.com"/>
    <s v="DAVID TOVAR MADRIGAL"/>
    <s v="MARIA ADELAIDA SANCHEZ"/>
    <s v="JAVIER BENAVIDES"/>
    <s v="HECTOR ALONSO RIOS FRANCO"/>
    <s v="GABRIEL PACHO BORDA"/>
    <s v="MARIA HERMINDA ROBAYO"/>
    <s v="DAVID TOVAR MADRIGAL"/>
    <s v="MARIA HERMINDA ROBAYO"/>
    <s v="MARCO TULIO ORTIZ, PEDRO PABLO ARIZA"/>
    <s v="SALUD Y DEPORTES"/>
    <s v="YILVER TORRES"/>
    <s v="DEPORTES Y CULTURA"/>
    <s v="LIGIA YADIRA SANCHEZ"/>
    <s v="La Junta de Acción Comunal de la Vereda San José del Chocho esta conformada por familias, descendientes de los antiguos colonos que se radicaron  en esta zona del país, sus descendientes fueron los fundadores de la Junta, y ha medida que se han vendido terrenos fraccionando así las antiguas fincas, se ha integrado por otras personas provenientes de Bogotá y de Cundinamarca que ya hacen parte de la Junta, la vereda esta compuesta por familias de más de tres personas más o menos alrededor de unas 450 personas entre adultos, jovenes, niños y personas venezolanas que han llegado el ultimo año.  "/>
    <s v="Se han ejecutado arreglo de vías terciarias, alumbrado publico, se ha arborizado la parte alta de la vereda, la junta cuenta con un terreno de tres fanegadas totalmente arborizada y cuenta con dos lagos para captar agua de los cuales solo sirve uno y falta adecuar el otro, se hacen las actividades de los niños y se reparten regalos en diciembre con ayuda de la empresa privada, se ha gestionado instalación de cámaras para dar seguridad a la vereda, se han implementado frentes de seguridad con los vecinos para la seguridad."/>
    <s v="Se ha arborizado la parte alta de la vereda en la finca que es propiedad de la comunidad, se ha arborizado otros predios que pertenecen a la CAR y se ha mantenido la arborización en estas fincas, se propicia y se promociona el cuidado de las quebradas, se ha solicitado a los propietarios de las fincas que pertenecen a la vereda al cultivo de arboles, se ha luchado de manera frontal contra la instalación de galpones que contaminan el aire y la tierra por las malas practicas. "/>
    <n v="2019"/>
    <s v="Limpieza y cerca de la quebrada que surte el agua a la vereda"/>
    <s v="Comunidad de la vereda y financiación de la CAR"/>
    <n v="2020"/>
    <s v="hechura tanque de captación de agua, de la concesión de la CAR"/>
    <s v="comunidad de la vereda y Junta de acción comunal"/>
    <n v="2021"/>
    <s v="Limpieza de cunetas, guadañar riveras de quebradas y vías para evitar derrumbes"/>
    <s v="Comunidad y JAC"/>
    <n v="2017"/>
    <s v="Proyecto ESCA no 0246 de 2017 suscrito entre la CAR y la JAC vereda San Jose del Chocho, Municipio de Silvania"/>
    <s v="comunidad y jac"/>
    <n v="2021"/>
    <s v="Solicitudes ante las entidades administrativas del orden nacional y municipal para implementación del agua potable"/>
    <s v="comunidad y jac"/>
    <s v="BUSETAS, COLECTIVOS, PARTICULARES QUE HACEN EXPRESOS."/>
    <s v="BUSETAS Y COLECTIVOS  CADA HORA O MEDIA HORA SEGUN LO REQUERIDO"/>
    <s v="45 MINUTOS A 1 HORA"/>
    <s v="852e658f-2526-4e74-8395-7ca83b7e673f..pdf"/>
    <s v="bf827df8-9486-4bc3-b1d9-6d3ceb2eb1d4..pdf"/>
    <s v="c4dba967-54c8-49a8-be13-526f533143f4..pdf"/>
    <s v="No aplica Jac"/>
    <s v="ee556afe-9ad6-490c-aa67-9bf1acd7df50..pdf"/>
    <s v="No aplica Jac"/>
    <s v="2e0e9a22-245a-4e20-b8e6-e702236bcbc9..pdf"/>
    <s v="586ebb48-60dc-43bc-b7d8-48fe4c66b1f1..pdf"/>
    <s v="e94ec883-a2b7-4e83-9343-83084c9a3ea3..pdf"/>
    <s v="ea557748-81b6-4291-a366-67447b074548..pdf"/>
    <s v="0f591828-9ab1-4f03-9969-07e3329ec09c..pdf"/>
    <s v="cbbe79d7-070c-4a37-8f04-dfa1b6f50314..pdf"/>
    <s v="d5d2cfcf-d74b-4d54-9fc8-25710286ce6c..pdf"/>
    <s v="4718ea31-fb82-4c99-af53-21562fcd1277..pdf"/>
    <s v="No aplica Jac"/>
    <s v="2c46605b-0783-4d80-932a-7390d8c44e9c..pdf"/>
    <s v="No"/>
    <s v="Si"/>
    <s v="Si"/>
    <s v="Si"/>
    <s v="No"/>
    <s v="Si"/>
    <s v="SAN JOSE DEL CHOCHO DEL MUNICIPIO DE SILVANIA"/>
    <s v="QUEBRADA LA JUNCA, QUEBRADA POZO HONDO, QUEBRADA SANTA BARBARA Y QUEBRADA EL RESGUARDO"/>
    <n v="6"/>
    <s v="Todas abastecen agua para el consumo humano, quebrada la Junca, quebrada Pozo Hondo, quebrada Santa Barbara, quebrada el Resguardo. "/>
    <s v="QUEBRADA LA JUNCA, QUEBRADA POZO HONDO, QUEBRADA SANTA BARBARA Y QUEBRADA EL RESGUARDO, YA QUE SE CRUZAN Y SE UNEN EN VARIOS SECTORES"/>
    <n v="1"/>
    <s v="QUEBRADO EN DECLIVE, "/>
    <s v="Medio"/>
    <n v="1"/>
    <s v="quebrado en declive en propiedad privada"/>
    <s v="Medio"/>
    <s v="Cercar y hablar con los propietarios de las fincas de la vereda para mantener las riveras en buen estado y dejen espacio de reserva."/>
    <s v="La comunidad ha realizado jornadas de limpieza, siembra de arboles, arborización, cercados en la ronda de la quebrada, guadañada, remoción de tierra por derrumbes, remoción de animales muertos, oposición a instalación "/>
    <s v="Todos los fenómenos naturales han afectado la vereda, fenómeno del niño que afecta ostensiblemente a la comunidad con sequia extrema, al igual que la niña con abundante agua que ocasiona derrumbes, deslizamientos, y especie de tornado que ha derrumbado arboles y casas"/>
    <m/>
    <s v="8de05eb5-d0ba-4abc-92bc-f6c0a803ef84..jpeg"/>
    <s v="b28b9d97-dc83-49b2-9761-3da0a1d028b2..jpg"/>
    <s v="73d0b3db-54e5-49d2-9e08-576161f734d3..jpeg"/>
    <s v="e29c2a0f-6d04-4708-814b-a23826d9f23e..jpeg"/>
    <s v="4078056a-85b2-4a58-816f-2edbc96b1bf8..jpg"/>
    <s v="a071567b-c8fc-46e8-b3ce-43ec82701714..jpg"/>
    <s v="43805db7-1505-4b33-b4e9-eb41a9389821..jpeg"/>
    <s v="857ef54f-fdcb-448d-a9c8-d2d9b4095444..png"/>
    <s v="Si"/>
    <s v="Tres fincas de la car en la parte alta de la vereda arborizadas por la comunidad, una finca de propiedad de la vereda con lago y arborizada por la comunidad."/>
    <n v="41"/>
    <n v="38"/>
    <n v="79"/>
    <n v="24"/>
    <n v="25"/>
    <n v="49"/>
    <n v="18"/>
    <n v="23"/>
    <n v="41"/>
    <n v="16"/>
    <n v="17"/>
    <n v="33"/>
    <n v="99"/>
    <n v="103"/>
    <n v="202"/>
    <n v="122"/>
    <n v="30"/>
    <d v="2021-04-05T22:24:15"/>
    <n v="44296.892638888901"/>
    <x v="7"/>
    <s v="davidtovarmadrigal@hotmail.com"/>
    <s v="cgarzon@cci.org.co"/>
    <n v="44322.473391203697"/>
    <n v="1"/>
    <n v="1"/>
    <n v="1"/>
    <s v="No aplica Jac"/>
    <n v="1"/>
    <s v="No aplica Jac"/>
    <n v="1"/>
    <n v="1"/>
    <n v="1"/>
    <n v="1"/>
    <n v="3"/>
    <n v="3"/>
    <n v="2"/>
    <n v="1"/>
    <s v="No aplica Jac"/>
    <n v="1"/>
    <m/>
    <m/>
    <m/>
    <s v="No aplica Jac"/>
    <s v="NO ESTAN LAS FIRMAS CORRESPONDIENTES DE LOS ESTATUTOS "/>
    <s v="No aplica Jac"/>
    <m/>
    <m/>
    <m/>
    <m/>
    <m/>
    <m/>
    <m/>
    <m/>
    <s v="No aplica Jac"/>
    <m/>
    <m/>
    <m/>
    <m/>
    <s v="No aplica Jac"/>
    <s v="73d9c2e6-055b-462e-b966-1f567583bac7..pdf"/>
    <s v="No aplica Jac"/>
    <m/>
    <m/>
    <m/>
    <m/>
    <m/>
    <m/>
    <m/>
    <m/>
    <s v="No aplica Jac"/>
    <m/>
    <s v="Implementación"/>
    <x v="0"/>
    <b v="0"/>
    <x v="0"/>
    <x v="3"/>
    <x v="3"/>
    <n v="0"/>
    <n v="0"/>
    <n v="0"/>
    <n v="0"/>
    <n v="0"/>
    <s v=""/>
    <n v="8"/>
    <m/>
    <x v="2"/>
    <n v="44292"/>
    <s v="Estan Completando la documentación, se debe programar otra llamada para realizar el seguimiento."/>
    <m/>
    <m/>
    <m/>
    <m/>
    <m/>
    <m/>
    <m/>
    <m/>
    <m/>
    <m/>
    <m/>
    <m/>
    <s v="SI"/>
    <n v="65"/>
    <x v="3"/>
    <x v="2"/>
    <x v="0"/>
    <s v="NO VIABLE"/>
    <s v="VIABLE"/>
    <x v="2"/>
    <s v="1. CONCEPTO TÉCNICO: Revisar si la fuente relacionada en el predio los lagos, es natural, en caso contrario, es decir , si es reservorio, no relacionar fuente hídrica, pero si en efecto es natural, cambiar la fotografía dado que la foto adjunta es de un reservorio._x000a__x000a_2. CONCEPTO TÉCNICO: En la observación del concepto, se hace mención a dos fuentes hídricas, la cuales son quebrada el resguardo y el lago. No obstante, en la relación específica de fuentes hídricas, no se relaciona los datos de la quebrada el resguardo._x000a__x000a_3. CARTOGRAFÍA TÉCNICA: En la etiqueta izquierda, se relacionan dos fuentes hídricas (Quebrada el resguardo y el lago), sin embargo, en el concepto técnico solo se relaciona la fuente hídrica el lago._x000a__x000a_4. CARTOGRAFÍA TÉCNICA: Si en efecto la fuente hídrica relacionada como &quot;el lago&quot;, es un reservorio, por favor quitarla tanto del concepto técnico como de la cartografía y demás documentos (aplica también para fotografías)"/>
    <d v="2021-08-11T00:00:00"/>
    <m/>
    <x v="0"/>
    <s v="890680488-6"/>
    <n v="1960"/>
    <s v="Cálido, Medio"/>
    <n v="15"/>
    <n v="22"/>
    <n v="0"/>
    <n v="0"/>
    <n v="200"/>
    <n v="765"/>
    <n v="0.2"/>
    <n v="8395"/>
    <s v="14%&gt; a 2000m"/>
    <n v="8680"/>
    <s v="6%&gt; a 2000m"/>
    <s v="MEDIO"/>
    <n v="21548000"/>
    <n v="1491000"/>
    <n v="23039000"/>
    <m/>
  </r>
  <r>
    <n v="24"/>
    <s v="JUNTA DE ACCION COMUNAL VEREDA EL SALITRE"/>
    <x v="1"/>
    <x v="7"/>
    <s v="SALITRE"/>
    <n v="937"/>
    <x v="1"/>
    <n v="24191"/>
    <n v="901474793"/>
    <s v="VEREDA EL SALITRE"/>
    <m/>
    <n v="3174078010"/>
    <s v="salitrejac@gmail.com"/>
    <s v="FERNADNO ROBERTO DIAZ"/>
    <n v="2965385"/>
    <n v="3112129478"/>
    <s v="salitrejac@gmail.com"/>
    <s v="JAIME CUBILLOS"/>
    <n v="2963417"/>
    <n v="3174078010"/>
    <s v="salitrejac@gmail.com"/>
    <s v="FERNANDO ROBERTO DIAZ"/>
    <s v="JOSE BRAVO"/>
    <s v="MARTHA RINCON"/>
    <s v="JAIME CUBILLOS"/>
    <s v="PEDRO BEJARANO"/>
    <m/>
    <s v="HERNAN DIAZ"/>
    <m/>
    <m/>
    <s v="DEPORTES Y EDUCACON"/>
    <s v="CARLOS ALBERTO GARCIA"/>
    <m/>
    <m/>
    <s v="La JAC de la vereda el salitre se conforma en el año 1966 ."/>
    <s v="grupos de trabajo para mantener las vias de acceso a la vereda cunetiadas, guadañadas. En cuanto a trabajos realizados en la escuela de la vereda se organizan grupos de trabajo para mantenimiento y manutención  de la misma. Se tienen conformado grupos de trabajo para estar alerta ante cualquier evento natural que dificulte la movilidad por el sector."/>
    <m/>
    <m/>
    <m/>
    <m/>
    <m/>
    <m/>
    <m/>
    <m/>
    <m/>
    <m/>
    <m/>
    <m/>
    <m/>
    <m/>
    <m/>
    <m/>
    <s v="CARRETARA"/>
    <s v="CARRO Y/O MOTO"/>
    <s v="45 MINUTOS"/>
    <s v="60fa7927-01b1-445f-8b25-c1ec68a795a2..pdf"/>
    <m/>
    <s v="1e04cfc1-63e9-44f3-b66d-9fa8bf2fc288..pdf"/>
    <s v="No aplica Jac"/>
    <m/>
    <s v="No aplica Jac"/>
    <s v="a4ded7e5-a6a0-4658-ad88-0b0d24171610..PDF"/>
    <m/>
    <s v="ddbdbba3-41ee-43de-b7a8-6358a687a2f0..pdf"/>
    <m/>
    <s v="7ae8faed-2b3b-4e34-a92a-3c69466a99e7..pdf"/>
    <s v="2d8040bf-8aa0-45f9-95c6-906e6d106a0c..pdf"/>
    <s v="c960be23-21ab-4e94-901c-61b23dc9f8ae..pdf"/>
    <m/>
    <s v="No aplica Jac"/>
    <m/>
    <s v="Si"/>
    <s v="No"/>
    <s v="No"/>
    <s v="Si"/>
    <s v="No"/>
    <s v="No"/>
    <s v="VEREDA EL SALITRE"/>
    <s v="NACIMIENTO DE AGUA LUGAR DENOMINADO LA REPRESA"/>
    <m/>
    <s v="LA REPRESA"/>
    <s v="LA REPRESA"/>
    <n v="400"/>
    <s v="HUMEDO"/>
    <s v="Fácil"/>
    <m/>
    <s v="PARAMO"/>
    <s v="Fácil"/>
    <s v="REFORESTARCION  Y SEÑALIZACION PARA QUE LOS TURISTAS NO INGRESEN A LA REPRESA A HACER MAL USO DEL AGUA, VERIFICACIÓN DE CONEXIONES ILEGALES."/>
    <s v="JORNADAS DE CERCADO Y REFORESTACION "/>
    <s v="LA VEREDA SE HA VISTO AFECTADA EN LA ÉPOCA DE LLUVIA POR DESLIZAMIENTOS QUE HAN TAPADO LA QUEBRADA DEL PÁRAMO EN EL PUENTE, CAÍDA DE ARBOLES SOBRE LA VÍA SE HAN  GENERADO DERRUMBES QUE HAN DIFICULTADO LA MOVILIDAD EN EL SECTOR"/>
    <m/>
    <m/>
    <m/>
    <m/>
    <m/>
    <m/>
    <m/>
    <m/>
    <m/>
    <s v="No"/>
    <m/>
    <n v="8"/>
    <n v="6"/>
    <n v="14"/>
    <n v="1"/>
    <n v="0"/>
    <n v="1"/>
    <n v="15"/>
    <n v="14"/>
    <n v="29"/>
    <n v="25"/>
    <n v="25"/>
    <n v="50"/>
    <n v="49"/>
    <n v="45"/>
    <n v="94"/>
    <n v="40"/>
    <n v="8"/>
    <d v="2021-04-06T10:27:50"/>
    <n v="44300.460810185199"/>
    <x v="2"/>
    <s v="salitrejac@gmail.com"/>
    <m/>
    <m/>
    <m/>
    <m/>
    <m/>
    <m/>
    <m/>
    <m/>
    <m/>
    <m/>
    <m/>
    <m/>
    <m/>
    <m/>
    <m/>
    <m/>
    <m/>
    <m/>
    <m/>
    <m/>
    <m/>
    <m/>
    <m/>
    <m/>
    <m/>
    <m/>
    <m/>
    <m/>
    <m/>
    <m/>
    <m/>
    <m/>
    <m/>
    <m/>
    <m/>
    <m/>
    <m/>
    <m/>
    <m/>
    <m/>
    <m/>
    <m/>
    <m/>
    <m/>
    <m/>
    <m/>
    <m/>
    <m/>
    <m/>
    <m/>
    <m/>
    <x v="2"/>
    <m/>
    <x v="2"/>
    <x v="2"/>
    <x v="2"/>
    <n v="0"/>
    <n v="0"/>
    <n v="0"/>
    <n v="0"/>
    <n v="0"/>
    <s v=""/>
    <m/>
    <m/>
    <x v="2"/>
    <n v="44295"/>
    <s v="Estan a la espera de el Rut para continuar con el ingreso de documentos. "/>
    <n v="44299"/>
    <s v="Ya tienen toda la documetacion pertinente, se espera hablar con la encargada de la documentacion esta misma tarde. "/>
    <n v="44301"/>
    <s v="Se hablo con el presidente de la JAC informa que se esta tratando de contactar con la persona que lo esta ayudando a subir la inf, esta a la espera de subir unos documentos que hacen falta. "/>
    <n v="44307"/>
    <s v="Se hablo con don fernando el presidente de la JAC no han podido lograr entrar al aplicativo, el dia de mañana se va a intentar camiar la contraseña para terminar el proceso. "/>
    <n v="44310"/>
    <s v="hasta ultimo momento se realizo seguimiento, cambio de contraseña y demas, lastimosamente no se contaba con rut personal y no siguieron con el proceso"/>
    <m/>
    <m/>
    <s v="x"/>
    <s v="x"/>
    <m/>
    <e v="#N/A"/>
    <x v="1"/>
    <x v="0"/>
    <x v="1"/>
    <m/>
    <m/>
    <x v="1"/>
    <m/>
    <m/>
    <m/>
    <x v="0"/>
    <m/>
    <m/>
    <s v=" "/>
    <m/>
    <m/>
    <m/>
    <m/>
    <m/>
    <m/>
    <m/>
    <m/>
    <m/>
    <m/>
    <m/>
    <m/>
    <m/>
    <m/>
    <n v="0"/>
    <m/>
  </r>
  <r>
    <n v="25"/>
    <s v="Entidad Estatal ,Sivigila, Concejo de Cultura,Voluntario CAR"/>
    <x v="0"/>
    <x v="0"/>
    <s v="Centro"/>
    <m/>
    <x v="1"/>
    <n v="44197"/>
    <m/>
    <s v="Calle 15 -7A 35"/>
    <m/>
    <n v="3229233227"/>
    <s v="entidadestatalddhh24856@gmail.com"/>
    <s v="Carlos Alberto Bernal Barrero"/>
    <n v="80659135"/>
    <n v="3229233227"/>
    <s v="ong.invima@gmail.com"/>
    <m/>
    <m/>
    <m/>
    <m/>
    <s v="Sivigila ,Carlos Alberto Bernal Barrero"/>
    <s v="otra representante como jac en villa eliana"/>
    <m/>
    <m/>
    <m/>
    <m/>
    <m/>
    <m/>
    <m/>
    <s v="concejo cultura y turismo de VIOTA Cundinamarca"/>
    <s v="Carlos Alberto Bernal Barrero"/>
    <s v="Alto gobierno ,Edil,Concejal,Entidad Estatal .Medico, gestor proyectos medio ambientales climaticos "/>
    <s v="Carlos Alberto Bernal Barrero"/>
    <s v="2013 - Barrio Villa eliana Fundador jefe ,representante, asociacion org ,Entodad no gubernamental,entidad estatal,jal,Edil,concejal estatal."/>
    <s v="Ponca rio BOGOTA,y rio lindo de VIOTA,OMS aguasFAO,agricultura y clima energia."/>
    <s v="Reforestacion rio lindo ,entidad ejercito y alcaldia VIOTA, atiterorismo incendios forestales en VIOTA Cordillera cenyral,cuidador Flora y fauna Colombia, entidad estatal."/>
    <m/>
    <s v="Recursos propios cuenca rio lindo,reforestacion ,cuodado fauna de incendios forestales,y de fauna acuicola peses gato capacitacion Sena recuraos propios,ponca rio bogota,en girardor,entodad en limosnas comunitarias,informes de escabaciones acienda florencia y optencipn de toneladasde cordillera por trimestres entidad estatal ekecutora entodad regional    ENTIDAD,DDHH,DIH,OMS,ONU,INVIMA,24856:25856 CARLOS ALBERTO BENAL BARRERO"/>
    <m/>
    <n v="2021"/>
    <m/>
    <m/>
    <n v="2020"/>
    <m/>
    <m/>
    <n v="2019"/>
    <m/>
    <m/>
    <n v="2018"/>
    <m/>
    <m/>
    <s v="Por caminado"/>
    <s v="Caminado"/>
    <s v="40 KILOMETRO DE RIO Y ACIENDA."/>
    <m/>
    <m/>
    <m/>
    <s v="No aplica Jac"/>
    <m/>
    <s v="No aplica Jac"/>
    <m/>
    <m/>
    <m/>
    <m/>
    <m/>
    <m/>
    <m/>
    <m/>
    <s v="No aplica Jac"/>
    <m/>
    <s v="No"/>
    <s v="No"/>
    <s v="No"/>
    <s v="No"/>
    <s v="No"/>
    <s v="No"/>
    <m/>
    <m/>
    <m/>
    <m/>
    <m/>
    <m/>
    <m/>
    <m/>
    <m/>
    <m/>
    <m/>
    <m/>
    <m/>
    <m/>
    <m/>
    <m/>
    <m/>
    <m/>
    <m/>
    <m/>
    <m/>
    <m/>
    <m/>
    <m/>
    <m/>
    <n v="0"/>
    <n v="0"/>
    <n v="0"/>
    <n v="0"/>
    <n v="0"/>
    <n v="0"/>
    <n v="0"/>
    <n v="0"/>
    <n v="0"/>
    <n v="0"/>
    <n v="0"/>
    <n v="0"/>
    <n v="0"/>
    <n v="0"/>
    <n v="0"/>
    <n v="0"/>
    <n v="0"/>
    <d v="2021-04-06T11:54:05"/>
    <n v="44312.595937500002"/>
    <x v="2"/>
    <s v="entidadestatalddhh24856@gmail.com"/>
    <m/>
    <m/>
    <m/>
    <m/>
    <m/>
    <m/>
    <m/>
    <m/>
    <m/>
    <m/>
    <m/>
    <m/>
    <m/>
    <m/>
    <m/>
    <m/>
    <m/>
    <m/>
    <m/>
    <m/>
    <m/>
    <m/>
    <m/>
    <m/>
    <m/>
    <m/>
    <m/>
    <m/>
    <m/>
    <m/>
    <m/>
    <m/>
    <m/>
    <m/>
    <m/>
    <m/>
    <m/>
    <m/>
    <m/>
    <m/>
    <m/>
    <m/>
    <m/>
    <m/>
    <m/>
    <m/>
    <m/>
    <m/>
    <m/>
    <m/>
    <m/>
    <x v="2"/>
    <m/>
    <x v="2"/>
    <x v="2"/>
    <x v="2"/>
    <n v="0"/>
    <n v="0"/>
    <n v="0"/>
    <n v="0"/>
    <n v="0"/>
    <s v=""/>
    <m/>
    <m/>
    <x v="0"/>
    <n v="44293"/>
    <s v="No se obtuvo recepción alguna."/>
    <n v="44295"/>
    <s v="No se obtuvo recepción alguna, ni se tienen mas registros telefonicos para seguimiento."/>
    <n v="44300"/>
    <s v="Al no recibir nuevamente contestación del número registrado en el aplicativo de la organización, se procede a realizar el contacto directo con la Secretaria de Infraestructura del Municipio de Viota, con la profesional Paola Andrea Muñoz Obando; la cual dice buscar informacion de la organización postulada para un contacto eficientte y terminación de la postulacion de forma exitosa, sin embargo, notifica no conocer la organizacion postulada."/>
    <n v="44306"/>
    <s v="No se conoce por parte de la secretaria de infraestructura la entidad postulada a la convocatoria, ni se tienen registros telefónicos. Se intenta nuevamente hacer el respectivo seguimiento por llamada telefónica, pero no se tiene respuesta alguna. "/>
    <m/>
    <m/>
    <m/>
    <m/>
    <m/>
    <s v="x"/>
    <m/>
    <e v="#N/A"/>
    <x v="1"/>
    <x v="0"/>
    <x v="1"/>
    <m/>
    <m/>
    <x v="1"/>
    <m/>
    <m/>
    <m/>
    <x v="0"/>
    <m/>
    <m/>
    <s v=" "/>
    <m/>
    <m/>
    <m/>
    <m/>
    <m/>
    <m/>
    <m/>
    <m/>
    <m/>
    <m/>
    <m/>
    <m/>
    <m/>
    <m/>
    <n v="0"/>
    <m/>
  </r>
  <r>
    <n v="26"/>
    <s v="junta de accion comunal gusimal bajo"/>
    <x v="1"/>
    <x v="8"/>
    <s v="guasimal bajo"/>
    <s v="135 del 2010"/>
    <x v="1"/>
    <n v="40372"/>
    <s v="901055027-3"/>
    <s v="guasimal bajo"/>
    <s v="Latitud: 4.517 Longitud: -74.35 Latitud: 4° 31' 1'' Norte Longitud: 74° 21' 0'' Oeste"/>
    <n v="3114733781"/>
    <s v="kkroto.123@hotmail.com"/>
    <s v="german piraquive cabrera"/>
    <n v="11517430"/>
    <n v="3114733781"/>
    <s v="kkroto.123@hotmail.com"/>
    <s v="nestor vargas"/>
    <n v="1073131299"/>
    <n v="3214826135"/>
    <s v="vargasnestor.23@gmail.com"/>
    <s v="german piraquive cabrera"/>
    <s v="john vargas"/>
    <s v="ana elvia villalobos"/>
    <s v="nestor vargas"/>
    <s v="jaime vargas"/>
    <s v="Fabián Vargas "/>
    <s v="Abraham mora"/>
    <s v="marcela vargas"/>
    <s v="sandra milena vargas"/>
    <s v="coordinador de deportes: "/>
    <s v="Cristian Vásquez "/>
    <s v="comite salud"/>
    <s v="Laura Gutiérrez "/>
    <s v="la junta de accion comunal de la vereda guasimal bajo fue fundada en julio del 2010. se inicio por la necesidad de reunir a la comunidad en torno a las necesidades de la zona y también por la ubicación que presentaba nuestra vereda por su geografía y extension.de esta manera se motivo a la zona sur de la vereda a dar inicio al proceso de registro y conformación de la nueva junta ante los entes gubernamentales. Esta vereda es la mas nueva del municipio y ha tenido la oportunidad de representar a su gente en actividades municipales y capacitaciones departamentales.se ha integrado a la gente en procesos de actividades folclóricas y autóctonas organizadas por el municipio._x000a_de igual manera se ha podido participar en algunas convocatorias que realiza el IDACO . la comunidad se organiza para hacer eventos veredales y recolectar fondos para necesidades propias de la vereda._x000a_"/>
    <s v="la junta de accion comunal ha realizado actividades como jornadas y bazares para recoger fondos en pro de necesidades de la comunidad. "/>
    <s v="jornadas de limpieza , mantenimiento de zonas cercanas a los ríos. participación en jornadas de reciclaje."/>
    <n v="2020"/>
    <s v="procesos de reforestación"/>
    <s v="ministerio del interior"/>
    <n v="2015"/>
    <s v="NO APLICA"/>
    <s v="NO APLICA"/>
    <n v="2015"/>
    <s v="No APLICA"/>
    <s v="NO APLICA"/>
    <n v="2015"/>
    <s v="NO APLICA"/>
    <s v="NO APLICA"/>
    <n v="2015"/>
    <s v="NO APLICA"/>
    <s v="NO APLICA"/>
    <s v="vias terciarias"/>
    <s v="sin transporte- "/>
    <s v="15  minutos"/>
    <s v="ee78e38c-db3c-4d47-a339-ff1c026619f9..pdf"/>
    <s v="4141350b-849f-4568-be68-575309126091..pdf"/>
    <s v="6274568f-b3e0-47d9-8eed-3634f51d7ece..pdf"/>
    <s v="No aplica Jac"/>
    <s v="e57dc095-4c57-41c1-bd77-c2ccfacf4e1d..pdf"/>
    <s v="No aplica Jac"/>
    <s v="5dc0e8d1-dd72-4e47-8d17-b12a8623f8cd..pdf"/>
    <s v="b3b2816e-c2b7-4a89-9090-977d0c221d22..pdf"/>
    <s v="8e17850d-5eb0-438c-b0cd-019751507157..pdf"/>
    <s v="7c2658d6-6342-4982-9ff5-f180dcce4bb6..pdf"/>
    <s v="f14aec62-7dbe-46cd-83bd-e183d0de57b3..pdf"/>
    <s v="282ffe4f-fec3-4055-b9fe-5d713fc8ed88..pdf"/>
    <s v="b207601c-0b22-4468-9196-29880dd542c7..pdf"/>
    <s v="eede4478-a425-4a14-9640-e4c866e54efb..pdf"/>
    <s v="No aplica Jac"/>
    <s v="fdaf5176-8dcc-4a82-930f-ab766c1ddc69..pdf"/>
    <s v="No"/>
    <s v="No"/>
    <s v="No"/>
    <s v="No"/>
    <s v="Si"/>
    <s v="No"/>
    <s v="GUASIMAL BAJO"/>
    <s v="RIO SUBIA"/>
    <n v="1"/>
    <s v="RIO SUBIA"/>
    <s v="RONDA DEL RIO SUBIA"/>
    <n v="2000"/>
    <s v="TERRENO CERCANO AL RIO CON POCA FLORA Y NECESIDAD DEL SIEMBRA DE ARBOLES._x000a_TERRENO CON VAARIANTES DE DES NIVEL ."/>
    <s v="Fácil"/>
    <n v="6"/>
    <s v="CON MALEZA Y VEGETACION MUERTA ."/>
    <s v="Medio"/>
    <s v="SE HACE NECESARIO EL SEMBRAR ARBOLES QUE PERMITAN MANTENER LAS FUENTES HIDRICAS AISLADAS DE ANIMALES Y VEGETACION QUE DESFAAVORECE  EL BUEN FUNCIONAMIENTO DEL RIO._x000a_DE IGUAL MANERA DE SEBE GENERAR  JORNADAS DE MANTENIMIENTO Y LIMPIEZA DEL RIO._x000a_PROGRAMAR CAPACITACIONES QUE GENEREN CONCIENCIA EN LA COMUNIDA FRENTE AL CUIDADO DE LAS FUENTES HIDRICAS DE LA VEREDA Y EL MUNICIPIO."/>
    <s v="SE DESARROLLARON CON LA POBLACION JUVENIL ALGUNAS JORNADAS DE LIMPIEZA Y RECONOCIMIENTO DE LA PROBLEMATICA QUE AFECTA NUESTRA VEREDA Y NUETRO MUNICIPIO."/>
    <s v="DE ACUERDO A LA EPOCA CLIMATICA SE HAN PRESENTADO OLAS DE SEQUIA QUE HAN DEJADO EL RIO EN MALAS CONDICIONES._x000a_EN EPOCA DE INVIERNO SE DESBORDA LLEVANDO MALEZA Y BASURA QUE AFECTA EL RIO._x000a_TAMBIEN SE HAN PRESENTADO DESLIZAMIENTO EN ALGUNOS SECTORES DEL RIO OCACIONANDO TAPONAMIENTOS."/>
    <m/>
    <s v="d02b8185-46f7-474d-aef6-6f4ae8bcf0a2..png"/>
    <s v="83b64ca9-73f0-4ef5-9ee3-927d0042f357..jpeg"/>
    <s v="d6500cb4-5421-4955-8e47-4178d8864920..jpeg"/>
    <s v="95770c5d-dcb2-4cee-89b3-9e3bd043dfb8..jpeg"/>
    <s v="85164592-3f8f-46b2-a8fd-15dfe610909f..jpeg"/>
    <s v="39743ea3-68e9-4776-8611-a9186718258b..jpeg"/>
    <s v="6ba6018c-5395-4c2a-9e9a-e570cb1613d8..jpg"/>
    <s v="3cc83b69-3ab5-440a-a3b7-2dae5e801885..jpg"/>
    <s v="No"/>
    <m/>
    <n v="46"/>
    <n v="15"/>
    <n v="61"/>
    <n v="48"/>
    <n v="12"/>
    <n v="60"/>
    <n v="17"/>
    <n v="14"/>
    <n v="31"/>
    <n v="8"/>
    <n v="4"/>
    <n v="12"/>
    <n v="119"/>
    <n v="45"/>
    <n v="164"/>
    <n v="85"/>
    <n v="52"/>
    <d v="2021-04-06T12:31:23"/>
    <n v="44312.683078703703"/>
    <x v="8"/>
    <s v="johnvargas.ens@gmail.com"/>
    <s v="parevalo@cci.org.co"/>
    <n v="44323.774687500001"/>
    <n v="1"/>
    <n v="1"/>
    <n v="1"/>
    <s v="No aplica Jac"/>
    <n v="1"/>
    <s v="No aplica Jac"/>
    <n v="1"/>
    <n v="1"/>
    <n v="1"/>
    <n v="1"/>
    <n v="3"/>
    <n v="3"/>
    <n v="2"/>
    <n v="1"/>
    <s v="No aplica Jac"/>
    <n v="1"/>
    <m/>
    <m/>
    <m/>
    <s v="No aplica Jac"/>
    <s v="El documento subsanado no presenta firmas de la asamblea que se reunió para autorizar al RL para manejar los recursos; además no dice de manera explicita la cantidad de salarios que puede manejar el RL"/>
    <s v="No aplica Jac"/>
    <s v="Este documento hace parte del archivo de los estatutos."/>
    <m/>
    <m/>
    <m/>
    <s v="El doc. contiene cert. del  presidente, falta tesorero y OB"/>
    <s v="El doc. contiene cert. del  tesorero, falta presidente  y OB"/>
    <s v="El doc. contiene cert. del  presidente, falta tesorero "/>
    <m/>
    <s v="No aplica Jac"/>
    <m/>
    <m/>
    <m/>
    <m/>
    <s v="No aplica Jac"/>
    <s v="fbfef0c1-f83e-4e2c-b51d-39922c0b2ca5..pdf"/>
    <s v="No aplica Jac"/>
    <m/>
    <m/>
    <m/>
    <m/>
    <m/>
    <m/>
    <m/>
    <m/>
    <s v="No aplica Jac"/>
    <m/>
    <s v="Implementación"/>
    <x v="3"/>
    <b v="0"/>
    <x v="0"/>
    <x v="3"/>
    <x v="3"/>
    <n v="0"/>
    <n v="0"/>
    <n v="0"/>
    <n v="0"/>
    <n v="0"/>
    <s v=""/>
    <n v="165"/>
    <m/>
    <x v="0"/>
    <n v="44295"/>
    <s v="Se esta completando la documentación, se debe programar otra llamada para realizar seguimiento."/>
    <n v="44300"/>
    <s v="Estan terminando de completar la información y documentos pertinenetes para el cargue y postulacion exitosa, dicen en los proximos dias subir la información completa."/>
    <n v="44306"/>
    <s v="Reportan que estan a la espera de reunir algunos documentos faltantes como lo son ( RUT del representante legal, copia de estatutos de la JAC, declaración juramentada y firmas respectivas de la JAC) por otro lado, les hace falta tomar las fotografias respectivas para el cargue al aplicativo y diligencias item socio demografico."/>
    <n v="44309"/>
    <s v="El representante legal Germán Firaquive, expresa se encuentran finiquitando la recolección de datos y documentos faltantes, ademas, reporta que hasta el dia 24/4/2021 se estará reuniendo la junta directiva  para  realizar el cargue y finalización de la postulación con exito a más tardar el día 25/4/2021."/>
    <n v="44312"/>
    <s v="El representante legal de la JAC dice estar generando el acta de participación en la convocatoria con las respectivas firmas de la mesa directiva, ademas de finalizar con el documento de la declaración juramentada de no estar incurso  en inhabilidades e incompatibilidades debidamente firmada, para finalzar con la postulación lo antes posible."/>
    <m/>
    <m/>
    <s v="x"/>
    <s v="x"/>
    <s v="SI"/>
    <n v="63"/>
    <x v="0"/>
    <x v="3"/>
    <x v="2"/>
    <s v="VIABLE"/>
    <s v="VIABLE"/>
    <x v="0"/>
    <s v="1. Concepto Social: Ajustar el orden de priorización, es 63 y no 64, tomar estos datos de archivo del Dash._x000a_2. Concepto técnico: En el aparte de acompañantes registrar los apellidos._x000a_3. Concepto técnico: En el resumen de las intervenciones no se registra el total des asilameinto protector (cerca), según la suma de las intervenciones de los predios son 960 metros lineales, pero en es resumen se deja cero._x000a_4. Concepto técnico: ajustar el número de priorización es 63._x000a_5. Para el predio 2 no se registra nombre del dueño, sin embargo es importante relacionarlo toda vez que, no se pueden realizar intervenciones en lugares donde no se tiene el permiso previo._x000a_6. KMZ Y FOTOGRÁFIA TÉCNICA: Ajustar los enriquecimeintos a poligonos. "/>
    <d v="2021-07-07T00:00:00"/>
    <d v="2021-07-09T00:00:00"/>
    <x v="1"/>
    <s v="901055027-3"/>
    <n v="2216"/>
    <s v="Frío"/>
    <n v="25"/>
    <n v="1100"/>
    <n v="0"/>
    <n v="0"/>
    <n v="200"/>
    <n v="960"/>
    <n v="0.1"/>
    <n v="1100"/>
    <s v="11% de 500 a 2000m"/>
    <n v="1067"/>
    <s v="3% de 500m a 2000m"/>
    <s v="FACIL"/>
    <n v="28817000"/>
    <n v="1491000"/>
    <n v="30308000"/>
    <m/>
  </r>
  <r>
    <n v="33"/>
    <s v="EMPRESA DE SERVICIOS PUBLICOS D EPANDI SAS ESP"/>
    <x v="1"/>
    <x v="9"/>
    <s v="EL CAUCHO"/>
    <s v="EMPANDI SAS ESP"/>
    <x v="2"/>
    <n v="43282"/>
    <s v="9011547798-8"/>
    <s v="CALLE 4 Nª 5-20"/>
    <s v="N/A"/>
    <n v="3132199896"/>
    <s v="empandiespaaa@gmail.com"/>
    <s v="Felipe Romero Aguilera"/>
    <n v="80800451"/>
    <n v="3124642369"/>
    <s v="javier_felipe@msn.com"/>
    <s v="Daviana Soacha Moya"/>
    <n v="53932384"/>
    <n v="3212420738"/>
    <s v="contabilidad.dmsm@gmail.com"/>
    <s v="Felipe Romero Aguilera"/>
    <s v="N/A"/>
    <s v="N/A"/>
    <s v="Daviana Marcela Soacha Moya"/>
    <s v="N/A"/>
    <s v="N/A"/>
    <s v="N/A"/>
    <s v="N/A"/>
    <s v="N/A"/>
    <s v="N/A"/>
    <s v="N/A"/>
    <s v="N/A"/>
    <s v="N/A"/>
    <s v="La empresa de servicios públicos creada para cumplir con la necesidad de la población del casco urbano en el componente de acueducto alcantarillado y aseo, entro en operación a partir del 01 de julio de 2018"/>
    <s v="ninguna"/>
    <s v="Jornadas de limpieza y embellecimiento (poda de césped, ahorro y uso eficiente del agua)"/>
    <n v="2016"/>
    <s v="siembra de arboles"/>
    <s v="car"/>
    <n v="2017"/>
    <s v="ninguna"/>
    <m/>
    <n v="2020"/>
    <s v="ninguna"/>
    <m/>
    <n v="2019"/>
    <s v="ninguna"/>
    <m/>
    <n v="2020"/>
    <s v="ninguna"/>
    <m/>
    <s v="Pavimentada y Trocha"/>
    <s v="Carro"/>
    <s v="20 minutos"/>
    <s v="7d260abe-92b8-4646-b4a1-112cb81fc474..pdf"/>
    <s v="9623de3c-38df-438d-8a30-e8eb8ef084f1..pdf"/>
    <s v="No aplica Acueductos"/>
    <s v="339f1753-91c4-42a5-8eb4-47f32cdb58ee..pdf"/>
    <s v="No aplica Acueductos"/>
    <s v="9e3d68f3-2aab-4f99-8c6f-caf9b0c5df9a..pdf"/>
    <s v="No aplica Acueductos"/>
    <s v="002426cb-f31a-4907-9ef3-78506f2b87a3..pdf"/>
    <s v="4abd18db-764e-4327-b799-22d728651f5e..pdf"/>
    <s v="8f7c1e08-4bef-4ba0-9560-aab07892a0ed..pdf"/>
    <s v="0f76ffab-04a7-4608-84d0-4f965fb212a7..pdf"/>
    <s v="f0d3cf83-f7d6-4af1-9e0d-6f2b0d088aee..pdf"/>
    <s v="1d7a5ef5-2560-41b2-9107-8ed82310486a..pdf"/>
    <s v="ad529846-d3b8-4609-8bff-8cb497810589..pdf"/>
    <s v="93a5176d-3cea-46d7-99fc-7d1d9fd01310..pdf"/>
    <s v="0c22e953-bef0-4f29-b560-86d852df907b..pdf"/>
    <s v="No"/>
    <s v="Si"/>
    <s v="No"/>
    <s v="Si"/>
    <s v="No"/>
    <s v="No"/>
    <s v="EL CAUCHO"/>
    <s v="QUEBRADA GRANDE"/>
    <n v="1"/>
    <s v="QUEBRADA GRANDE"/>
    <s v="QUEBRADA GRANDE"/>
    <n v="0"/>
    <s v="REGULAR"/>
    <s v="Medio"/>
    <n v="0"/>
    <s v="BUENO"/>
    <s v="Medio"/>
    <s v="tala de arboles contaminación ambiental"/>
    <s v="siembra de arboles"/>
    <s v="La zona tiene afectación por deslizamientos en la parte alta por la inestabilidad del talud que genera que el agua llegue con mucha turbiedad y cambien sus características como color, olor.  "/>
    <m/>
    <s v="01b52a58-82e3-4765-989f-f1e91b2f2800..png"/>
    <s v="6692e477-3126-440d-b20e-c1524f053b2b..png"/>
    <s v="ae25cc87-d54d-49fd-8af9-5d598a1a3fe3..png"/>
    <s v="6143b112-5a4b-4584-b91c-da895207eb13..jpeg"/>
    <s v="d067bd8a-d74f-4428-9045-2c6b50964c15..png"/>
    <s v="2afa5119-1b4b-4f77-b228-92eacb94ead2..png"/>
    <s v="a475f37c-2f9c-47ee-a135-e6209c373d60..png"/>
    <s v="913fe366-8000-4595-829e-29f83a3681a4..png"/>
    <s v="No"/>
    <m/>
    <n v="496"/>
    <n v="390"/>
    <n v="886"/>
    <n v="726"/>
    <n v="632"/>
    <n v="1358"/>
    <n v="982"/>
    <n v="901"/>
    <n v="1883"/>
    <n v="629"/>
    <n v="499"/>
    <n v="1128"/>
    <n v="2833"/>
    <n v="2422"/>
    <n v="5255"/>
    <n v="725"/>
    <n v="150"/>
    <d v="2021-04-07T16:45:01"/>
    <n v="44306.541087963"/>
    <x v="9"/>
    <s v="empandiespaaa@gmail.com"/>
    <s v="cdiaz@cci.org.co"/>
    <n v="44313.768043981501"/>
    <n v="1"/>
    <n v="1"/>
    <s v="No aplica Acueductos"/>
    <n v="1"/>
    <s v="No aplica Acueductos"/>
    <n v="1"/>
    <s v="No aplica Acueductos"/>
    <n v="0"/>
    <n v="1"/>
    <n v="0"/>
    <n v="0"/>
    <n v="0"/>
    <n v="2"/>
    <n v="0"/>
    <n v="0"/>
    <n v="0"/>
    <m/>
    <m/>
    <s v="No aplica Acueductos"/>
    <m/>
    <s v="No aplica Acueductos"/>
    <m/>
    <s v="No aplica Acueductos"/>
    <s v="Se debe cargar el documento solicitado : Declaración juramentada de no estar incurso en inhabilidades e incompatibilidades firmada por el Representante Legal en su lugar se habia cargado la cédula de ciudadania del representante Legal"/>
    <m/>
    <s v="Se debe cargar el documento solicitado : Fotocopia de la C.C. del tesorero en su lugar se habia cargado la cédula de ciudadania del representante Legal"/>
    <s v="Faltan las certificaciones correspondientes al representante legal y tesorero"/>
    <s v="Faltan las certificaciones correspondientes al representante legal"/>
    <s v="Solo se relaciona certificado del representante legal "/>
    <s v="Se debe cargar el documento solicitado"/>
    <s v="Se debe cargar el documento solicitado"/>
    <s v="Se debe cargar el documento solicitado"/>
    <m/>
    <m/>
    <s v="No aplica Acueductos"/>
    <m/>
    <s v="No aplica Acueductos"/>
    <m/>
    <s v="No aplica Acueductos"/>
    <m/>
    <m/>
    <m/>
    <m/>
    <m/>
    <m/>
    <m/>
    <m/>
    <m/>
    <s v="Implementación"/>
    <x v="3"/>
    <b v="0"/>
    <x v="4"/>
    <x v="4"/>
    <x v="5"/>
    <n v="0"/>
    <n v="0"/>
    <n v="0"/>
    <n v="0"/>
    <n v="0"/>
    <s v=""/>
    <n v="43"/>
    <m/>
    <x v="2"/>
    <n v="44295"/>
    <s v="Estan completando documentacion, se programa seguimiento en los proximos dias."/>
    <n v="44299"/>
    <s v="Acabando de completar informacion, a mas tardar el dia viernes suben todo lo requerido. "/>
    <m/>
    <m/>
    <m/>
    <m/>
    <m/>
    <m/>
    <m/>
    <m/>
    <m/>
    <m/>
    <m/>
    <n v="167"/>
    <x v="1"/>
    <x v="0"/>
    <x v="1"/>
    <m/>
    <m/>
    <x v="1"/>
    <m/>
    <m/>
    <m/>
    <x v="0"/>
    <m/>
    <m/>
    <s v=" "/>
    <m/>
    <m/>
    <m/>
    <m/>
    <m/>
    <m/>
    <m/>
    <m/>
    <m/>
    <m/>
    <m/>
    <m/>
    <m/>
    <m/>
    <n v="0"/>
    <m/>
  </r>
  <r>
    <n v="34"/>
    <s v="Mujer Rural Mesuna"/>
    <x v="0"/>
    <x v="2"/>
    <s v="San Esteban"/>
    <m/>
    <x v="3"/>
    <n v="44097"/>
    <n v="9014157119"/>
    <s v="Calle 7 # 17 - 52 La Mesa"/>
    <m/>
    <n v="3183705466"/>
    <m/>
    <s v="María Cristina Ospina Ortiz"/>
    <n v="29308000"/>
    <n v="3183705466"/>
    <s v="Krystinaos@yahoo.com"/>
    <s v="July Andrea Cuadros Duarte"/>
    <n v="35198709"/>
    <n v="3163751185"/>
    <s v="julyandreacuadrosduarte@gmail.com"/>
    <s v="María Cristina Ospina Ortiz"/>
    <s v="Dilma Tatiana Gracía Murcía"/>
    <s v="Luz Dary Neira Mendez"/>
    <s v="July Andre Cuadros"/>
    <s v="Constanza Gutiérrez Isaza"/>
    <s v="Nohora Esperanza Espejo"/>
    <s v="Nelly Bonilla Cortés "/>
    <s v="Constanza Gutiérrez "/>
    <s v="Adriana Ballesteros "/>
    <m/>
    <m/>
    <m/>
    <m/>
    <s v="Mujer Rural Mesuna es una organización de mujeres rurales emprendedoras todas legalmente constituidas desde hace muchos años, que se unieron creando está organización que cobija a todas y busca poder empoderar a estas mujesres y sus emprendimientos desde la agricultura, la cultura y el turismo."/>
    <s v="Trabajo en diferentes veredas del municipio con las comunidades en la caracterización e inventario de aves y elaboración de ruta para hacer avistamiento de aves que se realizó durante el Festival Internacional de Aves Tequendama 2020. "/>
    <s v="Intercambio de semillas nativas y siembra de arboles nativos y frutales."/>
    <m/>
    <m/>
    <m/>
    <m/>
    <m/>
    <m/>
    <m/>
    <m/>
    <m/>
    <m/>
    <m/>
    <m/>
    <m/>
    <m/>
    <m/>
    <s v="Vía sin paimento, pero en buen estado"/>
    <s v="Cootransvilla, cada hora"/>
    <s v="media hora"/>
    <m/>
    <m/>
    <s v="No aplica Acueductos"/>
    <m/>
    <s v="No aplica Acueductos"/>
    <m/>
    <s v="No aplica Acueductos"/>
    <m/>
    <m/>
    <m/>
    <m/>
    <m/>
    <m/>
    <m/>
    <m/>
    <m/>
    <s v="No"/>
    <s v="No"/>
    <s v="No"/>
    <s v="No"/>
    <s v="No"/>
    <s v="No"/>
    <m/>
    <m/>
    <m/>
    <m/>
    <m/>
    <m/>
    <m/>
    <m/>
    <m/>
    <m/>
    <m/>
    <m/>
    <m/>
    <m/>
    <m/>
    <m/>
    <m/>
    <m/>
    <m/>
    <m/>
    <m/>
    <m/>
    <m/>
    <m/>
    <m/>
    <n v="0"/>
    <n v="0"/>
    <n v="0"/>
    <n v="0"/>
    <n v="0"/>
    <n v="0"/>
    <n v="0"/>
    <n v="0"/>
    <n v="0"/>
    <n v="0"/>
    <n v="0"/>
    <n v="0"/>
    <n v="0"/>
    <n v="0"/>
    <n v="0"/>
    <n v="0"/>
    <n v="0"/>
    <d v="2021-04-07T17:38:54"/>
    <n v="44293.828738425902"/>
    <x v="2"/>
    <s v="Krystinaos@yahoo.com"/>
    <m/>
    <m/>
    <m/>
    <m/>
    <m/>
    <m/>
    <m/>
    <m/>
    <m/>
    <m/>
    <m/>
    <m/>
    <m/>
    <m/>
    <m/>
    <m/>
    <m/>
    <m/>
    <m/>
    <m/>
    <m/>
    <m/>
    <m/>
    <m/>
    <m/>
    <m/>
    <m/>
    <m/>
    <m/>
    <m/>
    <m/>
    <m/>
    <m/>
    <m/>
    <m/>
    <m/>
    <m/>
    <m/>
    <m/>
    <m/>
    <m/>
    <m/>
    <m/>
    <m/>
    <m/>
    <m/>
    <m/>
    <m/>
    <m/>
    <m/>
    <m/>
    <x v="2"/>
    <m/>
    <x v="2"/>
    <x v="2"/>
    <x v="2"/>
    <n v="0"/>
    <n v="0"/>
    <n v="0"/>
    <n v="0"/>
    <n v="0"/>
    <s v=""/>
    <m/>
    <m/>
    <x v="1"/>
    <n v="44295"/>
    <s v="Van a presentar la postulacion por la Juta de accion comunal de la vereda San Esteban"/>
    <n v="44300"/>
    <s v="Se encuentran aun cordinando con la Junta para modificar la postulacion"/>
    <n v="44305"/>
    <s v="Manifiestan que no van a terminar la postulacion debido a que no se pusioeron de acuerdo con la Junta"/>
    <m/>
    <m/>
    <m/>
    <m/>
    <m/>
    <m/>
    <s v="x"/>
    <s v="x"/>
    <m/>
    <e v="#N/A"/>
    <x v="1"/>
    <x v="0"/>
    <x v="1"/>
    <m/>
    <m/>
    <x v="1"/>
    <m/>
    <m/>
    <m/>
    <x v="0"/>
    <m/>
    <m/>
    <s v=" "/>
    <m/>
    <m/>
    <m/>
    <m/>
    <m/>
    <m/>
    <m/>
    <m/>
    <m/>
    <m/>
    <m/>
    <m/>
    <m/>
    <m/>
    <n v="0"/>
    <m/>
  </r>
  <r>
    <n v="35"/>
    <s v="JUNTA DE ACCION COMUNAL VEREDA SAN RAIMUNDO "/>
    <x v="1"/>
    <x v="8"/>
    <s v="SAN RAIMUNDO "/>
    <n v="52"/>
    <x v="1"/>
    <n v="23023"/>
    <s v="832008903-0"/>
    <s v="Granada Finca Villa Nely"/>
    <s v="LATITUD: 4.4982092 LOMGITUD -74.3666080"/>
    <n v="3102827390"/>
    <s v="JFABIANGONZALEZ007@GMAIL.COM"/>
    <s v="JOSE FABIAN GONZALEZ "/>
    <n v="10697256582"/>
    <n v="3102827390"/>
    <s v="JFABIANGONZALEZ007@GMAIL.COM"/>
    <s v="FREDY HERNAN MUÑOZ ZEMBRANO "/>
    <n v="3144392578"/>
    <n v="3144392578"/>
    <s v="FREDYMUZA@MINISENA.EDU.CO"/>
    <s v="JOSE FABIAN GONZALEZ RODRIGUEZ "/>
    <s v="MIGUEL ANGEL RUEDA "/>
    <s v="ADRIANA VENEGAS "/>
    <s v="FREDY HERNAN MUÑOZ ZEMBRANO "/>
    <s v="JHENIFER TRUJILLO "/>
    <s v="PATRICIA PAEZ"/>
    <s v="JOSE ALBERTO VILLALOBOS "/>
    <s v="FERNANDO CORDOBEZ "/>
    <s v="LUIS MOYA"/>
    <s v="DELEGADOS A ASOJUNTAS "/>
    <s v="PABLO CESAR LARA "/>
    <s v="CONCILIADOR 2"/>
    <s v="VICTOS JUSTO POBEDA "/>
    <s v="en el año 1963 surge la creación de la junta de acción comunal mas grande del municipio de Granada con una población afiliada de 900 personas suscritas, dando realce a la Desde sus inicios la Junta De Acción Comunal De la Vereda San Raimundo, se ha destacado por su participación  activa,  en las diferentes actividades propuestas por la Comunidad, el municipio y demás entidades que han venido ayudando a acrecentar no solo los bienes si no las diferentes funciones a desarrollar como junta de acción comunal._x000a__x000a_A lo largo de la historia se ha mantenido la tradición de las celebraciones y fechas especiales ( Día del Niño, día de la madre, día del Halloween, navidad entre otras, dando un realce a la organización y manejo de los recursos obtenidos de manera contable y bajo los diferentes parámetros expuestos dentro de los estatutos._x000a__x000a_De igual manera a través del tiempo nos hemos destacado por generar nuevos espacios de participación y visión ambiental logrando diferentes procesos proyectos y programas, resaltando la importancia del cuidado mantenimiento y preservación de las fuentes hídricas de la vereda._x000a_Fortaleciendo de igual manera los espacios de participación impulsando el grupo de las mini-juntas de Acción Comunal, con los diferentes niños de la vereda, resaltando la importancia de vincular las nuevas generaciones de líderes._x000a__x000a_"/>
    <s v="PROYECTOS DE EDUCACION AMBIENTAL. PROYECTOS DE PLACA HUELLAS, ACTIVIDADES DE INTEGRACION Y FONDOS PRO SALON COMUAL, ROCERIAS , MANTENIMIENTO DE ZONAS VERDES Y PARQUES INFANTILES, CAPACITACION EN LEY DE PARTICIPÁCION CIUDADANA LEY  1757 Y PROYECTOS DE SEGURIDAD ALIMENTARIA."/>
    <s v="MANTENIMIENTO DE LOS CUENCAS HIDRICAS QUE AVASTECEN LOS ACUEDUCROS DE LA VEREDA, MINGAS DE INTERCAMBIO DE SABERES, PRESENTACION DE LA ESTRATEGIA DE LAS TRES R REDUCIR REUTILIZAR Y RECICLAR, CREACION DEL SUPER HEROE CAPITAN RECICLO, REFORESTACION EN LA LAGUNA VERDE POR MAS DE 500 ARBOLES NATIVOS DE LA REGION ENTRE OTRAS "/>
    <n v="2017"/>
    <s v="REFORESCACION, MANTENIMIENTO, CAPACITACION Y CREACION DE LIDERES AMBIENTALES MEDIANTE EL PROYECTO DENOMINADO EDUCACION AMBIENTAL EN EL CUIDADO Y MANTENIMIENTO DE LAS FUENTES HIDRICAS QUE AVASTECEN LOS ACUEDUCTOS DE LA VEREDA SAN RAIMUNDO "/>
    <s v="EJECUTORA : JUNTA DE ACCION COMUNAL VEREDA SANH RAIMUNDO_x000a_FINANCIACION: ALCALDIA MUNICIAPL DE GRANADA "/>
    <n v="2015"/>
    <s v="NO APLICA"/>
    <s v="NO APLICA"/>
    <n v="2016"/>
    <s v="No APLICA"/>
    <s v="NO APLICA"/>
    <n v="2015"/>
    <s v="NO APLICA"/>
    <s v="NO APLICA"/>
    <n v="2015"/>
    <s v="NO APLICA"/>
    <s v="NO APLICA"/>
    <s v="ALCALDIA MUNICIPAL DE GRANADA  A LA VEREDA SAN RAIMUNDO VIA PRINCIPAL PANAMERICANA, EXCELENTES CONDICIONES 15 MINUTOS "/>
    <s v="TERRESTRE, VEHICULAR FRECUENTE CADA 10 MINUTOS "/>
    <s v="15 MINUTOS "/>
    <s v="06cf85a6-3818-4174-a178-011986829c61..pdf"/>
    <s v="fd40e3d3-cea5-47da-a53a-509212bf607d..pdf"/>
    <s v="cd063528-9da9-4f89-a79e-377ffcb5b622..pdf"/>
    <s v="No aplica Jac"/>
    <s v="3aef1db5-c9e6-4f49-a864-627f7adffa1f..pdf"/>
    <s v="No aplica Jac"/>
    <s v="7147fbba-dbfc-4073-9009-4af5be5ba95a..pdf"/>
    <s v="e7c6839f-b224-48af-a0fa-f9f4f34d59fb..pdf"/>
    <s v="902bfcc7-8039-485e-bbc5-191606697278..pdf"/>
    <s v="cc80a34c-6899-4ad0-8969-6344414d09bd..pdf"/>
    <s v="ddf9121d-46d7-47a9-ae7d-7ed2f5050d5a..pdf"/>
    <s v="594c722f-2b3d-4502-8649-beeed36261f7..pdf"/>
    <s v="ee11ea1a-12de-4a8c-8613-a2f59f57531a..pdf"/>
    <s v="1e2b9854-3684-4144-ba86-7b6bb9512cf4..pdf"/>
    <s v="No aplica Jac"/>
    <s v="6fc3f946-1f30-430a-939b-83a8c1016746..pdf"/>
    <s v="Si"/>
    <s v="Si"/>
    <s v="Si"/>
    <s v="Si"/>
    <s v="Si"/>
    <s v="No"/>
    <s v="VEREDA SAN RAIMUNDO "/>
    <s v="Rio Subía_x000a_Quebrada el Manantial _x000a_Quebrada Laguna Verde_x000a_Quebrada el Cedro_x000a_Quebrada asoaguas_x000a_Quebrada peña Blancas "/>
    <n v="6"/>
    <s v="Cuatro ·(4)"/>
    <s v="L as fuentes hídricas de abastecimiento para el consumo humano son: Quebrada laguna verde, Quebrada Asoaguas, Quebradas El manantial"/>
    <n v="150"/>
    <s v="Las condiciones del terreno son favorables y en buen estado, con directrices planas y hondonadas."/>
    <s v="Medio"/>
    <n v="160"/>
    <s v="En buen estado y de fácil asesó para el cargue de material e  insumos "/>
    <s v="Medio"/>
    <s v="la situación actual de la zona a mejorar e intervenir se encuentra en un estado de deterioro a raíz de la falta de cultura protección y limpieza por parte de las entidades publicas privadas y sobre todo la comunidad en general aledaña a esta fuente, observando que se encuentra afectaciones como ampliación de la frontera para aprovechamiento de ganado  "/>
    <s v="las actividades comunitarias realizadas a través del tiempo en la fuente hídrica han sido de gran impacto tanto para su sostenimiento como para el realce del lugar dentro de ellas encontramos: limpieza de material contaminante, residuos plásticos y químicos, se a realizado rocería y recuperación de terrero enfocado a la ganadería y de igual forma se han realizado jornadas de capacitación con la comunidad y apadrinamiento de arboles "/>
    <s v="la vereda y la zonaha no a sido afectada por fenómenos naturales durante los cinco últimos años, gracias a su privilegiada ubicación y excelente condición de terreno."/>
    <m/>
    <s v="b1434aa2-69f1-44de-9c9c-af12c40e9884..jpg"/>
    <s v="2f10ba88-529b-4759-99eb-ebd0a14d8870..jpg"/>
    <s v="3ffcbdc8-94ee-48b9-a3e0-acc06fafab22..jpg"/>
    <s v="67106a7b-63c5-4043-9f52-b8042655901d..jpg"/>
    <s v="1ba71049-3bdd-4a01-a460-2de922300010..jpg"/>
    <s v="dcde8769-4e32-41c8-b0fb-68a74cb0fef2..jpg"/>
    <s v="2bf276f7-af80-415a-bdb0-fc03a2974f38..jpg"/>
    <s v="14532971-6e0d-4d2c-aae2-21cd89d379b9..jpg"/>
    <s v="Si"/>
    <s v="Laguna Verde , Parcela 153, El Llano "/>
    <n v="315"/>
    <n v="332"/>
    <n v="647"/>
    <n v="210"/>
    <n v="221"/>
    <n v="431"/>
    <n v="532"/>
    <n v="556"/>
    <n v="1088"/>
    <n v="230"/>
    <n v="242"/>
    <n v="472"/>
    <n v="1287"/>
    <n v="1351"/>
    <n v="2638"/>
    <n v="267"/>
    <n v="532"/>
    <d v="2021-04-07T20:33:24"/>
    <n v="44312.541435185201"/>
    <x v="10"/>
    <s v="jfabiangonzalez007@gmail.com"/>
    <s v="esca_magdalena@cci.org.co"/>
    <n v="44322.436168981498"/>
    <n v="1"/>
    <n v="1"/>
    <n v="1"/>
    <s v="No aplica Jac"/>
    <n v="1"/>
    <s v="No aplica Jac"/>
    <n v="1"/>
    <n v="1"/>
    <n v="1"/>
    <n v="1"/>
    <n v="3"/>
    <n v="3"/>
    <n v="2"/>
    <n v="1"/>
    <s v="No aplica Jac"/>
    <n v="1"/>
    <m/>
    <m/>
    <m/>
    <s v="No aplica Jac"/>
    <m/>
    <s v="No aplica Jac"/>
    <m/>
    <m/>
    <m/>
    <s v="El documento fue debidamente cargado, sin embargo los números de la parte trasera no son claros. _x000a_Se solicita nuevamente el cargue del documento. "/>
    <s v="Está pendiente el Certificado de antecedentes disciplinarios de la Procuraduría de la Organización "/>
    <s v="Está pendiente el Certificado de antecedentes de responsabilidad fiscal de la Contraloría de la Organización"/>
    <m/>
    <m/>
    <s v="No aplica Jac"/>
    <m/>
    <m/>
    <m/>
    <m/>
    <s v="No aplica Jac"/>
    <m/>
    <s v="No aplica Jac"/>
    <m/>
    <m/>
    <m/>
    <s v="fa61e6a0-548d-4c4f-b127-3e920e2d60b6..pdf"/>
    <s v="528981f0-5c21-4974-9b6f-65a9dcfce4fc..pdf"/>
    <s v="40a21873-f9d7-40b5-b7bd-216820e1b082..pdf"/>
    <m/>
    <m/>
    <s v="No aplica Jac"/>
    <m/>
    <s v="Implementación"/>
    <x v="0"/>
    <b v="1"/>
    <x v="0"/>
    <x v="5"/>
    <x v="6"/>
    <n v="0"/>
    <n v="0"/>
    <n v="0"/>
    <n v="1"/>
    <n v="0"/>
    <n v="1"/>
    <n v="115"/>
    <m/>
    <x v="0"/>
    <n v="44295"/>
    <s v="Se esta completando la documentación, se debe programar llamada para realizar seguimiento."/>
    <n v="44300"/>
    <s v="Ya cuentan con la mayoria de informacion requeria y de la documentación pertinente para la postulación, el representante legal dice que se tiene programada una reunión con la JAC administrativa el día 15/4/2021 para finiquitar detalles y empezar con el cargue de lo necesario para finalizar la postulación con exito. "/>
    <n v="44306"/>
    <s v="El representante legal, dice que estan terminando de escanear y reunir los documentos para completar la postulación, por otro lado, reporta que realizará la toma de fotografias solicitadas el dia de hoy, comprometiendose a subir a mas tardar el dia 21/4/2021 los datos y documentos necesarios para finalizar la postulación con exito. Se aclaran algunas dudas. "/>
    <n v="44309"/>
    <s v="Se intenta establecer comunicación con el representante legal, el señor José Fabián por medio de llamada telefónica para hacer el respectivo seguimiento y finalización de la postulación, sin embargo, no es posible debido a que no se tiene recepción alguna. Se envía pieza publicitaria referente, a la invitación de finalizar con la postulación por medio de WhatsApp."/>
    <n v="44312"/>
    <s v="Al no recibir respuesta de los mensajes y llamadas realizadas al representante legal, el señor Jose Fabián, se establece comuniciación con el tesoreso de la JAC el señor Fredy Muñoz, el cual dice que intentará comunicarse con el representante legal para finalizar con la postulación en el aplicativo, debido a que él, es quien esta realizando todo lo correspondiente a recopilación, cargue de datos y documentos. "/>
    <m/>
    <m/>
    <s v="x"/>
    <s v="x"/>
    <s v="SI"/>
    <n v="86"/>
    <x v="0"/>
    <x v="4"/>
    <x v="3"/>
    <s v="VIABLE"/>
    <s v="VIABLE"/>
    <x v="0"/>
    <s v="1. Concepto Social: Verificar el nombre del tesorero, en el certificado de los estatutos aparece otro nombre diferente._x000a_2. Concepto Técnico: Revisar orden de prioriación._x000a_3. Concepto Social: Revisar el orden de priorización."/>
    <d v="2021-07-07T00:00:00"/>
    <d v="2021-07-09T00:00:00"/>
    <x v="1"/>
    <s v="832008903-0"/>
    <n v="2637"/>
    <s v="Frío"/>
    <n v="20"/>
    <n v="950"/>
    <n v="0"/>
    <n v="0"/>
    <n v="200"/>
    <n v="611"/>
    <n v="0.1"/>
    <n v="3434"/>
    <s v="14%&gt; a 2000m"/>
    <n v="3420"/>
    <s v="6%&gt; a 2000m"/>
    <s v="MEDIO"/>
    <n v="23152000"/>
    <n v="1491000"/>
    <n v="24643000"/>
    <m/>
  </r>
  <r>
    <n v="37"/>
    <s v="JUNTA DE ACCION COMUNAL DE LA VEREDA HUNGRIA DEL CORREGIMIENTO UNO DEL MUNICIPIO DE SOACHA CUNDINAMARCA"/>
    <x v="1"/>
    <x v="10"/>
    <s v="HUNGRIA"/>
    <s v="4552 OCTUBRE 24/1967"/>
    <x v="2"/>
    <n v="24769"/>
    <s v="901202345-1"/>
    <s v="VEREDA HUNGRIA COREGIMIENTO 1 SOACHA CUNDINAMARCA"/>
    <s v="588320.40 m E, 495480.34 m N"/>
    <n v="3144696739"/>
    <s v="juntadeaccioncomunalhungria@gmail.com"/>
    <s v="MAGDA ROCIOLANDINEZ BELLO"/>
    <n v="39661913"/>
    <n v="3144696739"/>
    <s v="magditalandinez@yahoo.com"/>
    <s v="FLOR ANGELA RAMIREZ DE PREDRAZA"/>
    <n v="39660187"/>
    <n v="3118088693"/>
    <s v="juntaaccioncomunalhungria@gmail.com"/>
    <s v="MAGDA ROCIO LANDINEZ BELLO"/>
    <s v="ANA CRISTINA RAMIREZ GARZON"/>
    <s v="CLAUDI YAMILE RAMIREZ RAMIREZ"/>
    <s v="FLOR ANGELA RAMIREZ"/>
    <s v="FELIX ANTONIO RAMIREZ PEDRAZA"/>
    <s v="OTILIS PRDRSZA DE RAMIREZ"/>
    <s v="ABELARDO RAMIREZ GONZALEZ"/>
    <s v="JOSE ERASMO RAMIREZ"/>
    <s v="NEDI ISABEL RAMIREZ GARZON"/>
    <s v="SALUD"/>
    <s v="OTILIA PEDRAZA DE RAMIREZ"/>
    <s v="EDUCACION"/>
    <s v="MARIA LILIANA RAMIREWZ"/>
    <s v="La organización comunal se creo por personas que vieron la necesidad de organizarse para lograr progresar, inicialmente la junta se cree que tiene mas de 100 años pero jurídicamente se constituyo el 27 de octubre de 1967, a raíz de hay vieron la necesidad de buscar un lugar donde reunirse, entonces comenzaron a construir la escuela el cual era un espacio en el cual no era solo educativo si no que también serbia para reunirse y a su vez era un centro donde se podían cuidar los niños de los trabajadores, el predio fue donado por un señor llamado Victoriano Bello, traían los materiales desde soacha en mulas, la comunidad fue quien realizo directamente la obra, a raíz de esta obra se vio la necesidad de mejor los caminos vecinales de trazar un camino para que pasen las mulas para facilitar el desplazamiento de las mulas con los materiales de la obra, de esta manera comienzan a organizarse para hacer obras en beneficio de la comunidad y según la necesidad que se vaya planteando."/>
    <s v="En los últimos tiempo se ha echo el mejoramiento de vías, el destape de alcantarillas, la rocería, se han gestionado diferentes proyectos a nivel municipal y departamental; a nivel municipal proyectos productivos como madres cabezas de hogar como fue los galpones de gallinas ponedoras, placa huella con el IDACO donde la comunidad participo el 50 % de la construcción de la misma."/>
    <s v="Agua la vereda donde se buscaba mejorar el acueducto veredal para brindar un mejor servicio de agua potable."/>
    <n v="2017"/>
    <s v="Gallinas ponedoras"/>
    <s v="Alcaldía municipal de soacha"/>
    <n v="2018"/>
    <s v="Huertas comunitarias"/>
    <s v="Secretaria BIOAMBIENTAL soacha"/>
    <n v="2019"/>
    <s v=" Adecuación acueducto agua a la vereda"/>
    <s v="Empresas Públicas de Cundinamarca. Gobernación"/>
    <n v="2019"/>
    <s v="Placa huella"/>
    <m/>
    <m/>
    <m/>
    <m/>
    <s v="La vía principal es una vía terciaria la cual no se encuentra pavimentada y en épocas de inviernos se ven muy afectada la vía ya que no solo es de uso de los campesinos si no que a la vez es usada por empresas mineras."/>
    <s v="Se tiene tres rutas de colectivos al día las cuales salen de la cabecera municipal a las 6:00 am, 9:30 am y a la 1:00 pm."/>
    <s v="Aproximadamente es de 45 a 55 min."/>
    <s v="31b09b21-8b7c-4a90-a35d-bbfdc8c500f6..pdf"/>
    <s v="d4069d1e-191d-4845-a79d-21a1122b890d..pdf"/>
    <s v="No aplica Acueductos"/>
    <s v="c795fcfa-c423-4337-afdf-f0e8a2eb3247..pdf"/>
    <s v="No aplica Acueductos"/>
    <s v="ab9a8fca-4cb4-4488-bd00-b0426c647388..pdf"/>
    <s v="No aplica Acueductos"/>
    <s v="b2cd77c6-0371-413a-b9c8-6c116c7d4f84..pdf"/>
    <s v="a9802b01-c0ec-45cb-9492-ef5f8ab9449f..pdf"/>
    <s v="7d17394a-f653-4f87-9174-4e60fc8acbc1..pdf"/>
    <s v="46644c11-e807-42cb-9329-1476245983ef..pdf"/>
    <s v="d17f2bc5-118e-4a77-826a-c3b92a1a0449..pdf"/>
    <s v="b4c28c20-2f07-48c4-9643-3a601f157835..pdf"/>
    <s v="4c48acef-4918-4208-9dd4-52637f924713..pdf"/>
    <s v="17a94eed-1909-4b52-9bb5-45c4e51484cf..jpeg"/>
    <s v="b9a18b57-5c5c-459f-8bd0-793d957b3ffb..pdf"/>
    <s v="Si"/>
    <s v="No"/>
    <s v="Si"/>
    <s v="Si"/>
    <s v="Si"/>
    <s v="No"/>
    <s v="Vereda Hungría alto del cabra corregimiento 1 municipio de soacha"/>
    <s v="Quebrada hato viejo, quebrada duraznillos, quebrada dos quebradas "/>
    <n v="3"/>
    <s v="Quebrada hato viejo, quebrada duraznillos, quebrada dos quebradas "/>
    <s v="Quebrada hato viejo, quebrada duraznillos, quebrada dos quebradas "/>
    <n v="50"/>
    <s v="Quebrado, escabroso y húmedo"/>
    <s v="Difícil"/>
    <n v="900"/>
    <s v="Quebrado, escabroso y húmedo"/>
    <s v="Difícil"/>
    <s v="-Reforestación y  recuperación de las quebradas y vertederos"/>
    <s v="-Proyecto ESCA 2019._x000a_-Reforestación y limpia de la quebrada los duraznillos con la secretaria ambiental de soacha."/>
    <s v="Fenómenos climáticos del niño cuando se presentaban heladas y sequias, y el mas común es el acceso de ganado a las fuente hídricas. "/>
    <m/>
    <s v="448f86b5-5c6a-49c3-a73d-34eda38aa906..jpg"/>
    <s v="959e0df4-361e-4920-8d65-206501431d66..jpg"/>
    <s v="4cf546c5-0a0c-4473-b695-39e5dc70f319..jpg"/>
    <s v="24bf0b35-9ab7-4d81-9b46-09f94a113d1b..jpg"/>
    <s v="a417ff6e-010d-4c92-9997-1d78aca94bd1..jpg"/>
    <s v="5b845481-4b1d-4ec2-8143-52ba1939a9d3..jpg"/>
    <s v="77a4722c-fc2a-4fbe-820a-c65805af0c80..jpg"/>
    <s v="27f75a3f-edab-4002-af80-375d8e562506..jpg"/>
    <s v="Si"/>
    <s v="Finca Algeciras adquirida por el municipio de soacha."/>
    <n v="37"/>
    <n v="21"/>
    <n v="58"/>
    <n v="104"/>
    <n v="75"/>
    <n v="179"/>
    <n v="84"/>
    <n v="62"/>
    <n v="146"/>
    <n v="22"/>
    <n v="18"/>
    <n v="40"/>
    <n v="247"/>
    <n v="176"/>
    <n v="423"/>
    <n v="52"/>
    <n v="55"/>
    <d v="2021-04-07T22:19:38"/>
    <n v="44298.553715277798"/>
    <x v="11"/>
    <s v="magditalandinez@yahoo.com"/>
    <s v="cgarzon@cci.org.co"/>
    <n v="44313.783842592602"/>
    <n v="1"/>
    <n v="0"/>
    <s v="No aplica Acueductos"/>
    <n v="0"/>
    <s v="No aplica Acueductos"/>
    <n v="1"/>
    <s v="No aplica Acueductos"/>
    <n v="1"/>
    <n v="1"/>
    <n v="1"/>
    <n v="3"/>
    <n v="3"/>
    <n v="2"/>
    <n v="0"/>
    <n v="0"/>
    <n v="1"/>
    <m/>
    <s v="NO INCLUYE DENTRO DE LAS RESPONSABILIDADES EL CODIGO 22"/>
    <s v="No aplica Acueductos"/>
    <s v="NO ES EL DOCUMENTO CORRESPONDIENTE "/>
    <s v="No aplica Acueductos"/>
    <m/>
    <s v="No aplica Acueductos"/>
    <m/>
    <m/>
    <m/>
    <m/>
    <m/>
    <m/>
    <s v="NO ES EL DOCUMENTO CORRESPONDIENTE "/>
    <s v="NO ES EL DOCUMENTO CORRESPONDIENTE "/>
    <m/>
    <m/>
    <m/>
    <s v="No aplica Acueductos"/>
    <m/>
    <s v="No aplica Acueductos"/>
    <m/>
    <s v="No aplica Acueductos"/>
    <m/>
    <m/>
    <m/>
    <m/>
    <m/>
    <m/>
    <m/>
    <m/>
    <m/>
    <s v="Diagnostico"/>
    <x v="0"/>
    <b v="0"/>
    <x v="5"/>
    <x v="6"/>
    <x v="7"/>
    <n v="0"/>
    <n v="0"/>
    <n v="0"/>
    <n v="0"/>
    <n v="1"/>
    <n v="1"/>
    <n v="10"/>
    <m/>
    <x v="1"/>
    <n v="44298"/>
    <s v="Problemas para subir archivos, ya les faltan pocos item"/>
    <m/>
    <m/>
    <m/>
    <m/>
    <m/>
    <m/>
    <m/>
    <m/>
    <m/>
    <m/>
    <m/>
    <m/>
    <m/>
    <n v="152"/>
    <x v="1"/>
    <x v="0"/>
    <x v="1"/>
    <m/>
    <m/>
    <x v="1"/>
    <m/>
    <m/>
    <m/>
    <x v="0"/>
    <m/>
    <m/>
    <s v=" "/>
    <m/>
    <m/>
    <m/>
    <m/>
    <m/>
    <m/>
    <m/>
    <m/>
    <m/>
    <m/>
    <m/>
    <m/>
    <m/>
    <m/>
    <n v="0"/>
    <m/>
  </r>
  <r>
    <n v="39"/>
    <s v="Junta de Acción Comunal Vereda Malachi Municipio de Nilo Cundinamarca"/>
    <x v="1"/>
    <x v="11"/>
    <s v="Malachi"/>
    <n v="996"/>
    <x v="1"/>
    <n v="35166"/>
    <s v="901298327-0"/>
    <s v="Finca San Fernando Vereda Malanchi"/>
    <s v="E 936782 N 970370 A 464 SNM"/>
    <n v="3118936455"/>
    <s v="jeilialzate@gmail.com"/>
    <s v="GILDARDO DIAZ"/>
    <n v="11306491"/>
    <n v="3118936455"/>
    <s v="jeilialzate@gmail.com"/>
    <s v="karen lizeth morales"/>
    <n v="1070612469"/>
    <n v="3165784623"/>
    <s v="karenmorales522@gmail.com"/>
    <s v="GILDARDO DIAZ"/>
    <s v="OLGA ALVAREZ"/>
    <s v="LUIS EDUARDO MARTINEZ ALVIS"/>
    <s v="KAREN LIZETN MORALEZ"/>
    <s v="SILVIA CONSTANZA MENDOZA ORDOÑEZ"/>
    <s v="LEONARDO BRAVO ESTEBAN"/>
    <s v="JOSE ANGEL CALDERON"/>
    <s v="NO APLICA"/>
    <s v="ISABEL ESTRADA"/>
    <s v="NO APLICA"/>
    <s v="NO APLICA"/>
    <s v="NO APLICA"/>
    <s v="NO APLICA"/>
    <s v="La organización se crea en el año 1969 debido a la falta de recursos para el buen desempeño de la vereda, como lo son electricidad, acueducto, falta de apoyo; en donde se crea como fin la junta de acción comunal para gestionar y mejorar las necesidades de la comunidad. "/>
    <s v="Reforestación con las escuelas municipales. Capacitaciones en temas relacionados con la protección y conservación del recurso hídrico."/>
    <s v="Reforestación en roda de la fuente hídrica de abastecimiento la salada, limpieza de bocatomas, acompañamiento y vigilancia para la conservación de la reserva. "/>
    <n v="2017"/>
    <s v="Reforestación, limpieza hídrica. Capacitaciones en conservación y protección del Recurso Hídrico."/>
    <s v="JAC y la alcaldía municipal "/>
    <n v="2018"/>
    <s v="Reforestación, limpieza hídrica. Capacitaciones en conservación y protección del Recurso Hídrico."/>
    <s v="JAC y la alcaldía municipal "/>
    <n v="2018"/>
    <s v="Reforestación y limpieza  hídrica. "/>
    <s v="JAC y la alcaldía municipal "/>
    <n v="2019"/>
    <s v="Reforestación y limpieza  hídrica. "/>
    <s v="JAC y la alcaldía municipal "/>
    <n v="2020"/>
    <s v="Reforestación, limpieza hídrica. Capacitaciones en conservación y protección del Recurso Hídrico."/>
    <s v="JAC y la alcaldía municipal "/>
    <s v="Vía Terciaria.  "/>
    <s v="moto, carro, bus, bicicleta"/>
    <s v="3o min "/>
    <s v="00483e85-167b-471f-941d-9515199b5623..pdf"/>
    <s v="31dadf7e-ca3d-45c4-9b35-6aa025415a6c..pdf"/>
    <s v="928a390c-8f40-4be8-a5dd-b4c6487a4a8f..pdf"/>
    <s v="No aplica Jac"/>
    <s v="30d9e25d-0c4e-4656-9c14-b522035b5785..pdf"/>
    <s v="No aplica Jac"/>
    <s v="67d6be29-4496-4cc0-b53d-2a70bada51d9..pdf"/>
    <s v="838c33e4-06e4-4c7e-9a55-06278c503f92..pdf"/>
    <s v="b4ec9df8-fb08-4764-a3d1-33370a12e9aa..pdf"/>
    <s v="b3d3ca6d-07ab-43ce-9d32-3a908c7fe398..pdf"/>
    <s v="80d9a436-557c-4978-873b-df0a5db255ce..pdf"/>
    <s v="e51bdf44-dde4-49fb-a135-c5d6372cf14a..pdf"/>
    <s v="fe4b8021-4783-476d-b3d9-65497aa1b559..pdf"/>
    <s v="c7d8cd31-58f8-47eb-bda0-ba655e9046be..pdf"/>
    <s v="No aplica Jac"/>
    <s v="22e2ae4f-3c41-4bad-ad9b-32398d4ecc59..pdf"/>
    <s v="Si"/>
    <s v="Si"/>
    <s v="Si"/>
    <s v="Si"/>
    <s v="Si"/>
    <s v="No"/>
    <s v="Malachi"/>
    <s v="Quebrada La Salada, La Cojitambo "/>
    <n v="2"/>
    <s v="Quebrada La Salada, La Cojitambo "/>
    <s v="Quebrada La Salada, La Cojitambo "/>
    <n v="400"/>
    <s v="Bosque y pendiente"/>
    <s v="Medio"/>
    <n v="200"/>
    <s v="Bosque y pendiente"/>
    <s v="Medio"/>
    <s v="Se presentan deforestaciones en territorio, incendios forestales y derrumbes en algunos sectores."/>
    <s v="Jornadas de limpieza, reforestación y vigilancia y control de incendios"/>
    <s v="Presencia de deslizamientos por fenómenos de la niña e incendios por sequias (fenómeno del niño)"/>
    <m/>
    <s v="8a25b868-9062-4587-9e60-075c3d0a4aed..jpg"/>
    <s v="c5741521-39b7-40ec-8be9-8bc0a0546025..jpg"/>
    <s v="3f11d8f6-77c1-47bc-913e-25eb47f1fcf0..jpg"/>
    <s v="5bac9684-4f69-43a7-b7bf-83f0f2e1dbff..jpg"/>
    <s v="bba535d4-128c-43c8-9f2d-469b994cdfde..jpg"/>
    <s v="a9bde00f-b136-4a32-a15c-8b7319430e68..jpg"/>
    <s v="67cf98d0-1760-476a-acba-5382001303c4..jpg"/>
    <s v="2a74be14-8d82-4a27-8398-8d831625d415..jpg"/>
    <s v="Si"/>
    <s v="Las margaritas y Danubio "/>
    <n v="48"/>
    <n v="47"/>
    <n v="95"/>
    <n v="6"/>
    <n v="5"/>
    <n v="11"/>
    <n v="36"/>
    <n v="31"/>
    <n v="67"/>
    <n v="6"/>
    <n v="5"/>
    <n v="11"/>
    <n v="96"/>
    <n v="88"/>
    <n v="184"/>
    <n v="70"/>
    <n v="200"/>
    <d v="2021-04-08T12:14:58"/>
    <n v="44312.733645833301"/>
    <x v="12"/>
    <s v="umata@nilo-cundinamarca.gov.co"/>
    <s v="lsalinas@cci.org.co"/>
    <n v="44322.659375000003"/>
    <n v="1"/>
    <n v="1"/>
    <n v="1"/>
    <s v="No aplica Jac"/>
    <n v="1"/>
    <s v="No aplica Jac"/>
    <n v="1"/>
    <n v="1"/>
    <n v="1"/>
    <n v="1"/>
    <n v="3"/>
    <n v="3"/>
    <n v="2"/>
    <n v="1"/>
    <s v="No aplica Jac"/>
    <n v="1"/>
    <m/>
    <m/>
    <s v="Documento subsanado_x000a_La certificación de representación legal debe tener una fecha no mayor a 30 días "/>
    <s v="No aplica Jac"/>
    <s v="Documento subsanado_x000a_La copia de estatutos no corresponde al archivo enviado."/>
    <s v="No aplica Jac"/>
    <m/>
    <s v="La declaración no relaciona fecha, sin embargo establece un periodo para un cargo a personería."/>
    <m/>
    <m/>
    <s v="Falta certificado antecedentes procuraduría para la organización"/>
    <m/>
    <m/>
    <m/>
    <s v="No aplica Jac"/>
    <m/>
    <m/>
    <m/>
    <s v="f75e3cce-80a3-497b-8eb1-5feef85034cc..pdf"/>
    <s v="No aplica Jac"/>
    <s v="e78fe3b5-f15b-4301-9cf3-a1521385eb7c..pdf"/>
    <s v="No aplica Jac"/>
    <m/>
    <m/>
    <m/>
    <m/>
    <m/>
    <m/>
    <m/>
    <m/>
    <s v="No aplica Jac"/>
    <m/>
    <s v="Implementación"/>
    <x v="3"/>
    <b v="0"/>
    <x v="0"/>
    <x v="3"/>
    <x v="3"/>
    <n v="0"/>
    <n v="0"/>
    <n v="0"/>
    <n v="0"/>
    <n v="0"/>
    <s v=""/>
    <n v="131"/>
    <m/>
    <x v="0"/>
    <n v="44294"/>
    <s v="Se esta completando la documentación, se debe programar llamada para realizar seguimiento."/>
    <n v="44299"/>
    <s v="Se realiza seguimiento correspondiente por medio de la hija del representante legal al no tener respuesta directa del mismo. Dicha persona dice informarle del seguimiento y finalizacion de la postulación con exito."/>
    <n v="44306"/>
    <s v="La funcionaria de apoyo de la JAC Yeimi Alzate de la UMATA, reporta estar a la espera de la documentación faltante por parte del representante legal Gildardo Díaz, para realizar el acompañamiento y apoyo necesario a la finalización de la postulación con exito en los próximos días. Se tenia programado realizar el dia de hoy el cargue y finalizacion de postulación, sin embargo,  no se obtuvo ninguna respuesta por parte del representante legal, ni se hizo llegar la documentación pertinente.  "/>
    <n v="44308"/>
    <s v="Luego de varios intentos por intentar entablar comunicación por medio telefónico con el representante legal de la JAC, él señor Gildardo Díaz, expresa estar reuniendo la documentación pertinente para el cargue al aplicativo, sin embargo, espera enviarle a la ingeniera Yeimi Álzate de la UMATA algunos documentos como lo son el RUT, fotocopias de CC del representante y tesorero el día 23/4/2021 con la finalidad de que la ingeniera vaya diligenciando, cargando la información y documentos con los que cuenta por parte del señor Gildardo una vez sean enviados. Por otra parte, el representante dice que hasta el día 26/4/2021 puede conseguir y tramitar los demás documentos faltantes debido a que se encuentra laborando, y no cuenta con otro día de disponibilidad para finalizar con la postulación de manera exitosa. Cabe resaltar, que se han brindado las posibilidades de realizar visitas a campo para realizar el acompañamiento correspondiente y finalizar con el registro, pero debido a los diferentes inconvenientes para entablar comunicación directa con el señor Gildardo, y luego de varios intentos de comunicación y mensajes enviados a su hija Karen Díaz por medio de WhatsApp hasta el día de hoy 22/4/2021 se logra entablar comunicación. Se espera lograr el cargue de la documentación (firmas de la junta directiva, estatutos, certificado de antecedentes penales de la Policía Nacional (presidente y tesorero), antecedentes de responsabilidad fiscal de la contraloría, antecedentes disciplinarios de la procuraduría, entre otros) en su totalidad antes del cierre de la convocatoria."/>
    <n v="44311"/>
    <s v="La funcionaria de la UMATA la señora Yeimi Alzate, reporta el cargue de los documentos que le fueron enviados por el representante legal de la JAC, el señor Gildardo Díaz, sin embargo, dice que esta aun a la espera de una fotografía, y cuatro documentos que hacen falta para finalizar con la postulación de manera exitosa antes del cierre de la convocatoria."/>
    <m/>
    <m/>
    <m/>
    <s v="x"/>
    <s v="SI"/>
    <n v="54"/>
    <x v="2"/>
    <x v="5"/>
    <x v="2"/>
    <s v="VIABLE"/>
    <s v="VIABLE"/>
    <x v="0"/>
    <m/>
    <m/>
    <m/>
    <x v="1"/>
    <s v="901298327-0"/>
    <n v="492"/>
    <s v="Cálido, Medio"/>
    <n v="20"/>
    <n v="400"/>
    <n v="500"/>
    <n v="200"/>
    <n v="200"/>
    <n v="1000"/>
    <n v="50"/>
    <n v="1990"/>
    <s v="11% de 500 a 2000m"/>
    <n v="2010"/>
    <s v="6%&gt; a 2000m"/>
    <s v="MEDIO"/>
    <n v="29811000"/>
    <n v="1491000"/>
    <n v="31302000"/>
    <s v="MARCELA MADARIAGA"/>
  </r>
  <r>
    <n v="40"/>
    <s v="DE USUARIOS DEL ACUEDUCTO DE AGUA LINDA DE LAS VEREDAS LA REFORMA Y APOSENTOS DOA EL MUNICIPIO DE VENECIA ACUAVEN"/>
    <x v="1"/>
    <x v="12"/>
    <s v="LA REFORMA Y APOSENTOS DOA"/>
    <s v="DE USUARIOS DEL ACUEDUCTO DE AGUA LINDA DE LAS VEREDAS LA REFORMA Y APOSENTOS DOA EL MUNICIPIO DE VENECIA ACUAVEN"/>
    <x v="4"/>
    <n v="39854"/>
    <s v="900269761-7"/>
    <s v="VEREDA LA REFORMA Y APOSENTOS DOA"/>
    <s v="NORTE 939434, ESTE 0952152 "/>
    <n v="3125110468"/>
    <s v="acuaven@hotmail.com"/>
    <s v="JAIRO ALFREDO SILVA"/>
    <n v="332679"/>
    <n v="3125110468"/>
    <s v="acuaven@hotmail.com"/>
    <s v="DAVID GUERRERO BELTRAN "/>
    <n v="334650"/>
    <n v="3123872859"/>
    <s v="acuaven@hotmail.com"/>
    <s v="JAIRO ALFREDO SILVA"/>
    <s v="ACERO ACERO JESUS MARIA"/>
    <s v="JOSE LUIS REY BECERRA "/>
    <s v="DAVID GUERRERO BELTRAN"/>
    <s v="ADELMO GUZMAN "/>
    <s v="NINGUNO "/>
    <s v="NINGUNO "/>
    <s v="NINGUNO "/>
    <s v="NINGUNO "/>
    <s v="NINGUNO "/>
    <s v="NINGUNO "/>
    <s v="NINGUNO "/>
    <s v="NINGUNO "/>
    <s v="En la vereda de la Reforma y Aposentos Doa se creó el ACUEDUCTO DE AGUA LINDA hace aproximadamente 40 años, con la unión de varios residentes de las  veredas La Reformas y Aposentos Doa   para velar por el buen funcionamiento de este acueducto y así poder suplir las necesidades que llegasen a presentarse con el servicio prestado a cada uno de los usuarios beneficiarios, al momento de iniciar con el acueducto veredal se planteó la idea de ser un acueducto independiente y autosuficiente y de esta manera poder ser sostenible como acueducto de asociados y como fuente abastecedora del recurso hídrico, en el año 2009 el día 10 de febrero se registró ante la cámara y comercio  bajo el NIT 900269761-7 con razón social  DE USUARIOS DEL ACUEDUCTO DE AGUA LINDA DE LAS VEREDAS LA REFORMA Y APOSENTOS DOA EL MUNICIPIO DE VENECIA ACUAVEN. esta asociación de usuarios viene trabajando en pro de la comunidad para suministrar un buen servicio."/>
    <s v=" La  Asociación DE USUARIOS DEL ACUEDUCTO DE AGUA LINDA DE LAS VEREDAS LA REFORMA Y APOSENTOS DOA EL MUNICIPIO DE VENECIA ACUAVEN, realiza periódicamente trabajos del limpieza y mantenimiento del el nacedero, los filtros, y  al tanques para evitar que el servicio llegue a los usuarios con sedimentos. "/>
    <s v="se realizó reforestación del nacedero AGUA LINDA en el mes de octubre del 2020 donde se plantaron 70 arboles donados por la CAR y con apoyo de la secretaria de desarrollo económico. "/>
    <n v="2020"/>
    <s v="REFORESTACION "/>
    <s v="car"/>
    <m/>
    <m/>
    <m/>
    <m/>
    <m/>
    <m/>
    <m/>
    <m/>
    <m/>
    <m/>
    <m/>
    <m/>
    <s v="si se tienen vías de acceso al nacedero del acueducto AGUA LINDA. las vía principal  está en buen estado._x000a_"/>
    <s v="existe trasporte publico rutas, mototaxis y privado constantemente."/>
    <s v="30 minutos"/>
    <s v="9cf237a7-5688-4c1f-9506-b15f2f631003..pdf"/>
    <s v="524d6456-8d98-471b-82b2-1760f2c396fb..pdf"/>
    <s v="No aplica Acueductos"/>
    <s v="48086749-cd0f-4ae6-ab03-669d89cd4878..pdf"/>
    <s v="No aplica Acueductos"/>
    <s v="03c5d7eb-7598-4de5-bda2-48cf1fc44e25..pdf"/>
    <s v="No aplica Acueductos"/>
    <s v="c63e5e30-e1c5-497c-b42b-eed40efca2ff..pdf"/>
    <s v="8b9596c4-ccde-49fa-ae1e-6db2111568a9..pdf"/>
    <s v="00e95b82-8c11-411b-8c7d-573cac5cb74d..pdf"/>
    <s v="64ceb4de-c1f9-401d-818e-d7d928893da5..pdf"/>
    <s v="16d036fc-fd79-4d02-b68e-3ea5d67008b1..pdf"/>
    <s v="4aca733a-7d83-4b5d-a5da-cd7cb727fcda..pdf"/>
    <s v="2d13f14d-6ca1-4d96-9529-63fd218de213..pdf"/>
    <s v="5c1f432a-debe-4b56-a313-22e61f647370..pdf"/>
    <s v="72d45205-1949-4353-a6fc-2ac9df696ffe..pdf"/>
    <s v="Si"/>
    <s v="No"/>
    <s v="No"/>
    <s v="No"/>
    <s v="No"/>
    <s v="No"/>
    <s v="VEREDA LA REFORMA Y APOSENTOS DOA"/>
    <s v="NACIDERO AGUA LINDA, NACEDERO AGUA CLARAS, NACEDERO LA REFORMA Y QUEBRADA LA MACHAMBA."/>
    <n v="4"/>
    <s v="NACIDERO AGUA LINDA, NACEDERO AGUAS CLARAS, NACEDERO LA REFORMA Y QUEBRADA LA MACHAMBA."/>
    <s v="EL NACEDERO DE AGUA LINDA UBICADO EN LA VEREDA LA REFORMA."/>
    <n v="1026"/>
    <s v="BUENA"/>
    <s v="Fácil"/>
    <n v="1026"/>
    <s v="BUENA"/>
    <s v="Fácil"/>
    <s v="La problemática relacionada con la prestación del servicio de acueducto AGUA LINDA de las veredas de la reforma y Aposentos Doa es principalmente    la calidad del agua suministrada a la comunidad, esto  se debe a que no está delimitada el área del nacedero de donde se abastece el acueducto y por ello nos acarrea que llegue con mugre o sedimentos a causa de los animales que pastan en el área o personas no autorizadas por junta administradora del acueducto.  Sembrar arboles nativos  del sector que ayuden a la conservación del agua como:  cajeto, sauce, saucos, guadua quindiana._x000a_Se ha planteado en reuniones de usuarios del acueducto AGUA LINDA de las veredas reforma y Aposentos Doa que parte de la solución al problema generado en la prestación del servicio de agua potable es el encerramiento del predio donde se recoge el agua que alimenta este acueducto, así poder aislar los animales del sector que son la causa principal para que agua llegue con sedimentación, mugre o residuos orgánicos a los hogares beneficiarios. _x000a_"/>
    <s v="Se participo en una jornada de reforestación con apoyo de la car y la secretaria de desarrollo económico mata en el mes de octubre del 2020 donde se plantaron 70 arboles para protección del nacedero AGUA LINDA del las veredas la Reforma y Aposentos Doa, se realiza mantenimiento del nacedero constantemente por junta administradora. "/>
    <s v="NO"/>
    <m/>
    <s v="8681e157-5bf8-4225-a613-266034512ab1..jpeg"/>
    <s v="f106cd5c-9f60-4185-9b37-72a8c9584352..jpeg"/>
    <s v="673a8efc-d5cb-483a-97b9-8238a83c5714..jpeg"/>
    <s v="e87e2b16-0fb8-403c-a4bb-34c17da2e3b3..jpeg"/>
    <s v="6927781d-82f6-4f39-a805-a4b8b70a9a4d..jpeg"/>
    <s v="57001688-3f76-4962-a505-3b751ce97f10..jpeg"/>
    <s v="3805da9c-028e-4e72-8cc3-3425052bf8a9..jpeg"/>
    <s v="3638f02a-d8af-40c2-8f68-b39566e6e46f..jpeg"/>
    <s v="No"/>
    <m/>
    <n v="10"/>
    <n v="5"/>
    <n v="15"/>
    <n v="4"/>
    <n v="5"/>
    <n v="9"/>
    <n v="13"/>
    <n v="15"/>
    <n v="28"/>
    <n v="20"/>
    <n v="15"/>
    <n v="35"/>
    <n v="47"/>
    <n v="40"/>
    <n v="87"/>
    <n v="40"/>
    <n v="105"/>
    <d v="2021-04-08T13:01:04"/>
    <n v="44308.539305555598"/>
    <x v="13"/>
    <s v="serviciospublicos@venecia-cundinamarca.gov.co"/>
    <s v="esca_sumapaz@cci.org.co"/>
    <n v="44313.791481481501"/>
    <n v="1"/>
    <n v="1"/>
    <s v="No aplica Acueductos"/>
    <n v="1"/>
    <s v="No aplica Acueductos"/>
    <n v="0"/>
    <s v="No aplica Acueductos"/>
    <n v="1"/>
    <n v="1"/>
    <n v="1"/>
    <n v="3"/>
    <n v="3"/>
    <n v="2"/>
    <n v="1"/>
    <n v="0"/>
    <n v="1"/>
    <m/>
    <m/>
    <s v="No aplica Acueductos"/>
    <m/>
    <s v="No aplica Acueductos"/>
    <s v="No se anexan los estatutos, se anexa una certificación de cámara de comercio del año 2019"/>
    <s v="No aplica Acueductos"/>
    <m/>
    <m/>
    <m/>
    <m/>
    <m/>
    <m/>
    <m/>
    <s v="No se anexa la renovación de la concesión. (allegar esta renovación)"/>
    <m/>
    <m/>
    <m/>
    <s v="No aplica Acueductos"/>
    <m/>
    <s v="No aplica Acueductos"/>
    <s v="4647bcd2-5fa9-4b85-a507-e6e79f235207..pdf"/>
    <s v="No aplica Acueductos"/>
    <m/>
    <m/>
    <m/>
    <m/>
    <m/>
    <m/>
    <m/>
    <m/>
    <m/>
    <s v="Implementación"/>
    <x v="3"/>
    <b v="1"/>
    <x v="6"/>
    <x v="7"/>
    <x v="8"/>
    <n v="0"/>
    <n v="0"/>
    <n v="0"/>
    <n v="0"/>
    <n v="0"/>
    <s v=""/>
    <n v="56"/>
    <s v="SI"/>
    <x v="2"/>
    <n v="44295"/>
    <s v="Se informo el tema de documentos, y cambiaran la JAC por otra."/>
    <n v="44299"/>
    <s v="se realizo la consulta de cambiar la JAC y el dia jueves tienen reunion con  el presidente un acueducto nuevo. "/>
    <n v="44306"/>
    <s v="Se hablo con el encargado, el cual informo que el dia de hoy esta actualizando el rut y posteriormente va a subir todo lo que queda pendiente a mas tardar el dia viernes. "/>
    <n v="44307"/>
    <s v="Se hablo con la encargada del registro evidencian que ya cambiaron la informacion de JAC a ACUEDUCTO y que finalizan proceso el dia 22 a las 5pm."/>
    <n v="44308"/>
    <s v="Finalizan proceso hoy "/>
    <m/>
    <m/>
    <m/>
    <m/>
    <m/>
    <n v="137"/>
    <x v="3"/>
    <x v="6"/>
    <x v="3"/>
    <s v="VIABLE"/>
    <s v="NO VIABLE"/>
    <x v="2"/>
    <s v="Ninguno"/>
    <d v="2021-07-06T00:00:00"/>
    <m/>
    <x v="1"/>
    <s v="900269761-7"/>
    <m/>
    <s v=" "/>
    <m/>
    <m/>
    <m/>
    <m/>
    <m/>
    <m/>
    <m/>
    <m/>
    <m/>
    <m/>
    <m/>
    <m/>
    <m/>
    <m/>
    <n v="0"/>
    <m/>
  </r>
  <r>
    <n v="42"/>
    <s v="JUNTA DE ACCION COMUNAL EUGENIO DIAZ"/>
    <x v="1"/>
    <x v="10"/>
    <s v="VEREDA SAN JORGE"/>
    <n v="2375"/>
    <x v="1"/>
    <n v="29108"/>
    <s v="901126362-1"/>
    <s v="CARRERA 9 N. 12 A 12"/>
    <s v="SOACHA CENTRO"/>
    <n v="3212752438"/>
    <s v="eugeniodiaz1979@hotmail.com"/>
    <s v="ANA ISABEL ALBA"/>
    <n v="39675744"/>
    <n v="3212752438"/>
    <s v="anaisabel0304@hotmail.com"/>
    <s v="MARINA ANDREA URBINA"/>
    <n v="53890567"/>
    <n v="3147729247"/>
    <s v="andreazamora2018@gmail.com"/>
    <s v="ANA ISABEL ALBA "/>
    <s v="MARY LUZ CRUZ"/>
    <s v="STELLA AMAYA "/>
    <s v="ANDREA URBINA"/>
    <s v="ENRIQUE BELTRAN "/>
    <s v="AMPARO VARGAS"/>
    <s v="HONORATO USAQUEN "/>
    <s v="AMPARO VARGAS"/>
    <s v="NELLY MEDINA"/>
    <s v="COMITE DE EMPRESARIAL "/>
    <s v="AMPARO CRUZ"/>
    <s v="COMITE DE EDUCACION "/>
    <s v="DIANA CIFUENTES"/>
    <s v="Debemos nuestro nombre al reconocido escritor José Eugenio Díaz Castro; nacido en Soacha en 1804 – y murió en Bogotá en 1865) Escritor colombiano que inició el costumbrismo en su país con la novela Manuela. Hombre de campo, de formación prácticamente autodidacta, no participó en ninguna guerra ni perteneció a partido político alguno; sin embargo, recreó con mirada sociológica muchos de los hechos y acontecimientos de la turbulenta etapa histórica que hubo de vivir._x000a_La Junta de Acción Comunal del Barrio Eugenio Díaz se constituye con Personería jurídica N° 002375 el 10 de Septiembre de 1979; siendo su primer Presidente el reconocido líder comunitario JAIRO ALBA._x000a_Desde su fundación la Junta de Acción Comunal ha liderado el desarrollo de nuestro barrio, con importantes proyectos como fueron la obra para la instalación del alcantarillado de nuestro barrio y la adecuación de las vías pues la misma comunidad fue la que pavimento las calles._x000a_Es de resaltar que en nuestro Barrio Eugenio Díaz fundador del Municipio de Soacha, se encuentra ubicado el Cementerio Local, El SENA, La ESE Hospital Mario Gaitán Yanguas con el centro de atención ambulatoria y el servicio de promoción y prevención; es uno de los barrios con mayores instituciones educativas oficiales y privadas entre ellos el Colegio Departamental Integrado de Soacha; actualmente cuenta con el servicio privado de las Canchas Deportivas “Mendoza”, se encuentran ubicados ancianatos, jardín de bienestar familiar, Restaurantes, Piqueteaderos, y Repostería reconocidos en nuestro municipio como es “El Llanero”, “La Mona”  “El mesón de Juancho” “La gata golosa”._x000a_A raíz del gran crecimiento que iba presentando el barrio se constituye la Junta de Acción Comunal del Barrio Eugenio Díaz con Personería jurídica N° 002375 el 10 de septiembre de 1979; siendo su primer presidente el reconocido líder comunitario JAIRO ALBA._x000a_Desde su inicio la Junta de Acción Comunal ha liderado el desarrollo de nuestro barrio, con importantes proyectos como fueron la obra para la instalación del alcantarillado de nuestro barrio, la adecuación de las vías pues a través del trabajo comunitario se logró el pavimento las calles y obras de impacto social y comunitario que contribuyen no solo a mejoramiento de la calidad de vida de la comunidad Eugenistas sino también de los barrios aledaños._x000a_El principal limitante de la JUNTA DE ACCION COMUNAL EUGENIO DIAZ, es la de no tener un salón comunal en las condiciones básicas para poder tener un espacio comunal,  de reunión, capacitación, fortalecimiento, diversión y convivencia entre la comunidad y JAC._x000a_Ha sido nuestro principal objetivo desde que se inició nuestro periodo de mandato, se ha  adecuado con gestión de JAC, el lote comunal  y ya contamos con paredes, puerta, faltando instalación  de la  luz y  agua pero genera recursos y eso es lo que no contamos._x000a_Al  lograr contar con el salón  comunal  EUGENISTAS seria de un gran  beneficio para todos poder contar con la sede comunal y realizar las actividades, asambleas y diferentes convocatorias de formación personal y grupal.  _x000a_Esta iniciativa busca el desarrollo, fortalecimiento, participación e  involucramiento activo de una comunidad en busca formar  liderazgos nuevos e innovadores, seguir  en la creación, formación  y fortalecer  nuevos  liderazgos  para la transformación de los entornos socio-organizativos y socio-políticos, a nivel local y municipal_x000a_"/>
    <s v="-.El día 13 de junio 2016, Se logra restablecer  un sector peatonal de la Carrera 9 con Calle 10, porque desde hace 14 años se encontraba invadida de escombros y  botadero de basura,  gestionando con Aseo Internacional y con la CAR el acompañamiento a  la limpieza del rio Soacha,  ya que este rio hace gran parte  de nuestro barrio; con esto hemos  logrado que la comunidad retome la importancia de entornos saludables, de un medio ambiente apto para vivir y del trabajo grupal que hacen las entidades pertinentes y la articulación con la comunidad así consiguiendo la solución a los residentes de este sector ya que no se benefició solo el Barrio Eugenio Díaz sino otros barrios aledaños como lo son los barrios La Fragua, Satélite, Quintas de La Laguna, el Silo, Veredita entre otros,  ya que este sendero es vía peatonal donde es muy concurrida porque es de más fácil acceso al Soacha Centro._x000a_-Trabajamos vestidos con material reciclable con los niños y padres con todos ayudamos a la creación de estos trajes los cuales ellas lucieron el día 12 de noviembre 2016,  evento realizado en la granja del sector y conto con la participación de 200 niños de varias comunas creando la importancia de reciclar._x000a_-El 16 de junio 2017, se logra la instalación de dos postes de alumbrado público el 16 de junio 2017,  en un sector muy importante de  nuestro barrio ya que  desde hace 70 años aproximadamente no contaba con este servicio,  este sendero peatonal  muy concurrido por personas no solo del sector sino de barrios aledaños pero después de  las 6:00pm no podían transitar por ahí, ya que esa oscuridad la aprovechaban los maleantes para hacer de las suyas, robos, venta y consumo de sustancias alucinógenas etc., _x000a_  Si fue una  lucha y pelea  incansable por este servicio ya que  es fundamental para la salud    mental y física  de cualquier ser humano.  Al lograr esa gestión se  logra que la comunidad se sienta  segura, se promovió la operación nocturna de negocios,  se incrementó el paso de peatones durante la noche,  lo cual hace que el sector  fuera  más activo y agradable. Esta acción impactó muchísimo a la comunidad y ha generado más confianza y credibilidad de la acción comunal._x000a_-El día 10 de febrero 2018, se  señaliza  el barrio con mensajes ambientales donde ha generado impactó en las zonas vulnerables de basura y escombros  de nuestro sector logrando sensibilizar la gente al cuidado y protección de un territorio._x000a_25._x0009_El día 14 de julio 2018, nos realizan entrega de un tramo de la calle 11 con carrera 11, donde después de tanta insistencia de la junta nos pavimentan ya que esta calle estaba súper deteriorada._x000a_26._x0009_Sendero peatonal, marzo 12/2019, con una gestión de $13.096.500_x000a_27._x0009_Alcantarillado Salón, marzo 30/2019, con una gestión de  $720.000_x000a_28._x0009_Realizo un diplomado, del Liderazgo social a la gerencia comunal._x000a_29._x0009_Reunión CAR-regional, marzo 8/2019, socialización del proyecto._x000a_30._x0009_Inicio Proyecto Car, marzo 23/2019, el corregimiento._x000a_31._x0009_Proyecto car, abril 27/2019, recorrido territorial._x000a_32._x0009_Inicio Centro vida Eugenista, abril 29/2019_x000a_33._x0009_Gestión para la pavimentación de la carrera 10 y calle 11._x000a_34._x0009_En el año 2020, se puede gestionar varios mercados cada 3 meses apoyando_x000a_ a la población más vulnerable del barrio._x000a_35._x0009_Se realiza reunión el 11 de agosto 2020, en un sector por tema de convivencia_x000a_36._x0009_Se realiza en varios sectores del barrio, en el mes de octubre,  misa por la salud de los residentes_x000a_37._x0009_Se entrega dulces en la última semana de octubre, a los niños del barrio de casa _x000a_en casa._x000a_38._x0009_Se realiza vacunación canina y felina el 11 de diciembre 2020_x000a_39._x0009_.Se realiza novena de aguinaldos con todos los protocolos de seguridad en el salón comunal._x000a__x000a__x000a_"/>
    <s v="-Se crea el grupo de Gestores Ambiental Eugenistas con la participación  de niños, adolescentes, adultos y adultos mayores, entre los 4 a 77  años de edad,  se inició con siete (7) personas  y a la fecha van treinta y cinco (45) personas activas, con los que hemos talleres donde se trabajan los valores (respeto, amistad, amor, honestidad, responsabilidad, sinceridad, tolerancia y generosidad).Trabajando los deberes (escolares, familiares, comunitarios y el medio ambiente entre otros). Aunque nosotros tenemos lote comunal pero no salón, es una de las dificultades para realizar los talleres con nuestros niños y adolescentes, trabajamos en diferentes espacios que la misma comunidad nos presta para tener la continuidad con ellos, no perdemos las ganas de seguir y trabajar por nuestros menores. _x000a_-El día 13 de junio 2016, Se logra restablecer  un sector peatonal de la Carrera 9 con Calle 10, porque desde hace 14 años se encontraba invadida de escombros y  botadero de basura,  gestionando con Aseo Internacional y con la CAR el acompañamiento a  la limpieza del rio Soacha,  ya que este rio hace gran parte  de nuestro barrio; con esto hemos  logrado que la comunidad retome la importancia de entornos saludables, de un medio ambiente apto para vivir y del trabajo grupal que hacen las entidades pertinentes y la articulación con la comunidad así consiguiendo la solución a los residentes de este sector ya que no se benefició solo el Barrio Eugenio Díaz sino otros barrios aledaños como lo son los barrios La Fragua, Satélite, Quintas de La Laguna, el Silo, Veredita entre otros,  ya que este sendero es vía peatonal donde es muy concurrida porque es de más fácil acceso al Soacha Centro._x000a_-el día 11 de noviembre 2017 día de la celebración del comunal,  nos  premiaron con una dotación para el comité Ambiental del barrio, valorando el gran esfuerzo y dedicación con la realización  de estos proyectos._x000a_-Salimos favorecidos por el ministerio del interior  como ganadores del concurso BIP Colombia 2017, con nuestro proyecto de Participación ciudadana en gestión ambiental Eugenista, el día 14 de diciembre, el cual ganamos 8.900.000 , el cual se ejecutaron  en el salón comunal._x000a_-El día 10 de febrero 2018, se  señaliza  el barrio con mensajes ambientales donde ha generado impactó en las zonas vulnerables de basura y escombros  de nuestro sector logrando sensibilizar la gente al cuidado y protección de un territorio._x000a_-Ejecución  Proyecto Car, marzo 23/2019, el corregimiento."/>
    <n v="2019"/>
    <s v="Implementar un semillero comunitario con N. 1800 especies nativas que garanticen la producción de material vegetal requerido para el enriquecimiento forestal, que contenga los tres momentos (compra de insumos, establecimiento y seguimiento._x000a_-el enriquecimiento forestal de la zona a intervenir en cualquiera de sus tres componentes: protector de la fuente hídrica, enriquecimiento forestal y conectividad forestal, mediante la plantación y mantenimiento de especies nativas presentes en la zona de conformidad con el anexo técnico del presupuesto del proyecto correspondiente a la siembra de 1800 plántulas_x000a_-Enriquecer con la siembra de doscientos (200) árboles frutales bajo el concepto de parcelas agroforestales,  que incluya   definición, compra de insumos,   siembra y mantenimiento._x000a_-Establecimiento de aislamiento protector de 1520 mts lineales, de acuerdo a los lineamientos técnicos establecidos en el anexo económico. "/>
    <s v="CAR, FONDECUM, ACPP"/>
    <m/>
    <m/>
    <m/>
    <m/>
    <m/>
    <m/>
    <m/>
    <m/>
    <m/>
    <m/>
    <m/>
    <m/>
    <s v="VIAS EN BUEN ESTADO, PLACAS HUELLAS"/>
    <s v="BUS, CARRO, CADA 60 MINUNTOS PASA EL BUS."/>
    <s v="30 minutos"/>
    <s v="d830166c-04d7-479f-8dae-a7b326c4d75b..pdf"/>
    <s v="2f646367-3d72-4ad6-a87e-41828fa31015..pdf"/>
    <s v="43d50fd0-77bd-4e0b-becd-8afd76001b9c..pdf"/>
    <s v="No aplica Jac"/>
    <s v="38cef2e0-9bf0-43df-a528-d015d4beb41a..pdf"/>
    <s v="No aplica Jac"/>
    <s v="76ff97ff-e9af-4bcd-a123-c3c35e1e5b76..pdf"/>
    <s v="ccd420bf-a63f-499c-a36c-0a3382af42ab..docx"/>
    <s v="43d2f92f-0151-4dc5-81cb-0f5eda8ebc54..pdf"/>
    <s v="546cd41b-4f40-4c2b-b95f-700f76027c01..pdf"/>
    <s v="f1a1ec52-d313-4f27-a49e-975f3c293175..pdf"/>
    <s v="0d2c2e59-ec00-47f9-89f0-73072c299f23..pdf"/>
    <s v="970fdd1e-dcf7-4282-9dbb-c6f4679c6ba8..docx"/>
    <s v="152a242a-6fbd-48c6-946d-9f5dfb99ec7f..pdf"/>
    <s v="No aplica Jac"/>
    <s v="735758f2-868c-4159-bf5d-5e2937072d9b..pdf"/>
    <s v="No"/>
    <s v="Si"/>
    <s v="No"/>
    <s v="Si"/>
    <s v="No"/>
    <s v="No"/>
    <s v="SAN JJORGE"/>
    <s v="RIO SOACHA"/>
    <n v="1"/>
    <s v="RIO SOACHA"/>
    <s v="RIO SOACHA Y BOCA TOMA"/>
    <n v="5"/>
    <s v="QUEBRADO DE DIFICIL  ACCESO"/>
    <s v="Difícil"/>
    <n v="900"/>
    <s v="QUEBRADO DE DIFICIL  ACCESO"/>
    <s v="Difícil"/>
    <s v="REFORESTACION, RECUPERCION DEL RIO SOACHA Y AISLAMIENTO DEL MISMO"/>
    <s v="SE HA REALIZADO JORNADAS DE  LIMPIEZAS CON LA COMUNIDAD"/>
    <s v="FENOMENOS DE LAS NIÑA, MUCHA LLUVIA"/>
    <m/>
    <s v="822f0896-27c0-471b-97ef-fdd62da81fe3..jpeg"/>
    <s v="6d3ad179-8e1e-4a03-8caf-d01811d31da0..jpeg"/>
    <s v="6f78a0ba-000c-479a-b886-d242ca5b550e..jpeg"/>
    <s v="5f665496-564c-458d-abb2-9d02ff2e55c0..jpeg"/>
    <s v="c6f9a7a3-ffaa-452d-98bc-d495b2bfa6bc..jpg"/>
    <s v="f841ee89-09cb-43a9-bf05-feb6a460135e..jpg"/>
    <s v="c5da9d53-b52c-45f6-be5e-db835e07c374..jpeg"/>
    <s v="d31d89db-6c2d-444a-9c92-3b329f371631..jpeg"/>
    <s v="No"/>
    <m/>
    <n v="80"/>
    <n v="45"/>
    <n v="125"/>
    <n v="35"/>
    <n v="42"/>
    <n v="77"/>
    <n v="45"/>
    <n v="62"/>
    <n v="107"/>
    <n v="32"/>
    <n v="30"/>
    <n v="62"/>
    <n v="192"/>
    <n v="179"/>
    <n v="371"/>
    <n v="52"/>
    <n v="152"/>
    <d v="2021-04-08T15:19:00"/>
    <n v="44301.735439814802"/>
    <x v="14"/>
    <s v="anaisabel0304@hotmail.com"/>
    <s v="esca_magdalena@cci.org.co"/>
    <n v="44323.508182870399"/>
    <n v="1"/>
    <n v="1"/>
    <n v="1"/>
    <s v="No aplica Jac"/>
    <n v="1"/>
    <s v="No aplica Jac"/>
    <n v="1"/>
    <n v="1"/>
    <n v="1"/>
    <n v="1"/>
    <n v="3"/>
    <n v="3"/>
    <n v="2"/>
    <n v="1"/>
    <s v="No aplica Jac"/>
    <n v="1"/>
    <m/>
    <m/>
    <s v="Se deben tener en cuenta los comentarios del área jurídica del CCI para evitar problemas al ejecutar la estrategia ESCA. "/>
    <s v="No aplica Jac"/>
    <m/>
    <s v="No aplica Jac"/>
    <s v="Falta adjuntar el soporte requerido"/>
    <m/>
    <m/>
    <m/>
    <m/>
    <m/>
    <m/>
    <m/>
    <s v="No aplica Jac"/>
    <m/>
    <m/>
    <m/>
    <s v="63da2e50-fd36-40fa-a6e0-bdef4aef1927..pdf"/>
    <s v="No aplica Jac"/>
    <m/>
    <s v="No aplica Jac"/>
    <s v="2785a010-399a-4fe1-9a71-67d43817504b..pdf"/>
    <m/>
    <m/>
    <m/>
    <m/>
    <m/>
    <m/>
    <m/>
    <s v="No aplica Jac"/>
    <m/>
    <s v="Diagnostico"/>
    <x v="0"/>
    <b v="1"/>
    <x v="0"/>
    <x v="5"/>
    <x v="6"/>
    <n v="0"/>
    <n v="0"/>
    <n v="0"/>
    <n v="0"/>
    <n v="1"/>
    <n v="1"/>
    <n v="17"/>
    <m/>
    <x v="1"/>
    <n v="44295"/>
    <s v="Se envio mensaje de presentacion, aun no ha sido posible contactar telefonicamente"/>
    <n v="44299"/>
    <s v="No ha sido posible contactar"/>
    <n v="44301"/>
    <s v="Se logro contactar con la presidente, manifiesta que esta a la espera de algunos documentos para seguir con la postulacion"/>
    <m/>
    <m/>
    <m/>
    <m/>
    <m/>
    <m/>
    <m/>
    <m/>
    <s v="SI"/>
    <n v="69"/>
    <x v="2"/>
    <x v="7"/>
    <x v="0"/>
    <s v="VIABLE"/>
    <s v="VIABLE"/>
    <x v="0"/>
    <s v="1. Concepto Social: Revisar el número de priorización_x000a_2. Concepto Técnico: Revisar el número de priorización._x000a_3. Cartografías Social: En lo posible que sea más notorio el área de intervención del enriquecimiento protector._x000a_4. KMZ: Ajustar el área del enriquecimiento forestal para que sean acordes a las 200 plántulas a sembrar."/>
    <d v="2021-07-28T00:00:00"/>
    <d v="2021-07-28T00:00:00"/>
    <x v="1"/>
    <s v="901126362-1"/>
    <n v="2934"/>
    <s v="Frío"/>
    <n v="25"/>
    <n v="200"/>
    <n v="200"/>
    <n v="0"/>
    <n v="200"/>
    <n v="315"/>
    <n v="0.3"/>
    <n v="580"/>
    <s v="11% de 500 a 2000m"/>
    <n v="580"/>
    <s v="3% de 500m a 2000m"/>
    <s v="MEDIO"/>
    <n v="15324000"/>
    <n v="1491000"/>
    <n v="16815000"/>
    <m/>
  </r>
  <r>
    <n v="44"/>
    <s v="Asociación de usuarios de Acueducto vereda Asoaguas los Ribereños"/>
    <x v="1"/>
    <x v="6"/>
    <s v="Subia Carbonera"/>
    <n v="308804"/>
    <x v="4"/>
    <n v="43240"/>
    <s v="901211052-7"/>
    <s v="Subía Carbonera Escuela"/>
    <s v="4.468948, -74.38660"/>
    <n v="3138684244"/>
    <s v="acueductoriber@hotmail.com"/>
    <s v="Jaime Isnaldo Florian Poveda "/>
    <n v="385535"/>
    <n v="3138684244"/>
    <s v="acueductoriber@hotmail.com"/>
    <s v="William Octavio Muñoz Penagos"/>
    <n v="385626"/>
    <n v="3132289531"/>
    <s v="acueductoriber@hotmail.com"/>
    <s v="Jaime Isnaldo Florian Poveda"/>
    <s v="Luis Mican "/>
    <s v="Yamile Coronado Cruz "/>
    <s v="William Octavio Muñoz Penagos "/>
    <s v="Orlando Cuevas"/>
    <s v="No aplica"/>
    <s v="No aplica"/>
    <s v="no aplica "/>
    <s v="no aplica "/>
    <s v="Ninguno"/>
    <m/>
    <s v="NINGUNO "/>
    <m/>
    <s v="El acueducto los ribereños nació como una necesidad de integrar y respetar los nacimientos de agua  de la cuenca ya que no había una estructuración claro sobre el liquido vital"/>
    <s v="hace los acompañamientos en activdades que la J.A.C Sibia Carbonera solicita como es la roceria, la limpieza de la cuenca, arreglo de cunetas "/>
    <s v="la limpieza de la fuente de captación de agua,, ya que llega mucho material de desecho agrícola a  la fuente."/>
    <n v="2016"/>
    <s v="Reforestación y limpieza de la quebrada "/>
    <s v="Junta de Acción Comunal Subía Carbonera"/>
    <n v="2017"/>
    <s v="Reforestación y limpieza de la quebrada "/>
    <s v="Junta de Acción Comunal Subía Carbonera"/>
    <n v="2018"/>
    <s v="Reforestación y limpieza de la quebrada "/>
    <s v="Junta de Acción Comunal Subía Carbonera"/>
    <m/>
    <m/>
    <m/>
    <m/>
    <m/>
    <m/>
    <s v="Placa huella "/>
    <s v="Cualquier tipo de vehículo "/>
    <s v="3 km "/>
    <s v="b09529a6-0fc7-4a98-9f27-37f57e2b9d43..pdf"/>
    <s v="6703dc46-9fc3-4f2b-aa13-669aa449f485..pdf"/>
    <s v="No aplica Acueductos"/>
    <s v="c910f78c-c198-4a12-bb5b-aedded750093..pdf"/>
    <s v="No aplica Acueductos"/>
    <s v="8a4ccd2f-ee9b-4f52-9b73-8442062ee9ec..pdf"/>
    <s v="No aplica Acueductos"/>
    <s v="c9772c32-42c5-424c-b5e2-630ff4cced09..pdf"/>
    <s v="62b528d3-437a-4fbf-a75f-53b3d8f2dcd2..pdf"/>
    <s v="a2982d0c-f673-4918-8b95-8dac080617dd..pdf"/>
    <s v="e8ad8bfa-56a3-4b4d-95a4-ae98ea413118..pdf"/>
    <s v="bcfc0abd-065a-46fa-a6b2-e64a8dfd358d..pdf"/>
    <s v="01a2b82a-e0ed-46ea-bbbd-dfdc6b575287..pdf"/>
    <s v="11640ea8-6b97-47e8-9dde-23db82a09434..pdf"/>
    <s v="f1db58ef-02b7-4f9e-aba1-4772f50d7842..pdf"/>
    <s v="8c19fe66-c854-413b-b129-45ea9554f465..pdf"/>
    <s v="Si"/>
    <s v="No"/>
    <s v="No"/>
    <s v="Si"/>
    <s v="No"/>
    <s v="No"/>
    <s v="Vereda Subía Carbonera "/>
    <s v="Quebrada la Carbonera"/>
    <n v="1"/>
    <s v="Quebrada la Carbonera"/>
    <s v="Quebrada la Carbonera "/>
    <n v="15"/>
    <s v="Pendiente y boscoso"/>
    <s v="Medio"/>
    <n v="15"/>
    <s v="Pendiente y Boscoso"/>
    <s v="Medio"/>
    <s v="La idea es Conservar el agua a través de la arborización  y protección de la misma quebrada. "/>
    <s v="Jornadas de limpieza y jornadas de arborización "/>
    <s v="Fenómeno del niño y la niña "/>
    <m/>
    <s v="adeaeeef-3dbc-4029-b875-624b1b682787..jpeg"/>
    <s v="7f4f240f-648d-4fe7-9919-dca1d8c33099..jpeg"/>
    <s v="8c18f18f-3a82-43c9-8aaf-3ab06d4b22ae..jpeg"/>
    <s v="01cd9968-b083-4e67-99b6-752a291b21cf..jpeg"/>
    <s v="cea55254-763c-4ad1-a1e3-389432bda6b1..jpeg"/>
    <s v="7dd22c38-705f-4299-986a-4d13e810f3f5..jpeg"/>
    <s v="f06dd4da-7aa8-4800-ab87-ffe7466a4abf..jpeg"/>
    <s v="21a61646-283c-45c8-86e1-0358757f0f3a..jpeg"/>
    <s v="No"/>
    <m/>
    <n v="30"/>
    <n v="15"/>
    <n v="45"/>
    <n v="50"/>
    <n v="80"/>
    <n v="130"/>
    <n v="40"/>
    <n v="60"/>
    <n v="100"/>
    <n v="70"/>
    <n v="60"/>
    <n v="130"/>
    <n v="190"/>
    <n v="215"/>
    <n v="405"/>
    <n v="62"/>
    <n v="180"/>
    <d v="2021-04-08T15:45:00"/>
    <n v="44306.375879629602"/>
    <x v="15"/>
    <s v="acueductoriber@hotmail.com"/>
    <s v="idgonzalez@cci.org.co"/>
    <n v="44321.449618055602"/>
    <n v="1"/>
    <n v="1"/>
    <s v="No aplica Acueductos"/>
    <n v="1"/>
    <s v="No aplica Acueductos"/>
    <n v="1"/>
    <s v="No aplica Acueductos"/>
    <n v="1"/>
    <n v="1"/>
    <n v="1"/>
    <n v="3"/>
    <n v="3"/>
    <n v="2"/>
    <n v="1"/>
    <n v="1"/>
    <n v="1"/>
    <m/>
    <m/>
    <s v="No aplica Acueductos"/>
    <m/>
    <s v="No aplica Acueductos"/>
    <s v="no especifica la firma de contratos o convenios superiores a los 60 salarios "/>
    <s v="No aplica Acueductos"/>
    <m/>
    <m/>
    <m/>
    <s v="falta certificado del tesorero "/>
    <m/>
    <m/>
    <m/>
    <m/>
    <s v="faltan nombres completos y firmas de  la junta directiva "/>
    <m/>
    <m/>
    <s v="No aplica Acueductos"/>
    <m/>
    <s v="No aplica Acueductos"/>
    <s v="9e0ee314-1027-4118-b01c-4a1027a4eab6..pdf"/>
    <s v="No aplica Acueductos"/>
    <m/>
    <m/>
    <m/>
    <m/>
    <m/>
    <m/>
    <m/>
    <m/>
    <m/>
    <s v="Implementación"/>
    <x v="3"/>
    <b v="1"/>
    <x v="0"/>
    <x v="7"/>
    <x v="9"/>
    <n v="0"/>
    <n v="0"/>
    <n v="0"/>
    <n v="0"/>
    <n v="0"/>
    <s v=""/>
    <n v="40"/>
    <s v="SI"/>
    <x v="2"/>
    <n v="44294"/>
    <s v="Se inicio registro y se esta completando informacion. "/>
    <n v="44299"/>
    <s v="Se realiza seguimiento correspondiente, el tesorero envia respuesta a mas tardar el dia mañana de como van en el proceso. "/>
    <m/>
    <m/>
    <m/>
    <m/>
    <m/>
    <m/>
    <m/>
    <m/>
    <m/>
    <m/>
    <s v="SI"/>
    <n v="19"/>
    <x v="3"/>
    <x v="8"/>
    <x v="2"/>
    <s v="VIABLE"/>
    <s v="VIABLE"/>
    <x v="0"/>
    <m/>
    <m/>
    <m/>
    <x v="1"/>
    <s v="901211052-7"/>
    <n v="2129"/>
    <s v="Frío"/>
    <n v="20"/>
    <n v="500"/>
    <n v="600"/>
    <n v="0"/>
    <n v="200"/>
    <n v="1000"/>
    <n v="20"/>
    <n v="1380"/>
    <s v="11% de 500 a 2000m"/>
    <n v="600"/>
    <s v="3% de 500m a 2000m"/>
    <s v="FACIL"/>
    <n v="29225000"/>
    <n v="1491000"/>
    <n v="30716000"/>
    <s v="CAMILA GARZÓN"/>
  </r>
  <r>
    <n v="47"/>
    <s v="Junta de Acción Comunal de la Inspección Bateas"/>
    <x v="1"/>
    <x v="4"/>
    <s v="BATEAS"/>
    <n v="554"/>
    <x v="1"/>
    <n v="24528"/>
    <s v="900182256-3"/>
    <s v="Vereda Bateas"/>
    <s v="4°18′53″N 74°30′25″O"/>
    <n v="3196276365"/>
    <s v="jacveredabateas_tibacuy@hotmail.com"/>
    <s v="CELIO ANTONIO ESPITIA RINCON"/>
    <n v="79255235"/>
    <n v="3125542506"/>
    <s v="celioespitia.13@hotmail.com"/>
    <s v="ANA TULIA RAIGOSO SUAREZ"/>
    <n v="39611973"/>
    <n v="3125440691"/>
    <s v="jacveredabateas_tibacuy@hotmail.com"/>
    <s v="CELIO ANTONIO ESPITIA RINCON"/>
    <s v="BUENAVENTURA APONTE DIAZ"/>
    <s v="LUISA FERNANDA IBARRA CELEMIN"/>
    <s v="ANA TULIA RAIGOSO SUAREZ"/>
    <s v="RAFAEL TEUSA"/>
    <s v="JOSE BETANCOURT"/>
    <s v="DALILA GARCIA"/>
    <s v="JOSE BETANCOURT"/>
    <s v="AUDIAS GONZALEZ, FANNY IBARRA, JORGE BETANCOURT"/>
    <s v="MICROEMPRESARIAL"/>
    <s v="SANDRA IBAÑEZ"/>
    <s v="EDUCACION"/>
    <s v="YOLANDA RODRIGUEZ"/>
    <s v="La Junta de Acción Comunal de la vereda Bateas del Municipio de Tibacuy inicio su gestión y labor comunitaria en cabeza del señor Ángel Paulino Quintana y otros, por lo cual realizaron la gestión ante el Ministerio de Justicia quien otorgo la personería jurídica a través de la resolución No 0554 de febrero 25 de 1967. _x000a_Así mismo en 1972 por medio de la ordenanza No. 22 de 1972, la Asamblea de Cundinamarca crea la Inspección Departamental de Policía de Bateas del Municipio de Tibacuy, por lo que actualmente se denomina Junta de Acción Comunal de la Inspección Bateas. A través el tiempo por las gestiones realizadas por la JAC y comunidad ante las entidades de orden Nacional y Departamental y Municipal, ha logrado que se realicen obras de impacto en la Inspección de Bateas como lo ha sido la construcción de sede Educativa I.E.D. técnico Agroindustrial Bateas (Secundaria) y dos Subsedes Educativas Manuel Aya Caicedo (primaria) y Samper Madrid (Preescolar), Puesto de Salud, Centro de Acopio, Inspección de Policía, placas huellas y otros. "/>
    <s v="Jornadas de trabajo vias y placa huellas de la inspección de Bateas. _x000a_Actividades dirigida a niños y jovenes (Cine al Parque) _x000a_Apoyo a deportistas de la J.A.C. Bateas en campeonatos deportivos (Microfutbol) "/>
    <s v="Vinculación de la JAC Bateas y la IED Bateas en programa de recolección de residuos y basuras. _x000a_Jornadas de recolección de Basuras y recuperación de zonas verdes en la vereda _x000a_Jornadas de limpieza y recolección de basuras en la rotonda de la quebrada &quot;El Calabozo&quot; "/>
    <n v="2017"/>
    <s v="Jornada de sensibilización para evitar la reforestación de la zona de reserva del nacimiento el calabozo "/>
    <s v="Junta de Acción comunal Bateas"/>
    <m/>
    <m/>
    <m/>
    <m/>
    <m/>
    <m/>
    <m/>
    <m/>
    <m/>
    <m/>
    <m/>
    <m/>
    <s v="Vía Tibacuy – Cumaca - Bateas (destapada)_x000a_Via Fusagasuga - Boqueron - Bateas (pavimentada y destapada)"/>
    <s v="Transporte Publico: Cootransfusa:1:00 pm – 4:30 pm (Ruta Tibacuy - Bateas), Cootranstibacuy: 8:00am, 12m, 5:10 pm"/>
    <s v="01 hora y 15 Minutos "/>
    <s v="e62f4afa-0149-4661-9385-bda7b7203b38..pdf"/>
    <s v="3cb362cb-08da-4a71-a779-ff6c35a41707..pdf"/>
    <s v="ba1f3676-e022-4d2a-a254-ebc006917359..pdf"/>
    <s v="No aplica Jac"/>
    <s v="8286d868-9b62-4402-b66d-16267ee8e734..pdf"/>
    <s v="No aplica Jac"/>
    <s v="80ad1f43-aa92-4aa6-9586-371f2726cb96..pdf"/>
    <s v="f7d864fb-acb1-4e96-8b48-416dec46609e..pdf"/>
    <s v="4b6936a6-05e3-4b80-b935-c0caafea2801..pdf"/>
    <s v="a0475e55-5b0d-4cf7-9144-fa4d31eb4cf2..pdf"/>
    <s v="e52cb818-25ab-4ddc-830b-734bbb954282..pdf"/>
    <s v="db2e096d-4a11-4b0a-a7d1-c685a74ea4f0..pdf"/>
    <s v="182484e2-338e-48e1-be10-cf59b7b89e07..pdf"/>
    <s v="e92566fd-6c32-49a1-95eb-c7a943f88927..pdf"/>
    <s v="No aplica Jac"/>
    <s v="57872fe3-b8f9-4835-9786-e3ac08889c64..pdf"/>
    <s v="Si"/>
    <s v="No"/>
    <s v="No"/>
    <s v="No"/>
    <s v="No"/>
    <s v="No"/>
    <s v="BATEAS"/>
    <s v="Nacedero &quot;El Calabozo&quot;_x000a_Nacedero &quot;La Marcelina&quot;"/>
    <n v="2"/>
    <s v="Nacedero &quot;El Calabozo&quot;"/>
    <s v="Nacedero &quot;El Calabozo&quot;"/>
    <n v="300"/>
    <s v="Montaña"/>
    <s v="Medio"/>
    <n v="400"/>
    <s v="camino de herradura"/>
    <s v="Medio"/>
    <s v="El Nacedero “El Calabozo” es la fuente hídrica que suministra agua para consumo de la población de la vereda de Bateas, actualmente este nacedero ha sido afectado por la deforestación de los predios colindantes de la zona que han avanzado hacia la zona de reserva deforestando, de igual manera el fenómeno del niño ha afectado la población de bateas lo que ha conllevado a la disminución el recurso hídrico, por lo cual se requiere la intervención de la zona de reserva realizando el alinderamiento y siembra de arboles con el fin de recuperar la zona de reserva, asi mismo se requiere recuperar la zona de quebrada que surte el Nacedero &quot;el calabozo&quot;"/>
    <s v="La JAC y comunidad de la vereda Bateas a realizado jornadas de recuperación de la zona del nacedero “El Calabozo” con apoyo de la administración Municipal y Policia Nacional_x000a_Así mismo, se han realizado jornadas de sensibilizacion y jornadas de limpieza en las quebrada &quot;el calabozo&quot;"/>
    <s v="En la vereda de Bateas ha sido afectada por el fenómeno del niño que ha conllevado a la disminución del recurso hídrico."/>
    <m/>
    <s v="2f2cfcf9-48fb-498e-953d-8a1b8a3728c0..jpg"/>
    <s v="e6dd11e6-8272-4fa9-bdb4-8bb6774f7f59..jpeg"/>
    <s v="f7678422-e851-4794-9dc4-af7cf898ac9a..jpeg"/>
    <s v="286649e4-9a11-496a-8c06-a9d431326743..jpg"/>
    <s v="d888f474-2f78-431c-892b-0058e129f9a4..jpg"/>
    <s v="bed71b60-88a5-4742-b38c-6d20dce402dc..jpeg"/>
    <s v="d1140260-44aa-4212-8d3c-e0c628235738..jpg"/>
    <s v="56aeeca5-4c6d-486d-ae96-37ad7d77cab3..jpeg"/>
    <s v="Si"/>
    <s v="Cerro Quininí - Reserva forestal protectora_x000a_Predio “Miranda” - Zona De Protección Forestal "/>
    <n v="14"/>
    <n v="12"/>
    <n v="26"/>
    <n v="41"/>
    <n v="49"/>
    <n v="90"/>
    <n v="41"/>
    <n v="46"/>
    <n v="87"/>
    <n v="41"/>
    <n v="34"/>
    <n v="75"/>
    <n v="137"/>
    <n v="141"/>
    <n v="278"/>
    <n v="95"/>
    <n v="104"/>
    <d v="2021-04-08T19:53:31"/>
    <n v="44302.877442129597"/>
    <x v="16"/>
    <s v="jacveredabateas_tibacuy@hotmail.com"/>
    <s v="idgonzalez@cci.org.co"/>
    <n v="44322.4297337963"/>
    <n v="1"/>
    <n v="1"/>
    <n v="1"/>
    <s v="No aplica Jac"/>
    <n v="1"/>
    <s v="No aplica Jac"/>
    <n v="1"/>
    <n v="1"/>
    <n v="1"/>
    <n v="1"/>
    <n v="3"/>
    <n v="3"/>
    <n v="2"/>
    <n v="1"/>
    <s v="No aplica Jac"/>
    <n v="1"/>
    <m/>
    <m/>
    <m/>
    <s v="No aplica Jac"/>
    <m/>
    <s v="No aplica Jac"/>
    <m/>
    <m/>
    <m/>
    <m/>
    <m/>
    <s v="Los números de identificación de la organización y del tesorero se encuentran mal en los certificados."/>
    <m/>
    <m/>
    <s v="No aplica Jac"/>
    <m/>
    <m/>
    <m/>
    <m/>
    <s v="No aplica Jac"/>
    <m/>
    <s v="No aplica Jac"/>
    <m/>
    <m/>
    <m/>
    <m/>
    <m/>
    <s v="71cf6d89-e7ad-46f6-a711-b1661e91732c..pdf"/>
    <m/>
    <m/>
    <s v="No aplica Jac"/>
    <m/>
    <s v="Implementación"/>
    <x v="3"/>
    <b v="0"/>
    <x v="0"/>
    <x v="3"/>
    <x v="3"/>
    <n v="0"/>
    <n v="0"/>
    <n v="0"/>
    <n v="0"/>
    <n v="0"/>
    <s v=""/>
    <n v="30"/>
    <m/>
    <x v="2"/>
    <n v="44295"/>
    <s v="Se esta completando documentacion "/>
    <n v="44299"/>
    <s v="Documentos cargados, continua adelantando el registro general solicitado. "/>
    <n v="44301"/>
    <s v="Acaba de completar informacion esta semana, solo queda pendiente el registro fotografico. "/>
    <m/>
    <m/>
    <m/>
    <m/>
    <m/>
    <m/>
    <m/>
    <m/>
    <s v="SI"/>
    <n v="13"/>
    <x v="3"/>
    <x v="1"/>
    <x v="2"/>
    <s v="VIABLE"/>
    <s v="VIABLE"/>
    <x v="0"/>
    <m/>
    <m/>
    <m/>
    <x v="1"/>
    <s v="900182256-3"/>
    <n v="1342"/>
    <s v="Cálido, Medio"/>
    <n v="25"/>
    <n v="1100"/>
    <n v="0"/>
    <n v="0"/>
    <n v="200"/>
    <n v="1000"/>
    <n v="30"/>
    <n v="1930"/>
    <s v="11% de 500 a 2000m"/>
    <n v="2450"/>
    <s v="6%&gt; a 2000m"/>
    <s v="MEDIO"/>
    <n v="29855000"/>
    <n v="1491000"/>
    <n v="31346000"/>
    <s v="MARCELA MADARIAGA"/>
  </r>
  <r>
    <n v="50"/>
    <s v="JUNTA DE ACCION COMUNAL DE LA VEREDA PANAMA ALTA DEL MUNICIPIO DE SILVANIA"/>
    <x v="1"/>
    <x v="6"/>
    <s v="PANAMA ALTA"/>
    <s v="No.0526 del 12 de Agosto de 1971"/>
    <x v="1"/>
    <n v="26157"/>
    <s v="900779648-0"/>
    <s v="Diagonal 10 No.6-04"/>
    <s v="4.390989, -74.42617"/>
    <n v="3113191558"/>
    <s v="altapanama96@gmail.com"/>
    <s v="HEDY GUTIERREZ PINEDA"/>
    <n v="39656483"/>
    <n v="3113191558"/>
    <s v="altapanama96@gmail.com"/>
    <s v="MARIA ISLENY MUÑOZ DE SANCHEZ"/>
    <n v="41557226"/>
    <n v="3132945766"/>
    <s v="altapanama96@gmail.com"/>
    <s v="HEDY GUTIERREZ PINEDA"/>
    <s v="LUIS ALBERTO BELTRAN"/>
    <s v="ISRAEL TORRES"/>
    <s v="MARIA ISLENIZ MUÑOZ"/>
    <s v="JOSE EDGAR SALINAS"/>
    <s v="DORIS PINILLA PINILLA"/>
    <s v="JAIRO ORIGUA GARCIA"/>
    <s v="NINGUNO"/>
    <s v="MARIA CONCEPCION HEREDIA DE ZAMBRANO"/>
    <s v="Ninguno"/>
    <s v="NINGUNO"/>
    <s v="NINGUNO"/>
    <s v="NINGUNO"/>
    <s v="El Acueducto veredal ha estado al servicio de la comunidad desde el año de 1995 y con un trabajo articulado con la Junta de Acción Comunal se puso al servicio en un 100% en el año de 1999, se inicia con un encerramiento de las rondas de las quebradas y con la ayuda del municipio, del comité de cafeteros y la comunidad para compra de tubería, desarenador y tanque de captación, cámaras de punto de quiebre y la mano de obra la puso la comunidad. En el año de 2005 se legaliza y se compra la primera finca como zona de reserva y se solicitan recursos para el aislamientos del predio donde se encuentra ubicado nuestras quebradas todo esto con el fin de preservar y cuidar nuestros recursos naturales."/>
    <s v="Nuestra comunidad ha sido muy unida y siempre hemos estado atentos a la preservación y conservación de los recursos hídricos es así que haces jornadas de limpieza a nuestras quebradas, también sembramos arboles y mantenimiento y poda de estos y además mantenimiento de vías."/>
    <s v="Jornadas de limpieza de quebradas, Jornadas de Reforestación y convocatoria a la comunidad para manejo de residuos pos consumo."/>
    <n v="2019"/>
    <s v="JORNADA DE REFORESTACION"/>
    <s v="ADMINISTRACION MUNICIPAL DE SILVANIA-UMATA"/>
    <m/>
    <s v="ninguna"/>
    <s v="NINGUNA"/>
    <m/>
    <s v="ninguna"/>
    <s v="NINGUNA"/>
    <m/>
    <s v="ninguna"/>
    <s v="NINGUNA"/>
    <m/>
    <s v="ninguna"/>
    <s v="NINGUNA"/>
    <s v="La vía se encuentra con recebo y es transitable"/>
    <s v="Transporte Publico cada 4 horas"/>
    <s v="30 minutos"/>
    <s v="2a96d412-9514-4801-98e5-1e623b692fb1..pdf"/>
    <s v="c7ed26b3-83e1-4132-9665-a80c6172e681..pdf"/>
    <s v="812db9b1-5cc1-4cd9-8162-de7079873e87..pdf"/>
    <s v="No aplica Jac"/>
    <s v="b1158327-5714-4106-a817-a44038a3c305..pdf"/>
    <s v="No aplica Jac"/>
    <s v="b916ebe4-79d1-413e-a246-103d9fb68fd1..PDF"/>
    <s v="4fde75a3-d458-4273-a728-fb10ae276d62..pdf"/>
    <s v="1d1f56bb-efaa-4cbd-a926-69c6f0a6cdef..pdf"/>
    <s v="51ddf48d-7a6a-48d3-9210-e7c9832ad9f4..pdf"/>
    <s v="91631156-617c-4667-94d0-a5c93b104bfc..pdf"/>
    <s v="ad9be280-2afc-41cb-8103-430814398b0a..pdf"/>
    <s v="fb254d43-6d2e-4828-9f9f-ba32a45afbb5..pdf"/>
    <s v="cd866220-e6d5-47f3-ac73-0bee330e8f0a..pdf"/>
    <s v="No aplica Jac"/>
    <s v="f7c48ac1-8d67-4532-827b-8c406385270d..pdf"/>
    <s v="Si"/>
    <s v="Si"/>
    <s v="Si"/>
    <s v="Si"/>
    <s v="No"/>
    <s v="No"/>
    <s v="VEREDA PANAMA"/>
    <s v="QUEBRADA SAN JOSE EL HATO, QUEBRADA SAN CARLOS, QUEBRADA LAS PILAS."/>
    <n v="3"/>
    <s v="QUEBRADA SAN JOSE EL HATO Y QUEBRADA LAS PILAS"/>
    <s v="QUEBRADA SAN JOSE EL HATO"/>
    <n v="450"/>
    <s v="Es un buen terreno semi quebrado, el acceso a este es por trocha y camino veredal"/>
    <s v="Medio"/>
    <n v="450"/>
    <s v="Es un buen terreno semi quebrado, el acceso a este es por trocha."/>
    <s v="Medio"/>
    <s v="En nuestro sector hemos sido perjudicados con el cambio climático y el mal uso del recurso suelo, flora y agua de ahí que tenemos como comunidad la responsabilidad de trabajar articuladamente con la Asociación de Acueducto para conservar y preservar nuestros recursos hídricos y forestales con actividades de reforestación y aislamiento de predios para proteger nuestros nacederos y quebradas que se encuentran en el sector de San Josu y Panamá."/>
    <s v="En nuestra vereda tenemos un grupo de trabajo que siempre se ha caracterizado por ser unido y que quiere un medio ambiente sano para nuestro futuro de ahi que realizamos jornadas de limpieza en nuestras vías o cerca las quebradas Las Pilas y San José El Hato,  además sembramos algunos arboles cerca a la ronde de quebrada para si proteger nuestro recurso hídrico y suelo. También con nuestros jóvenes hemos iniciado campañas de manejo de residuos en nuestros hogares con el apoyo de la UMATA esperamos contar con una capacitación para manejo de residuos orgánicos y diseñar nuestra compostera para obtener abono orgánico, también capacitarnos en separar en la fuente y así generar menos residuos que contaminan nuestro entorno."/>
    <s v="Debido a las fuertes lluvias en nuestro sector estamos pasando por una situación difícil ya que se ha generado deslizamiento, desbordamiento de las quebradas causando inundaciones en predios cercanos, perdida de vías y caída de arboles que han ocasionado perdida de cultivos, afectación a viviendas, redes de electricidad; situaciones para las cuales no estábamos preparados."/>
    <m/>
    <s v="3e660dcf-a999-4321-ade8-ff9fc2e2440f..jpg"/>
    <s v="494cf2df-fdab-4771-8c22-4b8a55cfcbca..pdf"/>
    <s v="56dcdb78-ecb4-430c-b64d-808045d65938..jpg"/>
    <s v="9ff96f96-d828-4c33-bcd7-d67e4f40d8e2..jpg"/>
    <s v="7002e303-b804-4847-8dbc-c14c41ded289..jpg"/>
    <s v="26777067-79a6-4d89-89c9-d8104d73d32f..pdf"/>
    <s v="f400873b-184f-4149-aa3f-416a32442e8e..jpg"/>
    <s v="f4b3267b-6162-4b10-b98b-24d72893c487..jpg"/>
    <s v="Si"/>
    <s v="LA CUCHILLA 2, LA ESMERALDA, ROSA NUEVA, PREDIOS DEL BAMA"/>
    <n v="12"/>
    <n v="18"/>
    <n v="30"/>
    <n v="16"/>
    <n v="11"/>
    <n v="27"/>
    <n v="35"/>
    <n v="36"/>
    <n v="71"/>
    <n v="40"/>
    <n v="37"/>
    <n v="77"/>
    <n v="103"/>
    <n v="102"/>
    <n v="205"/>
    <n v="205"/>
    <n v="45"/>
    <d v="2021-04-09T15:47:52"/>
    <n v="44309.773819444403"/>
    <x v="17"/>
    <s v="altapanama96@gmail.com"/>
    <s v="esca_altosuarez@cci.org.co"/>
    <n v="44327.650289351899"/>
    <n v="1"/>
    <n v="0"/>
    <n v="1"/>
    <s v="No aplica Jac"/>
    <n v="1"/>
    <s v="No aplica Jac"/>
    <n v="1"/>
    <n v="1"/>
    <n v="1"/>
    <n v="1"/>
    <n v="3"/>
    <n v="3"/>
    <n v="2"/>
    <n v="1"/>
    <s v="No aplica Jac"/>
    <n v="1"/>
    <m/>
    <s v="El documento no el del representante legal sino que es el mismo de la JAC pero en la pagina que da la información del repreentante. Debe ser el RUT de la persona e incluir fecha de expedición y e información de responsabilidades_x000a_- subsanación No incluye responsabilidad 22"/>
    <s v="La fecha del documento supera los límites permitidos._x000a_- SUBSANADO"/>
    <s v="No aplica Jac"/>
    <m/>
    <s v="No aplica Jac"/>
    <m/>
    <m/>
    <m/>
    <m/>
    <m/>
    <m/>
    <m/>
    <m/>
    <s v="No aplica Jac"/>
    <m/>
    <m/>
    <s v="f575ad1a-07d0-4186-9ed6-f82d26cb7875..pdf"/>
    <s v="8d933b35-2a92-4b94-a825-bbb879227309..pdf"/>
    <s v="No aplica Jac"/>
    <m/>
    <s v="No aplica Jac"/>
    <m/>
    <m/>
    <m/>
    <m/>
    <m/>
    <m/>
    <m/>
    <m/>
    <s v="No aplica Jac"/>
    <m/>
    <s v="Implementación"/>
    <x v="0"/>
    <b v="0"/>
    <x v="3"/>
    <x v="5"/>
    <x v="10"/>
    <n v="0"/>
    <n v="0"/>
    <n v="0"/>
    <n v="1"/>
    <n v="0"/>
    <n v="1"/>
    <n v="76"/>
    <m/>
    <x v="2"/>
    <n v="44299"/>
    <s v="Estan a la espera de unos documentos para poder adjuntarlos a la pagina. "/>
    <n v="44306"/>
    <s v="Estan realizando el registro fotografico, quedaron de esta tarde culminar el proceso. "/>
    <n v="44309"/>
    <s v="Estan terminando proceso, recalcan que en temas de documentacion ( IDACO Y RESOLUCION DE ESTATUTOS) inscriben las antiguas esperando la actulizacion de estas mismas para tenerlas en  la visita de diagnostico "/>
    <m/>
    <m/>
    <m/>
    <m/>
    <m/>
    <m/>
    <m/>
    <s v="x"/>
    <m/>
    <n v="118"/>
    <x v="1"/>
    <x v="0"/>
    <x v="1"/>
    <m/>
    <m/>
    <x v="1"/>
    <m/>
    <m/>
    <m/>
    <x v="0"/>
    <m/>
    <m/>
    <s v=" "/>
    <m/>
    <m/>
    <m/>
    <m/>
    <m/>
    <m/>
    <m/>
    <m/>
    <m/>
    <m/>
    <m/>
    <m/>
    <m/>
    <m/>
    <n v="0"/>
    <m/>
  </r>
  <r>
    <n v="51"/>
    <s v="ASOCIACIÓN DE USUARIOS DEL ACUEDUCTO REGIONAL DE ANAPOIMA ASUARCOPSA"/>
    <x v="0"/>
    <x v="13"/>
    <s v="EL CONSUELO"/>
    <s v="00469 DEL 23 DE JUNIO DE 1992"/>
    <x v="4"/>
    <n v="35993"/>
    <s v="800183931-9"/>
    <s v="VEREDA EL CONSUELO"/>
    <s v="4&quot;33&quot;43°  74'38&quot;16°  770 MSNM"/>
    <n v="3138028648"/>
    <s v="asuarcopsa@hotmail.com"/>
    <s v="ARTURO PEÑALOZA PAEZ"/>
    <n v="3248639"/>
    <n v="3167900245"/>
    <s v="asuarcopsa@hotmail.com"/>
    <s v="ELIECER GUZMAN ARENAS"/>
    <n v="178703"/>
    <n v="3125931093"/>
    <s v="asuarcopsa@hotmail.com"/>
    <s v="ARTURO PEÑALOZA PAEZ"/>
    <s v="ALFONSO VILLALOBOS"/>
    <s v="HECTOR AUBÍN SEMA MENJURA"/>
    <s v="ELIECER GUZMAN ARENAS"/>
    <s v="JORGE HUGO GONZALEZ SANCHEZ"/>
    <s v="JOHN EDISON MURILLO VALENCIA"/>
    <s v="JOSÉ DOMINGO PEÑALOZA"/>
    <s v="MANUEL ZAPATA"/>
    <s v="BERTA MUÑOZ"/>
    <s v="COMITÉ DE COMUNICACIONES"/>
    <s v="JORGE CASTELLANOS RINCON"/>
    <s v="COMITÉ DE CONTROL SOCIAL Y VEEDURÍA"/>
    <s v="CARLOS PEÑALOZA"/>
    <s v="La Asociación de Usuarios del Acueducto Regional de Anapoima ASUARCOPSA fue constituida en el año 1990 con ayuda del Ministerio de Agricultura se toma el agua de la quebrada La Campos. El acueducto tiene un desarenador, planta de tratamiento PTAP, tiene una Junta Directiva."/>
    <s v="En el año 2017 se hizo un convenio con la CAR el número 1329 en el cual se realizó el recorrido para el inventario de la fauna y flora. Durante el año 2018 se hizo un convenio con Empresas Publicas de Cundinamarca en el programa Agua a la Vereda. Con el municipio de Anapoima se han realizado cuatro convenios de apoyo a la infraestructura y el servicio de acueducto."/>
    <s v="Se hizo una reforestación en la quebrada La Campos y nacederos de nuestras veredas. Se adelantan las actividades del programa de ahorro y uso eficiente del agua involucrando a los suscriptores en la conservación del medio ambiente y el manejo adecuado del agua."/>
    <n v="2017"/>
    <s v="Protección e inventarios de Flora y Fauna"/>
    <s v="Acueducto Asuarcopsa en Colaboración con la CAR"/>
    <n v="2017"/>
    <s v="Pedagogía en el Ahorro y Uso Eficiente del Agua en la Escuela el Consuelo a los niños de la vereda"/>
    <s v="Acueducto Asuarcopsa"/>
    <n v="2017"/>
    <s v="Elaboración del Semillero de las especies de Ocobo e Igua"/>
    <s v="Acueducto Asuarcopsa"/>
    <m/>
    <m/>
    <m/>
    <m/>
    <m/>
    <m/>
    <s v="Vía secundaria que comunica el municipio de Anapoima con El colegio pavimentada. Solo hay 500 metros de carretera en recebo hasta llegar a la oficina de Atención de Usuarios del Acueducto Rural._x000a__x000a_"/>
    <s v="Carros, motos, bicicletas._x000a__x000a_Servicio público de transporte frecuencia de cada hora."/>
    <s v="Carro: 20 minutos_x000a_Moto: 20 Min_x000a_Bicicleta: 40 Min"/>
    <s v="d0b09e92-bc70-4eac-9076-e5f7da6048ae..pdf"/>
    <s v="6872912c-55e5-4344-9510-c9f5fb8c424a..pdf"/>
    <s v="No aplica Acueductos"/>
    <s v="8ef44e13-f3b3-488d-9743-7a9ea1be7b60..pdf"/>
    <s v="No aplica Acueductos"/>
    <s v="952f32fc-59cd-4db6-8df3-6c62d672ca38..pdf"/>
    <s v="No aplica Acueductos"/>
    <s v="e59c3075-f319-44d7-8c06-ff8d06fa5db7..pdf"/>
    <s v="0f8aa0fe-b0fc-4d9b-874b-51a91c8f3382..pdf"/>
    <s v="72c79a0b-f01e-4ad4-901f-16902c373668..pdf"/>
    <s v="84ab676c-85ca-4af2-8b03-816f776f52ca..rar"/>
    <s v="d248400a-78ba-42b4-82b1-dbd3adc70df3..rar"/>
    <s v="241425ed-e9d3-4d82-9020-56775f4bc4a0..rar"/>
    <s v="45f28895-069f-49e4-94dc-b0987e850a82..pdf"/>
    <s v="d10faa3e-aeb7-439c-9dc2-81ae92737bfe..pdf"/>
    <s v="1646dc36-40d9-49c7-9bcd-05b0d215faaa..pdf"/>
    <s v="No"/>
    <s v="Si"/>
    <s v="No"/>
    <s v="No"/>
    <s v="No"/>
    <s v="No"/>
    <s v="En la Vereda La Esmeralda - en la Bocatoma y Desarenador"/>
    <s v="Quebrada La Campos, Nacedero Sector Plenitud, Nacedero Providencia García, "/>
    <n v="3"/>
    <s v="Quebrada La Campos"/>
    <s v="Quebrada La Campos"/>
    <n v="5"/>
    <s v="Camino Boscoso, topografía semiondulada"/>
    <s v="Medio"/>
    <n v="5"/>
    <s v="Camino Boscoso, topografía semiondulada"/>
    <s v="Medio"/>
    <s v="Protección en plantación de semilleros y arboles que sean nativos de la región."/>
    <s v="Jornada de Limpieza con funcionarios del acueducto y algunos usuarios. "/>
    <s v="El fenómeno de la niña afectó la red de la Bocatoma al desarenador."/>
    <m/>
    <s v="189c89ab-e10d-4aea-b46b-49225a1d81f0..jpg"/>
    <s v="026724c8-6307-4a4a-8612-22e0f5579593..jpg"/>
    <s v="7a42b3e7-1d8d-4b6e-a19c-c606cf0ff61d..jpg"/>
    <s v="154cd30b-0f1b-416d-915d-b36f64f154ab..png"/>
    <s v="02c48bf2-c1e9-4ed1-8de1-1640543b0c9b..png"/>
    <s v="b9e1d409-2996-44a9-a164-079a0ba384d7..png"/>
    <s v="4c235322-b675-4800-af1f-72ec686b58a7..png"/>
    <s v="f05242fe-42d6-4809-a5c2-d270cb82b4e6..png"/>
    <s v="Si"/>
    <s v="En la Vereda La Victoria del municipio de El Colegio, la administración municipal de Anapoima y la CAR, han adquirido predios como área de 104.7 hectáreas de reserva hídrica forestal  en la microcuenca de la Quebrada La Campos."/>
    <n v="70"/>
    <n v="103"/>
    <n v="173"/>
    <n v="170"/>
    <n v="153"/>
    <n v="323"/>
    <n v="201"/>
    <n v="165"/>
    <n v="366"/>
    <n v="60"/>
    <n v="52"/>
    <n v="112"/>
    <n v="501"/>
    <n v="473"/>
    <n v="974"/>
    <n v="616"/>
    <n v="21"/>
    <d v="2021-04-10T09:24:51"/>
    <n v="44302.513726851903"/>
    <x v="18"/>
    <s v="asuarcopsa@hotmail.com"/>
    <s v="jjimenez@cci.org.co"/>
    <n v="44313.969907407401"/>
    <n v="1"/>
    <n v="1"/>
    <s v="No aplica Acueductos"/>
    <n v="1"/>
    <s v="No aplica Acueductos"/>
    <n v="1"/>
    <s v="No aplica Acueductos"/>
    <n v="1"/>
    <n v="1"/>
    <n v="1"/>
    <n v="3"/>
    <n v="3"/>
    <n v="2"/>
    <n v="1"/>
    <n v="1"/>
    <n v="1"/>
    <m/>
    <m/>
    <s v="No aplica Acueductos"/>
    <m/>
    <s v="No aplica Acueductos"/>
    <m/>
    <s v="No aplica Acueductos"/>
    <m/>
    <m/>
    <m/>
    <m/>
    <m/>
    <m/>
    <s v="Se solicita certificación emitida por el presidente de ASOJUNTAS o de la Umata en donde certifique su experiencia en participación comunitaria"/>
    <m/>
    <m/>
    <m/>
    <m/>
    <s v="No aplica Acueductos"/>
    <m/>
    <s v="No aplica Acueductos"/>
    <m/>
    <s v="No aplica Acueductos"/>
    <m/>
    <m/>
    <m/>
    <m/>
    <m/>
    <m/>
    <m/>
    <m/>
    <m/>
    <s v="Diagnostico"/>
    <x v="0"/>
    <b v="1"/>
    <x v="0"/>
    <x v="8"/>
    <x v="11"/>
    <n v="0"/>
    <n v="0"/>
    <n v="0"/>
    <n v="1"/>
    <n v="0"/>
    <n v="1"/>
    <n v="21"/>
    <m/>
    <x v="0"/>
    <n v="44296"/>
    <s v="Se realiza el respectivo seguimiento de la inscripción en el aplicativo y se da respuesta de inquietudes. "/>
    <n v="44299"/>
    <s v="Se realiza comunicación directa con la secretaria rural Luz Adila Vega del Municipio de Anapoima para conocer aspectos sociodemográficos; con la finalidad de diligenciar los datos faltantes referentes al item nombrado y poder terminar con exito la postulación de la asociación."/>
    <n v="44300"/>
    <s v="La profesional Juanita de la Secretaria Rural del Municipio de Anapoima, se comunica tanto con el gestor territorial, como con la secretaria del Acueducto con la finalidad de notificar que el dia 16/4/2021 estará brindando la información solicitada refernte al aspecto socio demografico del la zona; una vez se tenga la información se realizara el cargue pertinente para finalizar la postulación con exito. "/>
    <m/>
    <m/>
    <m/>
    <m/>
    <m/>
    <m/>
    <m/>
    <m/>
    <s v="SI"/>
    <n v="70"/>
    <x v="0"/>
    <x v="0"/>
    <x v="0"/>
    <s v="VIABLE"/>
    <s v="VIABLE"/>
    <x v="0"/>
    <m/>
    <m/>
    <m/>
    <x v="0"/>
    <m/>
    <m/>
    <s v=" "/>
    <m/>
    <m/>
    <m/>
    <m/>
    <m/>
    <m/>
    <m/>
    <m/>
    <m/>
    <m/>
    <m/>
    <m/>
    <m/>
    <m/>
    <n v="0"/>
    <m/>
  </r>
  <r>
    <n v="53"/>
    <s v="asociación de usuarios del acueducto vereda el caucho sector las lajas"/>
    <x v="1"/>
    <x v="9"/>
    <s v="EL CAUCHO"/>
    <s v="808003449-8"/>
    <x v="4"/>
    <m/>
    <s v="808003449-8"/>
    <s v="vereda el caucho"/>
    <m/>
    <m/>
    <m/>
    <s v="Enrique santodomingo Mejia"/>
    <n v="19095652"/>
    <n v="3204434804"/>
    <s v="enriquesantodomingomejia@gmail.com"/>
    <s v="Reyes Osorio Sierra"/>
    <m/>
    <m/>
    <m/>
    <m/>
    <m/>
    <m/>
    <m/>
    <m/>
    <m/>
    <m/>
    <m/>
    <m/>
    <m/>
    <m/>
    <m/>
    <m/>
    <m/>
    <m/>
    <m/>
    <m/>
    <m/>
    <m/>
    <m/>
    <m/>
    <m/>
    <m/>
    <m/>
    <m/>
    <m/>
    <m/>
    <m/>
    <m/>
    <m/>
    <m/>
    <m/>
    <m/>
    <m/>
    <m/>
    <m/>
    <s v="No aplica Acueductos"/>
    <m/>
    <s v="No aplica Acueductos"/>
    <m/>
    <s v="No aplica Acueductos"/>
    <m/>
    <m/>
    <m/>
    <m/>
    <m/>
    <m/>
    <m/>
    <m/>
    <m/>
    <s v="No"/>
    <s v="No"/>
    <s v="No"/>
    <s v="No"/>
    <s v="No"/>
    <s v="No"/>
    <m/>
    <m/>
    <m/>
    <m/>
    <m/>
    <m/>
    <m/>
    <m/>
    <m/>
    <m/>
    <m/>
    <m/>
    <m/>
    <m/>
    <m/>
    <m/>
    <m/>
    <m/>
    <m/>
    <m/>
    <m/>
    <m/>
    <m/>
    <m/>
    <m/>
    <n v="0"/>
    <n v="0"/>
    <n v="0"/>
    <n v="0"/>
    <n v="0"/>
    <n v="0"/>
    <n v="0"/>
    <n v="0"/>
    <n v="0"/>
    <n v="0"/>
    <n v="0"/>
    <n v="0"/>
    <n v="0"/>
    <n v="0"/>
    <n v="0"/>
    <n v="0"/>
    <n v="0"/>
    <d v="2021-04-10T11:03:48"/>
    <m/>
    <x v="2"/>
    <s v="enriquesantodomingomejia@gmail.com"/>
    <m/>
    <m/>
    <m/>
    <m/>
    <m/>
    <m/>
    <m/>
    <m/>
    <m/>
    <m/>
    <m/>
    <m/>
    <m/>
    <m/>
    <m/>
    <m/>
    <m/>
    <m/>
    <m/>
    <m/>
    <m/>
    <m/>
    <m/>
    <m/>
    <m/>
    <m/>
    <m/>
    <m/>
    <m/>
    <m/>
    <m/>
    <m/>
    <m/>
    <m/>
    <m/>
    <m/>
    <m/>
    <m/>
    <m/>
    <m/>
    <m/>
    <m/>
    <m/>
    <m/>
    <m/>
    <m/>
    <m/>
    <m/>
    <m/>
    <m/>
    <m/>
    <x v="2"/>
    <m/>
    <x v="2"/>
    <x v="2"/>
    <x v="2"/>
    <n v="0"/>
    <n v="0"/>
    <n v="0"/>
    <n v="0"/>
    <n v="0"/>
    <s v=""/>
    <m/>
    <m/>
    <x v="2"/>
    <n v="44299"/>
    <s v="Se presto apoyo en el inicio del registro, se progrma llamada de seguimeinto dado que no tenian todos los docuemtnos requeridos."/>
    <n v="44301"/>
    <s v="Se llamo al señor enrique presidente de la JAC no recibio llamada, se hablo via whastapp y tampoco respondio."/>
    <n v="44306"/>
    <s v="se realizo otraves contacto via whatsapp al presidente de la JAC y no respondio llamado."/>
    <n v="44312"/>
    <s v="El presidente de la JAC no contesto mas llamadas ni mensajes via whatsapp "/>
    <m/>
    <m/>
    <m/>
    <m/>
    <m/>
    <s v="x"/>
    <m/>
    <e v="#N/A"/>
    <x v="1"/>
    <x v="0"/>
    <x v="1"/>
    <m/>
    <m/>
    <x v="1"/>
    <m/>
    <m/>
    <m/>
    <x v="0"/>
    <m/>
    <m/>
    <s v=" "/>
    <m/>
    <m/>
    <m/>
    <m/>
    <m/>
    <m/>
    <m/>
    <m/>
    <m/>
    <m/>
    <m/>
    <m/>
    <m/>
    <m/>
    <n v="0"/>
    <m/>
  </r>
  <r>
    <n v="54"/>
    <s v="Asociación de usuarios del acueducto y alcantarillado de la Inspección de Subía Central"/>
    <x v="1"/>
    <x v="6"/>
    <s v=" Subia Central "/>
    <s v="No.00441 del 14 de junio de 1991"/>
    <x v="2"/>
    <n v="33403"/>
    <s v="808001601-2"/>
    <s v="Cra 10 No.10-49"/>
    <s v="4.4692156,-74.3840799"/>
    <n v="3143953998"/>
    <s v="acueductosubia@gmail.com"/>
    <s v="Sandra Yulieth Hernandez Vargas"/>
    <n v="39759350"/>
    <n v="3123016599"/>
    <s v="acueductosubia@gmail.com"/>
    <s v="Diana Martinez Zamora"/>
    <n v="53930592"/>
    <n v="3143953998"/>
    <s v="dianamar297@hotmail.com"/>
    <s v="Sandra Julieth Hernández Vargas"/>
    <s v="Giovanny Hernandez Rojas"/>
    <s v="Soraya Chavarro Reyes"/>
    <s v="Diana Martinez Zamora"/>
    <s v="Luisa Florian Poveda"/>
    <s v="NINGUNO"/>
    <s v="NINGUNO"/>
    <s v="NINGUNO"/>
    <s v="NINGUNO"/>
    <s v="VOCAL"/>
    <s v="JOSE AGUSTIN VARGAS GARZON"/>
    <s v="NINGUNO"/>
    <s v="NINGUNO"/>
    <s v="Inicialmente existían muy pocas casas, y cada persona traía el agua a través de una manguera desde una zanja para proveer sus hogares. Poco a poco la población fue creciendo y se vio la necesidad de mejorar el acceso al agua. Con el tiempo se creó la junta de acción comunal y fue a través de este organismo a partir del cual se inicio el proceso de creación de lo que inicialmente surgió como un ideal “Crear un acueducto veredal”_x000a_A través de resolución 0596 de 1982 publicada en el diario oficial, se otorgó a la junta comunal de la vereda de subía central por parte del Director Regional de Cundinamarca, la concesión de aguas de la fuente conocida como Manantial de los Pinos o Pantanito en cantidad de 3.6 Iitros por segundo._x000a_Posteriormente se hizo una solicitud al Departamento y se consiguieron algunos recursos para la construcción de un acueducto veredal. Con esos recursos obtenidos el 27 de noviembre de 1986, se realiza la compra por parte del Sr BAUDILIO FLORIAN presidente de la Junta de acción comunal, a la Sra. CECILIA POVEDA DE PINILLO un lote de 225 m2 para la construcción del acueducto. Lote que posteriormente tuvo que ser renegociado, siendo presidente de la Junta de acción comunal el Sr Misael Vargas._x000a_Para ese tiempo también se construyeron los primeros tanques en ladrillo y concreto, y se instalaron las primeras redes que atravesaban predios de algunas personas que otorgaron sus permisos a la Asociación, para que se instalaran redes al lado y lado de la vía panamericana. Se proyectaba que todos los usuarios que llegaran a vivir en subía tuvieran acceso al servicio._x000a_El 5 de febrero de 1991 son aprobados los primeros estatutos que rigen a la Asociación de Usuarios del acueducto y alcantarillado de la inspección municipal zona urbana de Subía Central. Nombre con el que inicialmente se identificó. El 19 de Julio de 1991, siendo presidente el Sr ALVARO ADELMO MARTINEZ BEJARANO le fue otorgada personería jurídica por parte del Ministerio de Agricultura y Desarrollo Rural de la época y seguidamente fue Inscrita ante la cámara de Comercio del 3 de noviembre de 1999, como entidad sin ánimo de lucro. Siendo presidente de la Asociación la Sra. Carmen Julia Vargas, en el año 2000 se construyó la bocatoma y se entubo agua desde bocatoma hasta los tanques de almacenamiento, ya que inicialmente el agua llegaba por escorrentía._x000a_En el año 2003 se instalaron los primeros medidores y se empezó a cobrar el servicio de acuerdo al consumo, como medida para detener el desperdicio._x000a_Años después una las iniciativas de la junta directiva era poder mejorar la calidad de la prestación servicio alcantarillado y la Asociación fue beneficiada del proyecto “Plan maestro acueducto y alcantarillado”. A través del cual se obtuvo el desarenador para la planta de tratamiento, la colocación válvulas y el cambio de redes de alcantarillado._x000a_Durante el proceso se generaron atrasos debido a aspectos técnicos, que poco a poco fueron saneados por parte del contratista y en agosto de 2011 es instalada y recibida a conformidad la primera planta compacta de tratamiento por contrato realizado con el CONSORCIO SUBIA 2007. Por esa época también se hizo la optimización de otros 3 acueductos rurales en la zona Años después con la instalación del laboratorio en la planta de tratamiento se inició la realización de las pruebas de trazabilidad necesarias para evaluar la calidad del agua y poder suministrar agua apta para el consumo humano, a través de equipo como el Equipo jarras, pH metro, Clorimetro. Anteriormente se realizaba la aplicación de químicos, pero sin evaluar las cantidades necesarias acorde a las características del agua. Día a día se han ido gestionando proyectos en busca de la mejora constante de la calidad del servicio y poder garantizar el acceso en condiciones óptimas a cada uno de los usuarios._x000a__x000a_"/>
    <s v="Las actividades que hemos liderado con Asociación de Usuarios del Acueducto y Alcantarillado es participar con la comunidad en con aquellas que generen impacto social en nuestra vereda como acompañamiento de la JAC en la construcción de la Placa Huella sector VIA EL JARDIN, además acompañamiento en el proyecto del Gas Natural para nuestro sector, Proyección de Redes de Acueducto y Alcantarillado para la intervención del tercer carrillo via 40 expres, Celebracion del aniversario de nuestro municipio en actividades de limpieza y logística. Acompañamiento en eventos religiosos por parte de nuestro párroco Javier Orjuela de la Parroquia de nuestro Señor de la Divina Misericordia, Acompañamiento a las actividades de las Escuelas BRISAS DEL SUBIA en ornato y embellecimiento y Colegio de SUBIA. En coordinación con EPC y EMPUSILVANIA jornada de limpieza y mantenimiento de alcantarillado."/>
    <s v="Se han liderado JORNADAS DE LIMPIEZA de la fuente hídrica que colinda por el costado izquierdo del Colegio de Subía, Jornadas de Reforestación en predios de interés hídrico y forestal donde se encuentra nuestra Planta de Tratamiento y Predio donde se encuentra un nacedero innominado, Concurso de Reciclaton por los sectores vinculando nuestros jóvenes, Apoyo en la jornadas de limpieza y mantenimiento de cunetas en nuestra vereda."/>
    <n v="2020"/>
    <s v="JORNADA DE REFORESTACIÒN DE 100 ESPECIES ARBOREAS NATIVAS"/>
    <s v="ADMINISTRACION MUNICIPAL DE SILVANIA-UMATA"/>
    <n v="2021"/>
    <s v="NINGUNO"/>
    <s v="NINGUNO"/>
    <m/>
    <s v="NINGUNO"/>
    <s v="NINGUNO"/>
    <m/>
    <s v="NINGUNO"/>
    <s v="NINGUNO"/>
    <m/>
    <s v="NINGUNO"/>
    <s v="NINGUNO"/>
    <s v="Tipo de Vía: Desde la Cabera Municipal hasta la Inspección de Subía Central se encuentra la vía en buenas condiciones ya que se debe tomar la doble calzada vía Silvania-Bogotá y se hace el retorno en la vereda Subía Norte y nos dirigimos al casco urbano de Subía hasta llegar a la entrada que se encuentra diagonal al establecimiento comercial PAVOS Y JAMON, el ingreso a esta sitio esta en buenas condiciones de ahí se deja el vehiculó ya que el sitio donde se encuentra ubicado el predio para hacer el mantenimiento y aislamiento de este se debe hacer a pie."/>
    <s v="Desde nuestro municipio prestan el servicio publico varias empresas las cuales transitan por el casco urbano cada 20 minutos  y se dirigen hacia Subía Central."/>
    <s v="Dependiendo del medio de transporte 20 minutos."/>
    <s v="ceee49a1-a613-4b19-ac82-390cc50964d1..pdf"/>
    <s v="392255a8-4513-4afa-987d-b63d0d31e56d..pdf"/>
    <s v="No aplica Acueductos"/>
    <s v="a59a2f18-792a-4124-9ccf-2d5c1f96e38e..pdf"/>
    <s v="No aplica Acueductos"/>
    <s v="1ce6ade4-adef-441c-ae22-4afddd5df8fd..pdf"/>
    <s v="No aplica Acueductos"/>
    <s v="acdcf24d-67e5-43ab-acf1-691363992f30..pdf"/>
    <s v="5eeb4958-05bb-4265-a6cf-2bb7b57e3058..pdf"/>
    <s v="8c5f023b-239a-4f7f-9440-cd1a0cbd45cb..pdf"/>
    <s v="411085fd-11a1-421f-9fca-4ceeacb77651..pdf"/>
    <s v="e3e525bd-0341-41d2-9580-4ca4f4b9523e..pdf"/>
    <s v="2c856723-a797-493d-9477-09dda10c8bb8..pdf"/>
    <s v="00ed2e9b-d96c-4650-8e3b-117e54966f53..pdf"/>
    <s v="57dd6dd1-fe49-45a7-9f4f-24452614ac9c..pdf"/>
    <s v="f6f4a6e5-6749-4133-babc-40bc02d8a3ac..pdf"/>
    <s v="Si"/>
    <s v="Si"/>
    <s v="No"/>
    <s v="Si"/>
    <s v="No"/>
    <s v="No"/>
    <s v="SUBIA CENTRAL"/>
    <s v="NACEDERO MANANTIAL O PANTANITO, QUEBRADA EL PEDREGAL, NACEDERO INNOMINDADO"/>
    <n v="3"/>
    <s v="NACEDERO MANANTIAL O PANTANITO"/>
    <s v="NACEDERO MANATIAL O PANTANITO"/>
    <n v="4000"/>
    <s v="Pedregoso y  húmedo."/>
    <s v="Fácil"/>
    <n v="4000"/>
    <s v="Pedregoso y húmedo "/>
    <s v="Fácil"/>
    <s v="Este proyecto tiene como finalidad poder llevar a cabo el aislamiento del predio donde se encuentra el Nacedero Manantial o Pantanito y la bocatoma lo que nos permite conservar y proteger nuestro recursos hídricos y forestales ya que hemos tenido presencia de semovientes bovinos los cuales ocasionan daños a el ecosistema donde se encuentra este afluente hídrico Nacedero Manantial o Pantanito contaminando este recurso además que no permiten el crecimiento de las especies forestales nativas."/>
    <s v="Se han llevado a cabo actividades como limpieza de fuentes hídricas que se encuentran en la Inspección de Subía Central articuladas con la junta de acción comunal. al igual se apoyo la recuperación de un cauces de las quebradas y mantenimiento y protección de un nacedero innominado que se encuentra ubicado cerca a la planta de tratamiento de agua  y jornadas de reforestación con la siembra de 100 especies nativas cercas del predio del acueducto de la planta de tratamiento."/>
    <s v="Debido a las malas practicas ambientales que se han desarrollado en nuestra vereda de Subía Central se presentan situaciones de talas masivas y contaminación de fuentes hídricas generando en épocas de sequia la disminución del caudal afectando la prestación del servicio de agua a los usuarios."/>
    <m/>
    <s v="f54d622f-12e4-4ff2-b711-6d95ff4bb890..jpg"/>
    <s v="1467e300-942d-421f-b832-d8d57b22baf2..jpg"/>
    <s v="e5eb7041-4ef1-4473-8198-b6e14dd71582..jpg"/>
    <s v="189be145-92d9-4b4b-a2d6-b0ac87ef3664..jpg"/>
    <s v="d59a982f-8fcb-47b7-ac8e-d9a60d9ffb40..jpg"/>
    <s v="d42d32d9-841c-473d-a72e-b1a048f9e552..jpg"/>
    <s v="2dcf2cf2-3172-4538-b158-bff5f7cfb290..jpg"/>
    <s v="d258d29d-c42e-4b9e-8b84-a6e3df05cdb4..jpg"/>
    <s v="Si"/>
    <s v="PREDIO LAS COSTANERAS, KOREA, MIRADOR I Y MIRADOR 2 Y EL CAJON "/>
    <n v="174"/>
    <n v="197"/>
    <n v="371"/>
    <n v="152"/>
    <n v="168"/>
    <n v="320"/>
    <n v="223"/>
    <n v="234"/>
    <n v="457"/>
    <n v="124"/>
    <n v="136"/>
    <n v="260"/>
    <n v="673"/>
    <n v="735"/>
    <n v="1408"/>
    <n v="292"/>
    <n v="200"/>
    <d v="2021-04-10T11:55:52"/>
    <n v="44309.636018518497"/>
    <x v="19"/>
    <s v="acueductosubia@gmail.com"/>
    <s v="esca_magdalena@cci.org.co"/>
    <n v="44314.817442129599"/>
    <n v="1"/>
    <n v="1"/>
    <s v="No aplica Acueductos"/>
    <n v="1"/>
    <s v="No aplica Acueductos"/>
    <n v="1"/>
    <s v="No aplica Acueductos"/>
    <n v="1"/>
    <n v="1"/>
    <n v="1"/>
    <n v="3"/>
    <n v="3"/>
    <n v="2"/>
    <n v="1"/>
    <n v="1"/>
    <n v="1"/>
    <m/>
    <m/>
    <s v="No aplica Acueductos"/>
    <m/>
    <s v="No aplica Acueductos"/>
    <s v="En el Art. 18 Funciones de la asamblea, determina que esta debe autorizar a la junta directiva para ejecutar actos cuya cuantía supere los 20 salarios mínimos. Por tanto debe anexarse una carta emitida por la Asamblea General en la que se exprese la aprobación a la celebración de un contrato por encima de los 60 salarios mínimos tal como lo rezan los términos de referencia de la convocatoria. "/>
    <s v="No aplica Acueductos"/>
    <m/>
    <m/>
    <s v="Se solicita que en el momento de tener el duplicado del documento, este sea allegado por medio de fotocopia. "/>
    <m/>
    <m/>
    <m/>
    <s v="El documento cargado, no corresponde al Acueducto, corresponde a una JAC del Municipio "/>
    <m/>
    <m/>
    <m/>
    <m/>
    <s v="No aplica Acueductos"/>
    <m/>
    <s v="No aplica Acueductos"/>
    <s v="695a30aa-2115-4ff8-8b43-1536ea8b0257..pdf"/>
    <s v="No aplica Acueductos"/>
    <m/>
    <m/>
    <m/>
    <m/>
    <m/>
    <m/>
    <s v="78e7cefc-0acb-4fb3-8ff3-32468e0d58b9..pdf"/>
    <m/>
    <m/>
    <s v="Implementación"/>
    <x v="3"/>
    <b v="1"/>
    <x v="0"/>
    <x v="4"/>
    <x v="12"/>
    <n v="0"/>
    <n v="0"/>
    <n v="0"/>
    <n v="0"/>
    <n v="0"/>
    <s v=""/>
    <n v="68"/>
    <s v="SI"/>
    <x v="2"/>
    <n v="44299"/>
    <s v="se inicio registro , estan tomando fotografias para inciar la carga de documentos. "/>
    <n v="44306"/>
    <s v="Se habla con la presidenta resalta que la informacion que esta pendiente la incorpora a la plataforma el dia de hoy para finalizar proceso. "/>
    <n v="44308"/>
    <s v="finalizan proceso esta misma tarde "/>
    <m/>
    <m/>
    <m/>
    <m/>
    <m/>
    <m/>
    <s v="x"/>
    <s v="x"/>
    <s v="SI"/>
    <n v="29"/>
    <x v="0"/>
    <x v="9"/>
    <x v="2"/>
    <s v="VIABLE"/>
    <s v="NO VIABLE"/>
    <x v="2"/>
    <s v="1._x0009_Concepto social y técnico: Unificar las coordenadas Magna, sirga del predio principal de intervención._x000a_2._x0009_Concepto técnico: la descripción del predio uno, correspondiente al predio del acueducto, tiene en la descripción la información del predio de la alcaldía."/>
    <d v="2021-07-02T00:00:00"/>
    <d v="2021-07-06T00:00:00"/>
    <x v="1"/>
    <s v="808001601-2"/>
    <m/>
    <s v=" "/>
    <m/>
    <m/>
    <m/>
    <m/>
    <m/>
    <m/>
    <m/>
    <m/>
    <m/>
    <m/>
    <m/>
    <m/>
    <n v="10585000"/>
    <n v="1491000"/>
    <n v="12076000"/>
    <m/>
  </r>
  <r>
    <n v="62"/>
    <s v="ASOCIACION DE USUARIOS DEL ACUEDUCTO DE LAS VEREDAS DOIMA-HOSPICIO Y SAN JAVIER"/>
    <x v="0"/>
    <x v="2"/>
    <s v="DOIMA"/>
    <s v="ENTIDAD SIN ANIMO DE LUCRO"/>
    <x v="4"/>
    <n v="35829"/>
    <s v="808001228-8"/>
    <s v="VEREDA DOIMA ESTACION DEL FERROCARRIL"/>
    <s v="ESTE: 960486 Y NORTE:1011153, ALTITUD:1240M"/>
    <n v="3212348497"/>
    <s v="ACUADOIMA@HOTMAIL.COM"/>
    <s v="EDUARDO HUERTAS CEBALLOS"/>
    <s v="19.275.183"/>
    <n v="3212348497"/>
    <s v="ACUADOIMA@HOTMAIL.COM"/>
    <s v="LUIS FRANCISCO SILVA"/>
    <s v="4.093.707"/>
    <n v="3138461166"/>
    <s v="ACUADOIMA@HOTMAIL.COM"/>
    <s v="EDUARDO HUERTAS CEBALLOS"/>
    <s v="ENRIQUE LOZANO SANTOFIMIO"/>
    <s v="LONDRA ASTRID MENDOZA CORTES"/>
    <s v="LUIS FRANCISCO SILVA"/>
    <s v="MARCO JAVIER CORTES SANCHES"/>
    <s v="no"/>
    <s v="no"/>
    <s v="no"/>
    <s v="no"/>
    <s v="no"/>
    <s v="no"/>
    <s v="no"/>
    <s v="no"/>
    <s v="Somos una Asociación comunal sin ánimo de lucro, prestadora de los servicios de acueducto a través de la captación y distribución de agua potable. Nuestros 21 años de experiencia nos permiten abastecer de agua a cerca de 200 usuarios en las veredas cuyos nombres nos identifican._x000a_Tenemos  cobertura cercana al 90% de la extensión de la comunidad. Somos una Asociación en crecimiento y con importantes oportunidades de nuevos convenios a nivel regional. En nuestro compromiso ambiental, cuidamos los recursos naturales poseídos en la extensión veredal. Protegemos, conservamos y recuperamos el recurso hídrico de la quebrada. Gracias al empeño diario de nuestros miembros avanzamos con responsabilidad social en nuestra función dedicada a la gestión integral del agua. cumpliendo con normas y leyes de la superintendencia de servicios públicos, contando con la participación de proyectos para acueductos como los ejecutados por la CAR, Empresas Publicas de Cundinamarca y entre otros."/>
    <s v="SE REALIZO LA ULTIMA JORNADA DE LIMPIEZA EN  LA CUENCA DEL RIO APULO EN EL AÑO 2019, CON LOS SUSCRIPTORES DE LA ASOCIACION QUE ATENDEMOS."/>
    <s v="SE GENERO LA COMPRA DE 410 ARBOLES NATIVOS PARA LA REFORESTACION DEL RIO APULO, LOS CUALES SE ENCUENTRAN EN CRECIMIENTO, SE TIENE UN CONTRATO DE SUMINISTRO Y MEMORANDO DE ENTENDIMIENTO."/>
    <n v="2019"/>
    <s v="BRIGADA DE LIMPIEZA EN LA CUENCA DEL RIO APULO"/>
    <s v="car"/>
    <n v="2020"/>
    <s v="COMPRA DE 410 ARBOLES NATIVOS PARA REFORESTACION RIO APULO"/>
    <s v="CAR"/>
    <m/>
    <m/>
    <m/>
    <m/>
    <m/>
    <m/>
    <m/>
    <m/>
    <m/>
    <s v="DESTAPA"/>
    <s v="VEHICULOS  Y MOTOCICLETAS"/>
    <s v="15-20 MINUTOS"/>
    <s v="dfbbef29-8075-480c-b1c1-18f7cf6c7f61..pdf"/>
    <s v="4e4c802d-fb50-4261-a061-6179e2365664..pdf"/>
    <s v="No aplica Acueductos"/>
    <s v="4ba348b6-6566-4264-a5c0-8b63c6d8774d..pdf"/>
    <s v="No aplica Acueductos"/>
    <s v="f25f8467-82cb-432e-bcfd-f31139ac39d6..pdf"/>
    <s v="No aplica Acueductos"/>
    <s v="4f102ebc-4a3a-458f-9d2b-37b1f4892416..pdf"/>
    <s v="b9dcad8f-3ed9-4d88-83c6-ee18df8db92c..pdf"/>
    <s v="f7c5102e-2ea7-4a21-8ddc-bf249e81b937..pdf"/>
    <s v="9e277e7b-e233-4620-8d4e-1a75ea59340b..pdf"/>
    <s v="e5235e41-5aea-416a-b95e-9e22ca78dbff..pdf"/>
    <s v="b5ef6add-1860-46c0-9572-2374734bad78..pdf"/>
    <s v="8eb4c2dd-02f1-4dab-99c8-8b79dedea497..pdf"/>
    <s v="a312e7f3-cd9e-4484-98de-291029f06da6..pdf"/>
    <s v="c1cbdca1-5e74-4c05-9837-fd1a127fe310..pdf"/>
    <s v="No"/>
    <s v="Si"/>
    <s v="No"/>
    <s v="No"/>
    <s v="Si"/>
    <s v="No"/>
    <s v="BRAZO DEL RIO APULO"/>
    <s v="RIO APULO, QUEBRADA LA PESQUERA,QUEBRADA AGUA DULCE, QUEBRADA LA SALADA"/>
    <n v="4"/>
    <s v="RIO APULO Y QUEBRABA LA PESQUERA"/>
    <s v="RIO APULO"/>
    <n v="20"/>
    <s v="BUENAS"/>
    <s v="Fácil"/>
    <n v="3"/>
    <s v="BUENAS"/>
    <s v="Fácil"/>
    <s v="DESCONTAMINACION DEL RIO APULO"/>
    <s v="JORNADAS DE LIMPIEZA Y SIEMBRA DE 410 ARBOLES NATIVOS EN LA RIVERA DEL RIO."/>
    <s v="FENOMENO DEL NIÑO, DESLIZAMIENTOS, SEQUIAS."/>
    <m/>
    <s v="bb92008e-b49f-4662-ba78-5b948802ab4e..jpg"/>
    <s v="dbf20cde-fef5-45f5-90be-b498bd6bfbe1..jpg"/>
    <s v="f99f0242-bd72-40b3-9ab6-28c1bf3def22..jpg"/>
    <s v="a43fc9a1-2141-4eaf-bb54-5ab6b8c6180a..jpg"/>
    <s v="9c468e0e-911a-44d9-b2f5-5cffc1f477bb..jpg"/>
    <s v="ae58684a-cee9-41fc-924a-42ffc5c866b0..jpg"/>
    <s v="d674359d-7088-4794-8522-e1132c34dd8d..jpg"/>
    <s v="cc53467e-1228-46df-b3fb-bc83c03195bf..jpg"/>
    <s v="No"/>
    <m/>
    <n v="30"/>
    <n v="35"/>
    <n v="65"/>
    <n v="55"/>
    <n v="48"/>
    <n v="103"/>
    <n v="46"/>
    <n v="38"/>
    <n v="84"/>
    <n v="16"/>
    <n v="20"/>
    <n v="36"/>
    <n v="147"/>
    <n v="141"/>
    <n v="288"/>
    <n v="198"/>
    <n v="800"/>
    <d v="2021-04-12T14:46:44"/>
    <n v="44309.621979166703"/>
    <x v="20"/>
    <s v="acuadoima@hotmail.com"/>
    <s v="esca_magdalena@cci.org.co"/>
    <n v="44322.4354282407"/>
    <n v="1"/>
    <n v="1"/>
    <s v="No aplica Acueductos"/>
    <n v="1"/>
    <s v="No aplica Acueductos"/>
    <n v="1"/>
    <s v="No aplica Acueductos"/>
    <n v="1"/>
    <n v="1"/>
    <n v="1"/>
    <n v="3"/>
    <n v="3"/>
    <n v="2"/>
    <n v="1"/>
    <n v="1"/>
    <n v="1"/>
    <m/>
    <m/>
    <s v="No aplica Acueductos"/>
    <m/>
    <s v="No aplica Acueductos"/>
    <s v="1. Los estatutos aparecen con firma de una hoja escaneada que se espera sea cambiada y se firmen los presentados correctamente._x000a_ _x000a_2. “ACUADOIMA”. determinó en sus estatutos que: &lt;De 50 SMMLV a 100 SMMLV al momento de la contratación serán autonomía de la Junta Administradora&gt;. El Documento de aceptación fue cargado correctamente. "/>
    <s v="No aplica Acueductos"/>
    <m/>
    <m/>
    <m/>
    <m/>
    <m/>
    <m/>
    <m/>
    <m/>
    <s v="Se toma como documento el mismo en el que aprueban a “ACUADOIMA”.para ejecución de contratos con cuantías por encima de 60 SMLV "/>
    <m/>
    <m/>
    <s v="No aplica Acueductos"/>
    <m/>
    <s v="No aplica Acueductos"/>
    <s v="4f7eddb9-998e-4104-ae49-65dc83ded602..pdf"/>
    <s v="No aplica Acueductos"/>
    <m/>
    <m/>
    <m/>
    <m/>
    <m/>
    <m/>
    <s v="30eba2ad-d0db-4739-ad61-81f206345c41..pdf"/>
    <m/>
    <m/>
    <s v="Diagnostico"/>
    <x v="3"/>
    <b v="0"/>
    <x v="0"/>
    <x v="7"/>
    <x v="9"/>
    <n v="0"/>
    <n v="0"/>
    <n v="0"/>
    <n v="0"/>
    <n v="0"/>
    <s v=""/>
    <n v="69"/>
    <m/>
    <x v="1"/>
    <n v="44299"/>
    <s v="Tienen todos lls documentos cargados, no han tenido tiempo de terminar la postulacion y si les surge alguna duda se comunican"/>
    <n v="44301"/>
    <s v="Tenian duda en unos item que les falta y de hoy a mañana envian las postulacion"/>
    <n v="44305"/>
    <s v="SE HACE LLAMADA RECORDANDO LA POSTULACION, faltan pocosi item"/>
    <n v="44309"/>
    <s v="COntacto con la secretaria del acueducto se resuelven duda y se confirma envio de la postulacion"/>
    <m/>
    <m/>
    <m/>
    <m/>
    <s v="x"/>
    <s v="x"/>
    <s v="SI"/>
    <n v="30"/>
    <x v="3"/>
    <x v="0"/>
    <x v="1"/>
    <s v="NO VIABLE"/>
    <s v="NO VIABLE"/>
    <x v="2"/>
    <m/>
    <m/>
    <m/>
    <x v="0"/>
    <m/>
    <m/>
    <s v=" "/>
    <m/>
    <m/>
    <m/>
    <m/>
    <m/>
    <m/>
    <m/>
    <m/>
    <m/>
    <m/>
    <m/>
    <m/>
    <m/>
    <m/>
    <n v="0"/>
    <m/>
  </r>
  <r>
    <n v="63"/>
    <s v="Junta de acción comunal, vereda Bradamonte"/>
    <x v="1"/>
    <x v="1"/>
    <s v="Bradamonte"/>
    <s v="284 Gobernacion de cundinamarca"/>
    <x v="1"/>
    <s v="0091-04-01"/>
    <s v="900724050-0"/>
    <s v="Vereda Bradamonte, kilometro 13 via al paramo"/>
    <s v="no"/>
    <n v="3102783070"/>
    <s v="jacveredabradamontesibate@gmail.com"/>
    <s v="Deogracias Jaimes Pineda"/>
    <n v="7211955"/>
    <n v="3102783070"/>
    <s v="deojapin@gmail.com"/>
    <s v="Plutarco Gomez"/>
    <n v="3186002"/>
    <n v="3102783070"/>
    <s v="deojapin@gmail.com"/>
    <s v="Deogracias Jaimes Pineda"/>
    <s v="Isaias Rios Gutierrez"/>
    <s v="Fidelino Mayorga Gutierrez"/>
    <s v="Plutarco Gomez"/>
    <s v="Maria Isabel Garzon"/>
    <s v="Nancy Duran Perez"/>
    <s v="Henrry Bernal Bernal"/>
    <s v="Florentino Rios"/>
    <s v="Jhoana Garzon Garzon"/>
    <s v="Comité de Deportes"/>
    <s v="Didacio Rios Gutierrez"/>
    <s v="Comité Religioso"/>
    <s v="Sabulon Rios"/>
    <s v="La JAC Vereda Bradamonte fue creada en el año 1960 y a partir de ai se inician los trabajos comunitarios, se construye la carretera, se coloca el alumbrado publico, se construye el saló comunal, se construye la red y el acueducto, se construye el polideportivo, la cancha de futbol, se construye la cerca de  desprotección de nuestro acueducto 12.300 metros lineales, se construye la capilla, se construye el hogar día del adulto mayor"/>
    <s v="se realizan actividades culturales, fiesta de la madre, fiesta virgen del Carmen, día de los niños, amor y amistad, y otras actividades"/>
    <s v="desde el año 2.006 se viene sembrando plantas nativas en el paramo del Sumapaz, asemos cercas vivas en nuestras fincas, tenemos viveros comunales para la recuperación de nuestras plantas nativas, arreglamos nuestros caminos y carretera cunetiando tapando huecos y limpiando alcantarillas, recogemos basuras y escombros"/>
    <n v="2018"/>
    <s v="siembra de 2.000 plantas nativas, para mo del sumapaz"/>
    <s v="CAR, Fundecum y comunidad vereda Bradamonte"/>
    <m/>
    <m/>
    <m/>
    <m/>
    <m/>
    <m/>
    <m/>
    <m/>
    <m/>
    <m/>
    <m/>
    <m/>
    <s v="via terciaria y camino comunal "/>
    <s v="lechero, tractor y caballo"/>
    <s v="desde el municipio hasta el territorio de  2 horas"/>
    <s v="abd0c35d-f723-480d-a44f-da5af5629e05..pdf"/>
    <s v="6ede944e-6ab1-4e7c-81da-a51317091ee4..pdf"/>
    <s v="8945f247-2da7-43e6-8c8e-89cbb3a1d4b0..pdf"/>
    <s v="No aplica Jac"/>
    <s v="8216a7e8-b1e2-42aa-8304-813dc75f5d02..pdf"/>
    <s v="No aplica Jac"/>
    <s v="0bb96cf3-c434-4139-a21c-8d5d89f72dd2..PDF"/>
    <s v="1fbb2884-177d-482e-b512-d647d423bf82..pdf"/>
    <s v="751ad657-9708-4ec5-af63-d18439bf790a..pdf"/>
    <s v="0db0ec48-896e-4ca7-9dc6-0e67b6339383..pdf"/>
    <s v="7771b24f-0e06-4597-8ffc-1471c3d55db1..pdf"/>
    <s v="69b71b2d-5085-40e1-93e8-6de8cd46713e..pdf"/>
    <s v="9d6ed07b-8b06-48a7-9e01-7a803da7f69e..pdf"/>
    <s v="83e4b4e3-c537-4825-8ce6-3c482d292ef2..pdf"/>
    <s v="No aplica Jac"/>
    <s v="ccec7ea9-7ea8-431d-af62-a6653e7e8e8f..pdf"/>
    <s v="Si"/>
    <s v="Si"/>
    <s v="Si"/>
    <s v="No"/>
    <s v="No"/>
    <s v="No"/>
    <s v="Aguas claras"/>
    <s v="Quebrada aguas claras"/>
    <n v="1"/>
    <s v="Aguas claras"/>
    <s v="Aguas claras"/>
    <n v="1000"/>
    <s v="Ladera, 30 grados"/>
    <s v="Medio"/>
    <n v="1000"/>
    <s v="Medio"/>
    <s v="Medio"/>
    <s v="Nuestro territorio fue impactado por nuestros antepasados, destruyendo nuestros ecosistemas, y afectando nuestro recurso hidrico, por está razon nostros tomamos conciencia dé la importancia dé recuperarlos, primero cercandolos y luego recuperando nuestra flora a través de convites"/>
    <s v="Cercas, siembras de plantas nativas, mantenimientos y monitoreos"/>
    <s v="Solo un incendio en el mes de novienbre del 2009 que si inicio en usme y llego hasta nuestro acueducto"/>
    <m/>
    <s v="59f1ef44-b3e7-4d39-a0b9-78b1d2fa31b5..pdf"/>
    <s v="5160f9ee-036d-47e6-b99b-4f03f4667a6b..pdf"/>
    <s v="036bc5ea-6e7a-4575-9cb5-979153f1b304..pdf"/>
    <s v="b6ddc786-5177-4f22-b08b-575a408b9fab..pdf"/>
    <s v="ac5764fc-e118-47bc-b4d0-745581f6cbd0..pdf"/>
    <s v="64a090c9-8dd4-4dd2-8462-f734811e97a4..jpg"/>
    <s v="2372149e-fd86-47a6-be44-c5b79fef5c3f..pdf"/>
    <s v="2032f032-89ba-41b3-a55c-f8e68deb904e..pdf"/>
    <s v="Si"/>
    <s v="Esté terreno fue aquirido por el municipio dé sibate, y se llama nueva generacion 2"/>
    <n v="25"/>
    <n v="22"/>
    <n v="47"/>
    <n v="19"/>
    <n v="26"/>
    <n v="45"/>
    <n v="76"/>
    <n v="81"/>
    <n v="157"/>
    <n v="36"/>
    <n v="41"/>
    <n v="77"/>
    <n v="156"/>
    <n v="170"/>
    <n v="326"/>
    <n v="114"/>
    <n v="89"/>
    <d v="2021-04-12T17:02:39"/>
    <n v="44312.650069444397"/>
    <x v="21"/>
    <s v="deojapin@gmail.com"/>
    <s v="esca_altosuarez@cci.org.co"/>
    <n v="44321.4863541667"/>
    <n v="0"/>
    <n v="0"/>
    <n v="0"/>
    <s v="No aplica Jac"/>
    <n v="0"/>
    <s v="No aplica Jac"/>
    <n v="0"/>
    <n v="0"/>
    <n v="0"/>
    <n v="0"/>
    <n v="0"/>
    <n v="0"/>
    <n v="0"/>
    <n v="0"/>
    <s v="No aplica Jac"/>
    <n v="0"/>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Jac"/>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Jac"/>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s v="No aplica Jac"/>
    <s v="Teniendo en cuenta los términos de referencia de la convocatoria, en el ítem 8. Causales de no selección, en el aparte 5 el cual menciona &quot;Las organizaciones de base solo se pueden postular máximo a una segunda fase de implementación, quienes se presenten a una tercera o posterior serán rechazadas.&quot; La organización postulada no puede ser partícipe de esta versión dado que una vez revisada la base de participaciones, esta junta estuvo desarrollando un esca en las versiones de los años 2014 y 2019"/>
    <m/>
    <m/>
    <m/>
    <s v="No aplica Jac"/>
    <m/>
    <s v="No aplica Jac"/>
    <m/>
    <m/>
    <m/>
    <m/>
    <m/>
    <m/>
    <m/>
    <m/>
    <s v="No aplica Jac"/>
    <m/>
    <s v="Implementación"/>
    <x v="1"/>
    <b v="0"/>
    <x v="1"/>
    <x v="1"/>
    <x v="1"/>
    <n v="1"/>
    <n v="0"/>
    <n v="0"/>
    <n v="0"/>
    <n v="1"/>
    <n v="2"/>
    <n v="122"/>
    <m/>
    <x v="1"/>
    <n v="44295"/>
    <s v="No fue posible contactarlo por  telefono se deja mensaje"/>
    <n v="44299"/>
    <s v="No ha sido posible contactar solo relaciona un numero de telefono para los tres contactos"/>
    <n v="44300"/>
    <s v="Faltan pocos item y subir la documentacion"/>
    <n v="44305"/>
    <s v="Deogracias presidente de la junta ya tiene todos los documentos y mañana va al pueblo a subir todos los documentos"/>
    <n v="44309"/>
    <s v="Faltan llenar pocos campos"/>
    <n v="44312"/>
    <s v="Se envia postulacion"/>
    <s v="x"/>
    <s v="x"/>
    <m/>
    <n v="173"/>
    <x v="1"/>
    <x v="0"/>
    <x v="1"/>
    <m/>
    <m/>
    <x v="1"/>
    <m/>
    <m/>
    <m/>
    <x v="0"/>
    <m/>
    <m/>
    <s v=" "/>
    <m/>
    <m/>
    <m/>
    <m/>
    <m/>
    <m/>
    <m/>
    <m/>
    <m/>
    <m/>
    <m/>
    <m/>
    <m/>
    <m/>
    <n v="0"/>
    <m/>
  </r>
  <r>
    <n v="65"/>
    <s v="asociación acueducto la unión tenmerec"/>
    <x v="1"/>
    <x v="14"/>
    <s v="el recreo"/>
    <s v="900479263-1"/>
    <x v="4"/>
    <n v="40858"/>
    <n v="9004792631"/>
    <s v="vereda la mesa sec el recreo"/>
    <s v="4°18'28&quot;N74°17´19&quot;W)2,78KM"/>
    <n v="3124013449"/>
    <s v="acueductotenmerec@gmail.com"/>
    <s v="clara ines gomez"/>
    <n v="39615928"/>
    <n v="3124013449"/>
    <s v="clarainesgomez15@gmail.com"/>
    <s v="eudora gutierrez"/>
    <n v="20824311"/>
    <n v="3108080730"/>
    <s v="gutierrezeudora@gmail.com"/>
    <s v="clara ines gomez"/>
    <s v="Sergio Benavides delgado"/>
    <s v="Elibardo Diaz Paez"/>
    <s v="Eudora gutierrez"/>
    <s v="Haminton Hernando Castellanos"/>
    <s v="NINGUNO"/>
    <s v="NINGUNO"/>
    <s v="NINGUNO"/>
    <s v="NINGUNO"/>
    <s v="Ninguno"/>
    <s v="NINGUNO"/>
    <s v="NINGUNO"/>
    <s v="NINGUNO"/>
    <s v="los campesinos de la época vieron la necesidad de construir un acueducto que llevara el agua a cada una delas casas de tres veredas la bocatoma es en la vereda la cajita, continua a la vereda el tendido, la mesa y luego al sector el recreo solicitaron ayuda al a gobernación con ingeniería y tubería los usuarios pusieron la mano de obra y así a traves de los años se instalo la tubería  se distribuyo por dichas veredas llegando el servicio a cada predio._x000a_."/>
    <s v="ninguno"/>
    <s v="en el año 2017 realizaron una limpieza a nivel de quebrada infiernito y rio bosque donde se recogio material plastico de embases quimicos._x000a_en el 2019 se le comunico a las personas, usuarios del acueducto de la no contaminacion de la quebrada y el rio por medio de volantes"/>
    <n v="2017"/>
    <s v="ninguno"/>
    <s v="ninguno"/>
    <n v="2019"/>
    <s v="NINGUNO"/>
    <s v="NINGUNO"/>
    <n v="2015"/>
    <s v="NINGUNO"/>
    <s v="NINGUNO"/>
    <n v="2017"/>
    <s v="NINGUNO"/>
    <s v="NINGUNO"/>
    <n v="2019"/>
    <s v="NINGUNO"/>
    <s v="NINGUNO"/>
    <s v="tipo de via carretera destapada"/>
    <s v="carro,motocicleta.´caballo"/>
    <s v="desde 15 minutos y la mas lejana una hora"/>
    <s v="5af2fb82-1aa5-470c-86b0-71bc0a9309cf..pdf"/>
    <s v="177d9717-ed83-4476-9c08-b9cff8602862..pdf"/>
    <s v="No aplica Acueductos"/>
    <s v="60570ac2-6e25-44bb-9f09-c2999a3e0b0b..pdf"/>
    <s v="No aplica Acueductos"/>
    <s v="c8194078-806a-4fab-8f7a-c55c91842f8f..pdf"/>
    <s v="No aplica Acueductos"/>
    <s v="085fa2d8-590e-477c-8eb0-f788bd1661e6..pdf"/>
    <s v="16b7fdd8-04af-4876-9eb9-1b3260425462..pdf"/>
    <s v="822709be-e89a-4fe2-8cbe-27f247e58e23..pdf"/>
    <s v="f6fb1d42-6aa7-4da1-acf4-4dafbc36a5a7..pdf"/>
    <s v="1bd635d4-6a95-477c-b2b8-70bb3427c727..pdf"/>
    <s v="ffb8bbf3-5d5b-4aca-ada1-f7c7b2ac07ab..pdf"/>
    <s v="8b75679b-b776-45a7-8f84-82b952a4d014..pdf"/>
    <s v="75fe96df-481c-4ae4-b42c-ca578d1598b3..pdf"/>
    <s v="e1b0347b-78a0-4f62-beaf-dbc7fa1da6cd..pdf"/>
    <s v="No"/>
    <s v="Si"/>
    <s v="No"/>
    <s v="Si"/>
    <s v="No"/>
    <s v="No"/>
    <s v="la cajita, el tendido y el recreo"/>
    <s v="quebrada el infiernito"/>
    <n v="1"/>
    <s v="quebrada el infiernito"/>
    <s v="quebrada el infiernito, rio bosque"/>
    <n v="15"/>
    <s v="el terreno es quebrado"/>
    <s v="Medio"/>
    <n v="12"/>
    <s v="el terreno es quebrado"/>
    <s v="Medio"/>
    <s v="la quebrada de el infiernito esta abierta no tiene encerramiento"/>
    <s v="ninguna"/>
    <s v="hace como 7 años hubo un deslizamiento "/>
    <m/>
    <s v="db44c3fd-49b3-4c5a-a64f-29a4a6c50e77..pdf"/>
    <s v="a98f6837-533c-4305-ad1e-df0806728541..pdf"/>
    <s v="5dbf5bbd-86eb-4fe5-aa3d-76d8b05c9805..pdf"/>
    <s v="e2288c5b-10cd-42e2-8976-6691d0a6b150..pdf"/>
    <s v="356fed75-ac47-4f9e-8065-65e1474aeaa3..pdf"/>
    <s v="6fc344bf-a2e5-4b23-8a5c-28203f55df7c..pdf"/>
    <s v="9835cb1f-9837-49f3-86dc-1bf607408d3e..pdf"/>
    <s v="169d40cb-7851-46e9-b5f4-01dadc62fd94..pdf"/>
    <s v="Si"/>
    <s v="son predios que distancian de la bocatoma como 4 kilometros en el sitio denominado la paz tambien un predio en venta para la car"/>
    <n v="27"/>
    <n v="20"/>
    <n v="47"/>
    <n v="30"/>
    <n v="26"/>
    <n v="56"/>
    <n v="33"/>
    <n v="35"/>
    <n v="68"/>
    <n v="20"/>
    <n v="30"/>
    <n v="50"/>
    <n v="110"/>
    <n v="111"/>
    <n v="221"/>
    <n v="115"/>
    <n v="130"/>
    <d v="2021-04-12T19:18:02"/>
    <n v="44307.466643518499"/>
    <x v="22"/>
    <s v="clarainesgomez15@gmail.com"/>
    <s v="cdiaz@cci.org.co"/>
    <n v="44321.6042592593"/>
    <n v="1"/>
    <n v="1"/>
    <s v="No aplica Acueductos"/>
    <n v="1"/>
    <s v="No aplica Acueductos"/>
    <n v="0"/>
    <s v="No aplica Acueductos"/>
    <n v="1"/>
    <n v="1"/>
    <n v="1"/>
    <n v="3"/>
    <n v="3"/>
    <n v="2"/>
    <n v="1"/>
    <n v="0"/>
    <n v="1"/>
    <s v="El archivo cargado le hace falta una pagina, la cual se encuentra en el RUT del representante legal. Se hace corrección en la carpeta virtual de la organizacion."/>
    <s v="Se elimina la pagina correspondiente al RUT de la organizacion "/>
    <s v="No aplica Acueductos"/>
    <s v="mayor a 30 dias, actualizar sera requerido mas adelante"/>
    <s v="No aplica Acueductos"/>
    <s v="Los estatutos deben estar actualizados, aprobados y firmados"/>
    <s v="No aplica Acueductos"/>
    <m/>
    <m/>
    <m/>
    <m/>
    <s v="Los documentos son poco legibles, se verifican en la pagina de la contraloria y se adjuntan los archivos mejorados en la carpeta virtual de la organizacion"/>
    <m/>
    <s v="Se debe adjuntar una certificacion firmada que acredite la participacion o realizacion en proyectos comunitarios y/o ambientales. Solicitarla a la Umata o a la Asociacion de Juntas preferiblemente. Posteriormente debe cargarla a este aplicativo."/>
    <s v="Debe cargar el documento correspondiente, no es valida la carta suministrada explicando la no presentacion del documento."/>
    <m/>
    <m/>
    <m/>
    <s v="No aplica Acueductos"/>
    <m/>
    <s v="No aplica Acueductos"/>
    <m/>
    <s v="No aplica Acueductos"/>
    <m/>
    <m/>
    <m/>
    <m/>
    <m/>
    <m/>
    <m/>
    <m/>
    <m/>
    <s v="Implementación"/>
    <x v="3"/>
    <b v="1"/>
    <x v="6"/>
    <x v="7"/>
    <x v="8"/>
    <n v="0"/>
    <n v="0"/>
    <n v="0"/>
    <n v="0"/>
    <n v="0"/>
    <s v=""/>
    <n v="49"/>
    <m/>
    <x v="2"/>
    <n v="44300"/>
    <s v="Se inicio reistro, se tuvo seguimiento pertinente y estan en toda la busqueda de los documentos para acelerar el proceso."/>
    <n v="44306"/>
    <s v="La presidenta de la organizacion aclara que ya tiene toda la documentacion y procede a subirla a el aplicativo esta tarde, se dara seguimiento por llamada para cualquier inquitudque tenga en la tarde. "/>
    <m/>
    <m/>
    <m/>
    <m/>
    <m/>
    <m/>
    <m/>
    <m/>
    <m/>
    <m/>
    <m/>
    <n v="136"/>
    <x v="1"/>
    <x v="0"/>
    <x v="1"/>
    <m/>
    <m/>
    <x v="1"/>
    <m/>
    <m/>
    <m/>
    <x v="0"/>
    <m/>
    <m/>
    <s v=" "/>
    <m/>
    <m/>
    <m/>
    <m/>
    <m/>
    <m/>
    <m/>
    <m/>
    <m/>
    <m/>
    <m/>
    <m/>
    <m/>
    <m/>
    <n v="0"/>
    <m/>
  </r>
  <r>
    <n v="76"/>
    <s v="JUNTA DE ACCION COMUNAL VEREDA DE SAN ANTONIO"/>
    <x v="1"/>
    <x v="7"/>
    <s v="SAN ANTONIO"/>
    <s v="Resolución No.827"/>
    <x v="1"/>
    <n v="22753"/>
    <s v="901046020-4"/>
    <s v="VEREDA SAN ANTONIO"/>
    <s v="4º14'50.7''N 74º24'28.5''W"/>
    <n v="3115457514"/>
    <s v="jacveredadesantonio@gmail.com"/>
    <s v="Maximiliano Castillo Quinayas"/>
    <s v="80.062.323"/>
    <n v="3138404974"/>
    <s v="bosquesderobleslasmarias@gmail.com"/>
    <s v="Maria Alcira Roldán"/>
    <n v="20391028"/>
    <n v="3173190884"/>
    <s v="Alciraroldan1368@hotmail.com"/>
    <s v="Maximiliano Castillo Quinayas"/>
    <s v="Carlos Anzola"/>
    <s v="Adriana Marcela Rodríguez Huérfano"/>
    <s v="María Alcira Roldan"/>
    <s v="Mario Galeano"/>
    <s v="NINGUNO"/>
    <s v="NINGUNO"/>
    <s v="NINGUNO "/>
    <s v="Martha Quinayas"/>
    <s v="comision de salud"/>
    <s v="Ana Beatriz León Medina"/>
    <s v="NINGUNO"/>
    <s v="NINGUNO"/>
    <s v="La Junta de Acción Comunal de la Vereda San Antonio del Municipio de_x000a_Arbeláez (Cund), nació en el año 1962 como una respuesta al trabajo_x000a_comunitario que se venía desarrollando de manera espontánea e informal por_x000a_casi toda la existencia de la vereda misma._x000a_Desde entonces la Junta de Acción Comunal de la Vereda San Antonio del_x000a_Municipio de Arbeláez (Cund), ha venido trabajando de la mano de la_x000a_comunidad en diferentes proyectos de índole; social, ambiental, de salubridad,_x000a_de infraestructura básica, etc., de manera prácticamente sectorizada ante las_x000a_dificultades de comunicación y los retos geográficos que caracterizan la_x000a_topografía de la vereda._x000a_A pesar de las dificultades, en los ultimo años, gracias, por un lado, a la_x000a_penetración de las comunicaciones celulares, y por el otro, a la gestión de la_x000a_junta misma en cabeza del presidente y secretaria, se han logrado reunir a un_x000a_mayor numero de personas en diferentes sectores y de manera alterna a las_x000a_asambleas generales, se han acometiendo obras de suprema importancia_x000a_para la comunidad, sin embargo, la gran mayoría de ellas han sido acometidas_x000a_de manera parcial ante la falta de recursos."/>
    <s v="Jornadas de limpieza_x000a_ Salidas ecologicas con los niños de la vereda "/>
    <s v="Creación de vivero_x000a_Ecosendero San Antonio "/>
    <n v="2015"/>
    <s v="Vivero implementado en 2010 no se han realizado mas actividades de protección ambiental "/>
    <s v="JAC"/>
    <n v="2019"/>
    <s v="Jornadas de limpieza "/>
    <s v="JAC "/>
    <n v="2020"/>
    <s v="Ecosendero  San Antonio"/>
    <s v="JAC "/>
    <m/>
    <m/>
    <m/>
    <m/>
    <m/>
    <m/>
    <s v="via carreteable de tercer nivel con un  recorrido de 20.5 km"/>
    <s v="vehicular campero "/>
    <s v="12 minutos "/>
    <s v="bc0cd10f-3f8c-4714-94ea-0141775212c1..pdf"/>
    <s v="cdd7953e-84fe-4e36-9c9a-63cfd07d8daa..pdf"/>
    <s v="5da6d027-c071-4fa3-9ee4-2ecac086ca5a..pdf"/>
    <s v="No aplica Jac"/>
    <s v="4910546d-c644-4ce4-bff3-667324d69c84..pdf"/>
    <s v="No aplica Jac"/>
    <s v="b0df67ab-bccf-4183-ba44-e66958e4032e..PDF"/>
    <s v="f48bf1a0-7365-4377-b3a2-559762e775e3..pdf"/>
    <s v="c04e74fd-daf6-4e2e-b76a-8f591425e646..jpg"/>
    <s v="6f1c86d0-ac8e-4c67-bebf-33c364f057ff..pdf"/>
    <s v="2b7a62bb-9f8d-4c25-98ac-a2add1d99eba..pdf"/>
    <s v="ef2dec21-30ad-4a4f-bed0-c3d99a4cce40..pdf"/>
    <s v="021965b6-56c5-4505-8858-ae55d5c1993c..pdf"/>
    <s v="333d7067-d225-4f8c-be4e-2e67a491e5aa..jpg"/>
    <s v="No aplica Jac"/>
    <s v="bb3e24bf-bb09-4854-af99-247352ce2371..JPG"/>
    <s v="No"/>
    <s v="No"/>
    <s v="No"/>
    <s v="Si"/>
    <s v="No"/>
    <s v="No"/>
    <s v="Vereda San Antonio sector la Lajita "/>
    <s v="Quebrada la Lejia _x000a_Quebrada del Hato "/>
    <n v="1"/>
    <s v="Quebrada la Lejia "/>
    <s v="Quebrada la Lejia "/>
    <n v="2500"/>
    <s v="quebrado, arcilloso "/>
    <s v="Fácil"/>
    <n v="10"/>
    <s v="quebrado, arcilloso "/>
    <s v="Fácil"/>
    <s v="Una deforestación grande en cierta parte, están utilizando las rondas de quebrada para pastoreo, intervenir estas rondas y aislarlas para protegerlas "/>
    <s v="Jornadas de limpiezas_x000a_Jornadas ludicas y recreativos _x000a_vivero comunitario _x000a_se realizo una draga debido al desvio de la quebrada "/>
    <s v="Sequias totalmente "/>
    <m/>
    <s v="7d1d8a91-49fc-47c6-8e70-b047df950b5d..jpg"/>
    <s v="278da7b9-d262-43e3-a4dc-7bd40da6e7ec..jpeg"/>
    <s v="14f3e610-37bf-47d5-aac9-c44ff31e6744..jpg"/>
    <s v="1c1a64a3-508c-4ef5-9579-82e1668f76dd..jpg"/>
    <s v="ac9e37c8-594a-4796-9bdd-feaea991e7e6..pdf"/>
    <s v="e95b01a8-f73a-4cfc-9725-1ffd4fc70452..jpeg"/>
    <s v="ab53c266-c67d-4cd1-ba52-b73f07ef70cc..jpeg"/>
    <s v="b161b7fd-9af9-4259-9cbf-5afcbb028a9f..jpeg"/>
    <s v="Si"/>
    <s v="Educacion ambiental en la zona "/>
    <n v="42"/>
    <n v="30"/>
    <n v="72"/>
    <n v="70"/>
    <n v="80"/>
    <n v="150"/>
    <n v="97"/>
    <n v="109"/>
    <n v="206"/>
    <n v="59"/>
    <n v="61"/>
    <n v="120"/>
    <n v="268"/>
    <n v="280"/>
    <n v="548"/>
    <n v="52"/>
    <n v="120"/>
    <d v="2021-04-13T14:10:00"/>
    <n v="44308.405046296299"/>
    <x v="23"/>
    <s v="rodriguezhuerfano@yahoo.es"/>
    <s v="esca_sumapaz@cci.org.co"/>
    <n v="44313.8840277778"/>
    <n v="1"/>
    <n v="1"/>
    <n v="1"/>
    <s v="No aplica Jac"/>
    <n v="1"/>
    <s v="No aplica Jac"/>
    <n v="1"/>
    <n v="1"/>
    <n v="1"/>
    <n v="1"/>
    <n v="3"/>
    <n v="3"/>
    <n v="2"/>
    <n v="1"/>
    <s v="No aplica Jac"/>
    <n v="1"/>
    <m/>
    <m/>
    <m/>
    <s v="No aplica Jac"/>
    <m/>
    <s v="No aplica Jac"/>
    <m/>
    <m/>
    <m/>
    <m/>
    <m/>
    <m/>
    <m/>
    <m/>
    <s v="No aplica Jac"/>
    <m/>
    <m/>
    <m/>
    <m/>
    <s v="No aplica Jac"/>
    <m/>
    <s v="No aplica Jac"/>
    <m/>
    <m/>
    <m/>
    <m/>
    <m/>
    <m/>
    <m/>
    <m/>
    <s v="No aplica Jac"/>
    <m/>
    <s v="Implementación"/>
    <x v="3"/>
    <b v="0"/>
    <x v="0"/>
    <x v="3"/>
    <x v="3"/>
    <n v="0"/>
    <n v="0"/>
    <n v="0"/>
    <n v="0"/>
    <n v="0"/>
    <s v=""/>
    <n v="54"/>
    <s v="SI"/>
    <x v="2"/>
    <n v="44301"/>
    <s v="Se realiza primer seguimiento, donde se habla con la tesorera recalca que estan llenando informacion y que estan a la espera de subir lo demas. "/>
    <n v="44305"/>
    <s v="se tuvo acercamiento con el presidente de la JAC en la alcaldia de arbelaez donde se lleno informacion pertinente al aplicativo, esta a ala espera de unos documentos por parte de la alcaldia, informa que apenas los tenga procede a subirlos."/>
    <n v="44307"/>
    <s v="Estan acelerando todo el proceso por los documentos faltantes el dia de mañana se espera culminar el proceso "/>
    <m/>
    <m/>
    <m/>
    <m/>
    <m/>
    <m/>
    <m/>
    <m/>
    <s v="SI"/>
    <n v="23"/>
    <x v="3"/>
    <x v="10"/>
    <x v="2"/>
    <s v="VIABLE"/>
    <s v="VIABLE"/>
    <x v="0"/>
    <m/>
    <m/>
    <m/>
    <x v="1"/>
    <s v="901046020-4"/>
    <n v="1581"/>
    <s v="Cálido, Medio"/>
    <n v="25"/>
    <n v="600"/>
    <n v="500"/>
    <n v="0"/>
    <n v="200"/>
    <n v="500"/>
    <n v="20"/>
    <n v="1120"/>
    <s v="11% de 500 a 2000m"/>
    <n v="1250"/>
    <s v="3% de 500m a 2000m"/>
    <s v="MEDIO"/>
    <n v="21875000"/>
    <n v="1491000"/>
    <n v="23366000"/>
    <s v="DANIEL MARTINEZ"/>
  </r>
  <r>
    <n v="79"/>
    <s v="JAC VEREDA SANTA RITA ALTA SECTOR LA PRIMAVERA"/>
    <x v="1"/>
    <x v="6"/>
    <s v="SANTA RITA ALTA SECTOR LA PRIMAVERA"/>
    <s v="No.469 del 30/12/1993"/>
    <x v="1"/>
    <n v="34333"/>
    <s v="900839766-1"/>
    <s v="VEREDA SANTA RITA ALTA SECTOR LA PRIMAVERA"/>
    <s v="4.418498,-74.325829"/>
    <n v="3115430319"/>
    <s v="laprimaverajac009@gmail.com"/>
    <s v="JOSE LEONEL MARTINEZ"/>
    <n v="80499621"/>
    <n v="3115430319"/>
    <s v="leonelmartinezp@hotmail.com"/>
    <s v="JHON ALARCON"/>
    <n v="11255372"/>
    <n v="3115687025"/>
    <s v="laprimaverajac009@gmail.com"/>
    <s v="JOSE LEONEL MARTINEZ"/>
    <s v="ANA DABEIBA VALERO"/>
    <s v="DIANA PINEDA"/>
    <s v="JHON ALARCON"/>
    <s v="MERECI HEREIDA MARTIN"/>
    <s v="HECTOR LEON"/>
    <s v="JUAN LIZARAZO"/>
    <s v="NINGUNO"/>
    <s v="MARINA RODRIGUEZ"/>
    <s v="COMITE DE DEPORTES"/>
    <s v="JAIRO TOVAR"/>
    <s v="COMITE DE EDUCACION"/>
    <s v="RUBIELA TOVAR"/>
    <s v="La historia de nuestra comunidad se inicia haciendo parte de un 50% de Aguabonita y el otro 50 % de Santa Rita Alta hasta finales de los 80, la cual estaba compuesta por las haciendas La Mistela, La Primavera, Los Monos y pequeñas fincas de los sectores como Las Fronteras, Puente riel y el Guardado._x000a_En 1988 se inicia la parcelación de las haciendas la Mistela y La Primavera llegando 20 familias a la región, los líderes de la parcelación Filiberto Reyes, Pablo Castellanos entre otros vieron la necesidad de organizasen como comunidad la cual iniciaron el proceso de constituir la junta de acción Comunal llegando a feliz término el 30 de diciembre de 1993 día que nos aprobaron la personería jurídica. Una vez legalizada la junta se inicia la construcción de tres obras la cual beneficiarían a toda la comunidad como es la construcción de la escuela, el polideportivo y el acueducto, hasta la fecha hemos elegido 8 juntas, hemos participado en los diferentes eventos organizados por los entes gubernamentales y en la actualidad la junta se encuentra con toda la documentación al día._x000a_"/>
    <s v="Las actividades comunitarias que hemos venido realizando es la limpieza de vías, mantenimiento del lote de le escuela, mantenimiento del alumbrado publico, mantenimiento de la bocatoma y jornadas de reforestación."/>
    <s v="Se han llevado en conjunto con la Asociación de Acueducto jornadas de limpieza y reforestación de la Quebrada El Guardado, recolección y reciclaje de materiales, recolección de desechos, agroindustriales, recolección de basuras en las vías."/>
    <n v="2020"/>
    <s v="JORNADA DE REFORESTACION "/>
    <s v="COORPORACION AUTONOMA REGIONAL CAR"/>
    <m/>
    <m/>
    <m/>
    <m/>
    <m/>
    <m/>
    <m/>
    <m/>
    <m/>
    <m/>
    <m/>
    <m/>
    <s v="La vía se encuentra totalmente pavimentada"/>
    <s v="Transporte publico, veredas"/>
    <s v="35 minutos"/>
    <s v="a34d6033-7052-48a5-8b01-697aa5ee7fa5..pdf"/>
    <s v="51533710-c6b5-4db3-972d-6824bc176d82..pdf"/>
    <s v="9eed2611-8568-41f8-9206-3d3cd41fc631..pdf"/>
    <s v="No aplica Jac"/>
    <s v="bcd4f6d5-00dd-40b7-a0de-28b04a767b64..pdf"/>
    <s v="No aplica Jac"/>
    <s v="61842423-5b5f-4925-b4f0-0ea0e0d1c6a5..pdf"/>
    <s v="e79c2e1b-ea67-4007-8a81-749fc82920c9..pdf"/>
    <s v="e4d7a4d6-3511-45aa-8d9a-fe17708d4dcd..pdf"/>
    <s v="3f7561dc-719c-4c70-a1b8-8b617797c7c9..pdf"/>
    <s v="62199ae6-5f0c-43e0-b058-7ad8fbf91de4..pdf"/>
    <s v="22eb3ff7-8faf-4e70-b409-69e5d7df99fb..pdf"/>
    <s v="ff8e9ec6-9418-46cc-b503-1bd13b762f50..pdf"/>
    <s v="08bcab5c-dfda-42e4-982c-5369d791e211..pdf"/>
    <s v="No aplica Jac"/>
    <s v="a0ea71ae-4cd0-47de-91b9-5e6661c67a9e..pdf"/>
    <s v="Si"/>
    <s v="Si"/>
    <s v="Si"/>
    <s v="Si"/>
    <s v="No"/>
    <s v="No"/>
    <s v="VEREDA SANTA RITA ALTA SECTOR LA PRIMAVERA"/>
    <s v="QUEBRADA FRONTERAS, PUENTE RIEL Y QUEBRADA EL GUARDADO"/>
    <n v="3"/>
    <s v="QUEBRADA EL GUARDADO"/>
    <s v="QUEBRADA EL GUARDADO"/>
    <n v="2000"/>
    <s v="Estable con pendiente"/>
    <s v="Medio"/>
    <n v="7000"/>
    <s v="Estable"/>
    <s v="Fácil"/>
    <s v="El objetivo es mejorar la reserva forestal donde se encuentran las fuentes hídricas ya que  no se encuentran aisladas y fortalecer la siembra de arboles nativos."/>
    <s v="Se han llevado a cabo actividades como limpieza de zonas húmedas de los caminos y limpieza de la bocatoma."/>
    <s v="Debido a la tala masivas se presentan deslizamientos del terreno en varios puntos de nuestra vereda."/>
    <m/>
    <s v="15dab025-5434-4d9c-8f92-5a88bc1380a6..jpg"/>
    <s v="c57e100a-48eb-4075-a8d6-35d03b474b32..jpg"/>
    <s v="328122a7-913b-4624-a923-a72560e8d57b..jpg"/>
    <s v="6972decc-2cad-4011-9730-612a708f5739..jpg"/>
    <s v="97c11d63-e6dc-4c72-ac6f-c52275184286..jpg"/>
    <s v="72ff0bb8-df60-4527-b8b8-d693fb4a997a..jpg"/>
    <s v="b1641c65-21ff-4b21-9b44-61266e6a3d33..jpg"/>
    <s v="b0a57eca-42d5-439a-836c-f54786104f50..pdf"/>
    <s v="Si"/>
    <s v="PREDIO LA MISTELA"/>
    <n v="13"/>
    <n v="12"/>
    <n v="25"/>
    <n v="27"/>
    <n v="31"/>
    <n v="58"/>
    <n v="36"/>
    <n v="35"/>
    <n v="71"/>
    <n v="13"/>
    <n v="15"/>
    <n v="28"/>
    <n v="89"/>
    <n v="93"/>
    <n v="182"/>
    <n v="182"/>
    <n v="100"/>
    <d v="2021-04-13T20:57:21"/>
    <n v="44311.776423611103"/>
    <x v="24"/>
    <s v="laprimaverajac009@gmail.com"/>
    <s v="dmartinez@cci.org.co"/>
    <n v="44322.498483796298"/>
    <n v="1"/>
    <n v="1"/>
    <n v="1"/>
    <s v="No aplica Jac"/>
    <n v="0"/>
    <s v="No aplica Jac"/>
    <n v="1"/>
    <n v="1"/>
    <n v="1"/>
    <n v="1"/>
    <n v="3"/>
    <n v="3"/>
    <n v="2"/>
    <n v="1"/>
    <s v="No aplica Jac"/>
    <n v="1"/>
    <s v="Cumple con los aspectos requeridos."/>
    <s v="Cumple con los aspectos requeridos."/>
    <s v="El documento subsanado Cumple con los aspectos requeridos. No cumple con los aspectos solicitados, la verificación de la fecha de expedición (No puede ser mayor a 30 días) la fecha del documento adjuntado es del 30/06/2016."/>
    <s v="No aplica Jac"/>
    <s v="No cumple con los aspectos requeridos, debido a que no se encuentran establecidos los montos para suscripción de contratos por parte del Representante Legal de la JAC. Por lo anterior, se deben establecer y diligenciar los espacios requeridos para la convocatoria con sus respectivos montos. "/>
    <s v="No aplica Jac"/>
    <s v="Cumple con los aspectos requeridos."/>
    <s v="Cumple con los aspectos requeridos."/>
    <s v="Cumple con los aspectos requeridos."/>
    <s v="Cumple con los aspectos requeridos."/>
    <s v="Cumple con los aspectos requeridos."/>
    <s v="Cumple con los aspectos requeridos."/>
    <s v="Cumple con los aspectos requeridos."/>
    <s v="Cumple con los aspectos requeridos."/>
    <s v="No aplica Jac"/>
    <s v="Cumple con los aspectos requeridos."/>
    <m/>
    <m/>
    <s v="ce89c0d2-5b12-4a3b-9d15-0d9015beb827..pdf"/>
    <s v="No aplica Jac"/>
    <m/>
    <s v="No aplica Jac"/>
    <m/>
    <m/>
    <m/>
    <m/>
    <m/>
    <m/>
    <m/>
    <m/>
    <s v="No aplica Jac"/>
    <m/>
    <s v="Implementación"/>
    <x v="3"/>
    <b v="0"/>
    <x v="7"/>
    <x v="3"/>
    <x v="13"/>
    <n v="0"/>
    <n v="0"/>
    <n v="0"/>
    <n v="0"/>
    <n v="0"/>
    <s v=""/>
    <n v="103"/>
    <m/>
    <x v="2"/>
    <n v="44301"/>
    <s v="Se tiene primer acercamiento con el presidente de la JAC, me informa que esta a la espera de unos documentos para continuar con el proceso. "/>
    <n v="44306"/>
    <s v="El presidente de la JAC tiene reunion esta misma tarde con la acaldia para conseguir unos documentos y continuar con el proceso. "/>
    <n v="44308"/>
    <s v="Se hablo con don leonel quien recalca que la persona que le esta ayudando esta subiendo los ultimos documentos y a mas tardar el dia de mañana termina con todo. "/>
    <m/>
    <m/>
    <m/>
    <m/>
    <m/>
    <m/>
    <s v="x"/>
    <s v="x"/>
    <m/>
    <n v="126"/>
    <x v="1"/>
    <x v="0"/>
    <x v="1"/>
    <m/>
    <m/>
    <x v="1"/>
    <m/>
    <m/>
    <m/>
    <x v="0"/>
    <m/>
    <m/>
    <s v=" "/>
    <m/>
    <m/>
    <m/>
    <m/>
    <m/>
    <m/>
    <m/>
    <m/>
    <m/>
    <m/>
    <m/>
    <m/>
    <m/>
    <m/>
    <n v="0"/>
    <m/>
  </r>
  <r>
    <n v="81"/>
    <s v="ASOVERIOS"/>
    <x v="1"/>
    <x v="7"/>
    <s v="San Roque los Ríos"/>
    <s v="900561122-1"/>
    <x v="4"/>
    <n v="41152"/>
    <s v="900561122-1"/>
    <s v="Vereda San Roque los Ríos"/>
    <s v="4*16'20&quot; N 74*23'31&quot; W"/>
    <n v="3138322967"/>
    <s v="jose195206@hotmail.com"/>
    <s v="José Gonzalo Santiago García"/>
    <n v="19170008"/>
    <n v="3138322967"/>
    <s v="jose195206@hotmail.com"/>
    <s v="Segundo Goyeneche"/>
    <n v="19429880"/>
    <n v="3045492496"/>
    <s v="segundom.goye@gmail.com"/>
    <s v="José Gonzalo Santiago García"/>
    <s v="Pablo Remolina"/>
    <s v="Paola Horjuela"/>
    <s v="Segundo Goyeneche"/>
    <s v="Antonio González"/>
    <s v="NINGUNO"/>
    <s v="NINGUNO"/>
    <s v="NINGUNO"/>
    <s v="NINGUNO"/>
    <s v="Ninguno"/>
    <s v="NINGUNO "/>
    <s v="NINGUNO"/>
    <s v="NINGUNO"/>
    <s v="Asociación de usuarios del acueducto del río guavio se terminó de construir año 2003 se a venido trabajando pará mantenerlo en el año 2016 nos dieron la concesión por 10años y seguimos trabajando para prestar un mejor servicio a los asociados .El suministro de agua es para riego y huso pecurio"/>
    <s v="Mantenimiento y conservación de la cuenca del río"/>
    <s v="El buen huso del agua la reforestación y mantenimiento"/>
    <n v="2019"/>
    <s v="jornadas de forestación y protección de fuentes hídricas "/>
    <s v="La CAR con contrato con Fondecun"/>
    <m/>
    <m/>
    <m/>
    <m/>
    <m/>
    <m/>
    <m/>
    <m/>
    <m/>
    <m/>
    <m/>
    <m/>
    <s v="Un trayecto vía terciaria 20 minutos  y campo traviesa 1 hora"/>
    <s v="Vehículo todo terreno y lomo de mula "/>
    <s v="Hora y media"/>
    <s v="8cbd217b-db91-4354-be70-d398c1ca843c..pdf"/>
    <s v="fc2c1a1d-d52e-42e2-8ad4-431e75772b8b..pdf"/>
    <s v="No aplica Acueductos"/>
    <s v="22d30b7d-69b8-45ba-87e5-72dc171eaf10..pdf"/>
    <s v="No aplica Acueductos"/>
    <s v="f1edec0e-72c6-4c10-a5bc-522ce84ea172..pdf"/>
    <s v="No aplica Acueductos"/>
    <s v="09269106-1e3a-454d-89a2-16f8636dae11..pdf"/>
    <s v="e933b265-1867-4bf7-9165-1e795625ae35..pdf"/>
    <s v="7b3caa27-61f9-4d5e-ab3d-3c34791c7280..pdf"/>
    <s v="a42d905e-1ac6-4dd9-9c4d-04a6865dccd4..docx"/>
    <s v="171fac99-76a8-475c-9124-37da020377ff..pdf"/>
    <s v="238329fc-4be0-444a-9c0f-dc37c9864448..docx"/>
    <s v="11a0fd27-93fd-4575-b671-005b955df927..pdf"/>
    <s v="f7117915-fe5a-4d2e-84db-3d33880d0330..pdf"/>
    <s v="0e3b8d60-6a45-4aac-b266-d050dc1a2fa5..pdf"/>
    <s v="No"/>
    <s v="No"/>
    <s v="No"/>
    <s v="Si"/>
    <s v="No"/>
    <s v="No"/>
    <s v="vereda san roque sector los rios "/>
    <s v="rio guavio "/>
    <n v="1"/>
    <s v="rio guavio "/>
    <s v="rio guavio "/>
    <n v="1200"/>
    <s v="quebrado"/>
    <s v="Medio"/>
    <n v="1500"/>
    <s v="quebrado "/>
    <s v="Medio"/>
    <s v="la bocatoma del rio guavio de la vereda san roque debido a las fuertes lluvias y mejoras de la red de suministro _x000a_de igual forma no se cuenta con tanques de reserva, ni un taque de almacenamiento. "/>
    <s v="enceramiento_x000a_mantenimiento arboles sembrados  _x000a_"/>
    <s v="piedron grande por lluvias "/>
    <m/>
    <s v="da3b7bb1-a783-4c84-94a8-3a31c71d2fd8..jpeg"/>
    <s v="b641914e-1e87-43e2-a489-e3940edc5a52..jpeg"/>
    <s v="08e520da-d18b-4d23-9409-ae80c7972157..jpeg"/>
    <s v="8b6b8ac8-52bc-4db5-8915-2a382dbbeffa..jpeg"/>
    <s v="24227280-1e29-4f60-88f4-2adfb5e3cd3f..jpeg"/>
    <s v="700f573f-f92e-457a-9e46-801d27c367cf..jpeg"/>
    <s v="8b120c05-beea-43a3-a729-3e785d95416a..jpeg"/>
    <s v="c5d06d83-2ee1-45ff-8fd2-80125ca68d99..jpeg"/>
    <s v="No"/>
    <m/>
    <n v="22"/>
    <n v="16"/>
    <n v="38"/>
    <n v="58"/>
    <n v="42"/>
    <n v="100"/>
    <n v="91"/>
    <n v="88"/>
    <n v="179"/>
    <n v="33"/>
    <n v="28"/>
    <n v="61"/>
    <n v="204"/>
    <n v="174"/>
    <n v="378"/>
    <n v="66"/>
    <n v="100"/>
    <d v="2021-04-14T09:38:53"/>
    <n v="44305.672905092601"/>
    <x v="25"/>
    <s v="jose195206@hotmail.com"/>
    <s v="cgarzon@cci.org.co"/>
    <n v="44316.376516203702"/>
    <n v="1"/>
    <n v="1"/>
    <s v="No aplica Acueductos"/>
    <n v="1"/>
    <s v="No aplica Acueductos"/>
    <n v="1"/>
    <s v="No aplica Acueductos"/>
    <n v="1"/>
    <n v="1"/>
    <n v="1"/>
    <n v="3"/>
    <n v="3"/>
    <n v="2"/>
    <n v="1"/>
    <n v="1"/>
    <n v="1"/>
    <m/>
    <m/>
    <s v="No aplica Acueductos"/>
    <m/>
    <s v="No aplica Acueductos"/>
    <m/>
    <s v="No aplica Acueductos"/>
    <m/>
    <m/>
    <m/>
    <s v="no cuenta con certificación de la organización "/>
    <s v="no cuenta con certificación del tesorero"/>
    <m/>
    <m/>
    <m/>
    <m/>
    <m/>
    <m/>
    <s v="No aplica Acueductos"/>
    <m/>
    <s v="No aplica Acueductos"/>
    <m/>
    <s v="No aplica Acueductos"/>
    <m/>
    <m/>
    <m/>
    <m/>
    <m/>
    <m/>
    <m/>
    <m/>
    <m/>
    <s v="Implementación"/>
    <x v="0"/>
    <b v="1"/>
    <x v="0"/>
    <x v="8"/>
    <x v="11"/>
    <n v="0"/>
    <n v="0"/>
    <n v="0"/>
    <n v="0"/>
    <n v="1"/>
    <n v="1"/>
    <n v="35"/>
    <m/>
    <x v="2"/>
    <n v="44301"/>
    <s v="Se habla con don gonzalo presidente de acueducto, informa que esta completando informacion, el dia 18 de abril se procede a hacer acompañamiento para subir documentos."/>
    <n v="44305"/>
    <s v="Se realizo acompañamiento en la alcaldia del municipio de arbelaez donde se finalizo todo el proceso correspondiente al aplicativo."/>
    <m/>
    <m/>
    <m/>
    <m/>
    <m/>
    <m/>
    <m/>
    <m/>
    <m/>
    <m/>
    <s v="SI"/>
    <n v="72"/>
    <x v="2"/>
    <x v="11"/>
    <x v="3"/>
    <s v="VIABLE"/>
    <s v="VIABLE"/>
    <x v="0"/>
    <s v="1. Concepto Social: Revisar el número de priorización._x000a_2. Concepto técnico: la suma del asilamiento protector (cerca) en el predio 1 &quot;Finca Gonzalez&quot;, según las dimensiones del  aplicativo google earth, suma 352 metros, sin embargo en el concepto se relacionan 335, ajustar el formato o el kmz, según las caracteristicas de la OB._x000a_3. Concepto técnico: En la hoja 18 en el aparte resumen de aislamiento se relacionan 480 metros lineales de cerca, sin embargo al sumar los ailamientos por predio dan 460._x000a_4. Concepto técnico: Revisar el número de priorización."/>
    <d v="2021-07-06T00:00:00"/>
    <d v="2021-07-06T00:00:00"/>
    <x v="1"/>
    <s v="900561122-1"/>
    <n v="1270"/>
    <s v="Cálido, Medio"/>
    <n v="20"/>
    <n v="850"/>
    <n v="250"/>
    <n v="0"/>
    <n v="200"/>
    <n v="477"/>
    <n v="0.3"/>
    <n v="4120"/>
    <s v="14%&gt; a 2000m"/>
    <n v="1670"/>
    <s v="3% de 500m a 2000m"/>
    <s v="DIFICIL"/>
    <n v="21787000"/>
    <n v="1491000"/>
    <n v="23278000"/>
    <m/>
  </r>
  <r>
    <n v="82"/>
    <s v="EMPRESA DE ACUEDUCTO ALCANTARILLADO Y ASEO DE SILVANIA S.A.E.S.P EMPUSILVANIA S.A.E.S.P"/>
    <x v="1"/>
    <x v="6"/>
    <s v="SANTA RITA "/>
    <s v="Por Escritura Pública No. 13 del 8 de enero de 2010 de Notaría Única de Silvania (Cundinamarca), inscrito en esta Cámara de Comercio el 25 de febrero de 2010, con el No. 01364488 del Libro IX, se constituyó la sociedad de naturaleza Comercial denominada EMPRESA DE ACUEDUCTO ALCANTARILLADO Y ASEO DE SILVANIA S A ESP EMPUSILVANIA SA ESP."/>
    <x v="2"/>
    <n v="40234"/>
    <n v="900342704"/>
    <s v="CALLE 10 No 4-29 "/>
    <s v="1824m 4&quot;23&quot;58&quot;N  74&quot;22&quot;22&quot;W 1545 m"/>
    <n v="3175049850"/>
    <s v="empusilvania@hotmail.com"/>
    <s v="BRIGITTE QUINTERO PLATA "/>
    <n v="53931484"/>
    <n v="3173311763"/>
    <s v="empusilvania@hotmail.com"/>
    <s v="DIANA LUCERO CASALLAS "/>
    <n v="20928333"/>
    <n v="3186174192"/>
    <s v="tesoreriaempusilvaniasaesp@gmail.com"/>
    <s v="BRIGITTE QUINTERO PLATA "/>
    <s v="CIRO ALONSO TORRES  "/>
    <s v="GERMAN DANILO BELTRAN "/>
    <s v="DIANA LUCERO CASALLAS "/>
    <s v="CAMILO GONZALEZ "/>
    <s v="GUILLERMO GOMEZ LESMES "/>
    <s v="GUILLERMO GOMEZ "/>
    <s v="CIRO ALONSO TORRES "/>
    <s v="VANESSA ROJAS "/>
    <s v="N/A"/>
    <s v="N/A"/>
    <s v="N/A"/>
    <s v="N/A"/>
    <s v="la empresa de acueducto, alcantarillado y aseo de silvania s.a.e.s.p “empusilvania s.a.e.s.p”, fue creada mediante escritura pública no 0013 del 08 de enero de 2010, obedeciendo las estructuras de los acuerdos municipales no  012 de junio de 2008 y 005 de 2009 y cumpliendo lo reglamentado por la ley 142 de 1994, directivas 015 de 2005 y 005 de 2008 de la procuraduría general de la nación y las resoluciones cra 151 de 2001 y 242 de 2003 _x000a_Mediante proceso de libre concurrencia realizado por la administración municipal y dando cumplimiento a la ley 142 de 1994 y las resoluciones cra 151 de 2001 y 242 de 2003 se transformó la prestación de los s.p y se buscó la asociación del municipio con personas jurídicas de carácter público (obedeciendo los acuerdos municipales 012 de 2008 y 005 de 2009), para la creación de una empresa de servicios públicos de carácter oficial y siguiendo los parámetros de la ley 142 de 1994."/>
    <s v="Jornadas de limpieza en la ronda del río subía _x000a_Capacitaciones  ambientales con la comunidad  "/>
    <s v="Siembra de arboles en ronda de río barro blanco en la bocatoma "/>
    <n v="2015"/>
    <s v="N/A"/>
    <s v="N/A"/>
    <n v="2016"/>
    <s v="N/A"/>
    <s v="N/A"/>
    <n v="2017"/>
    <s v="N/A"/>
    <s v="N/A"/>
    <n v="2018"/>
    <s v="N/A"/>
    <s v="N/A"/>
    <n v="2019"/>
    <s v="N/A"/>
    <s v="N/A"/>
    <s v="VIAS BUENAS CONDICIONES BUENAS "/>
    <s v="VEHICULAR "/>
    <s v="20 MINUTOS "/>
    <s v="65a1a0e0-3745-44e8-a1c9-5f146c8acfe0..pdf"/>
    <s v="e2dc2070-7ecc-4725-b3dd-d27ec66f021d..pdf"/>
    <s v="No aplica Acueductos"/>
    <s v="060cb1d1-27c9-48bc-a918-7c5a134ce566..pdf"/>
    <s v="No aplica Acueductos"/>
    <s v="1c671272-3199-4aef-8f26-7e3c75fb2b33..pdf"/>
    <s v="No aplica Acueductos"/>
    <s v="5cdbba46-df34-49d7-9d17-1e015f264891..pdf"/>
    <s v="8331ca19-0cf5-4f27-b3ab-e60b4ec68912..pdf"/>
    <s v="615121f3-7cbb-4080-a779-f30ec25e5655..pdf"/>
    <s v="52a07dec-d81f-468f-99eb-799b4c3c48ea..pdf"/>
    <s v="39a7b23a-6f8b-48b7-8334-7ee1c8a2ef1c..pdf"/>
    <s v="26359156-3458-4c34-9ef0-8f166b43dafa..pdf"/>
    <s v="47c3e30f-bede-4eeb-854f-abf2666fc42d..docx"/>
    <s v="5cf34994-3ed3-43d5-b4f6-2447ffe872e5..pdf"/>
    <s v="95d992f6-6ee0-4785-b889-959ca1434a2b..pdf"/>
    <s v="No"/>
    <s v="No"/>
    <s v="Si"/>
    <s v="No"/>
    <s v="Si"/>
    <s v="No"/>
    <s v="Santa Rita"/>
    <s v="RIO BARRO BLANCO "/>
    <n v="6"/>
    <s v="RIO BARRO BLANCO "/>
    <s v="RIO BARRO BLANCO"/>
    <n v="10"/>
    <s v="Plano estable"/>
    <s v="Fácil"/>
    <n v="30"/>
    <s v="Plano estable"/>
    <s v="Medio"/>
    <s v="Proteger la zona de ronda del rio "/>
    <s v="Jornadas de limpieza y reforestación"/>
    <s v="Avenidas torrenciales afectando la bocatoma."/>
    <m/>
    <s v="c46476c8-898e-49a0-b280-f09c23c52704..pdf"/>
    <s v="06c8b1f5-9337-4eb2-8f43-0a5ef8f107f3..pdf"/>
    <s v="9a382e6c-87b7-48a0-b547-334d8c7bc276..pdf"/>
    <s v="a2f19f4e-11c7-419a-8bb6-e214ff49ced6..pdf"/>
    <s v="89c64b89-ee24-4ecc-a4d6-9acb23e1fa72..pdf"/>
    <s v="3e3bb913-5167-40fe-b78f-78759c4f6f26..pdf"/>
    <s v="de41344d-5684-4804-a504-8b2f6fb6ab21..pdf"/>
    <s v="2d3a4044-da9c-4d2f-a358-fa0950b7b87f..pdf"/>
    <s v="No"/>
    <m/>
    <n v="512"/>
    <n v="522"/>
    <n v="1034"/>
    <n v="549"/>
    <n v="530"/>
    <n v="1079"/>
    <n v="626"/>
    <n v="722"/>
    <n v="1348"/>
    <n v="223"/>
    <n v="253"/>
    <n v="476"/>
    <n v="1910"/>
    <n v="2027"/>
    <n v="3937"/>
    <n v="3558"/>
    <n v="14232"/>
    <d v="2021-04-14T10:07:46"/>
    <n v="44301.618877314802"/>
    <x v="26"/>
    <s v="empusilvania@hotmail.com"/>
    <s v="cgarzon@cci.org.co"/>
    <n v="44322.487013888902"/>
    <n v="1"/>
    <n v="1"/>
    <s v="No aplica Acueductos"/>
    <n v="1"/>
    <s v="No aplica Acueductos"/>
    <n v="1"/>
    <s v="No aplica Acueductos"/>
    <n v="1"/>
    <n v="1"/>
    <n v="1"/>
    <n v="3"/>
    <n v="3"/>
    <n v="2"/>
    <n v="1"/>
    <n v="1"/>
    <n v="1"/>
    <m/>
    <m/>
    <s v="No aplica Acueductos"/>
    <m/>
    <s v="No aplica Acueductos"/>
    <m/>
    <s v="No aplica Acueductos"/>
    <m/>
    <m/>
    <m/>
    <m/>
    <m/>
    <m/>
    <s v="NO TIENEN NINGUN CERTIFICADO EN PARTICIPACION O PROYECTOS "/>
    <m/>
    <s v="NO ESTAN LAS FIRMAS  EN EL DOCUMENTO "/>
    <m/>
    <m/>
    <s v="No aplica Acueductos"/>
    <m/>
    <s v="No aplica Acueductos"/>
    <m/>
    <s v="No aplica Acueductos"/>
    <m/>
    <m/>
    <m/>
    <m/>
    <m/>
    <m/>
    <s v="a04f51b6-3d91-4f09-a56d-9ca69a6db947..pdf"/>
    <m/>
    <s v="c13c273f-ae16-4189-ad44-3245951adf9f..pdf"/>
    <s v="Implementación"/>
    <x v="3"/>
    <b v="0"/>
    <x v="0"/>
    <x v="4"/>
    <x v="12"/>
    <n v="0"/>
    <n v="0"/>
    <n v="0"/>
    <n v="0"/>
    <n v="0"/>
    <s v=""/>
    <n v="14"/>
    <m/>
    <x v="2"/>
    <n v="44301"/>
    <s v="Se brindo ifomración general y se presto soporte para la postulción final."/>
    <m/>
    <m/>
    <m/>
    <m/>
    <m/>
    <m/>
    <m/>
    <m/>
    <m/>
    <m/>
    <m/>
    <m/>
    <s v="SI"/>
    <n v="3"/>
    <x v="3"/>
    <x v="3"/>
    <x v="2"/>
    <s v="VIABLE"/>
    <s v="VIABLE"/>
    <x v="0"/>
    <m/>
    <m/>
    <m/>
    <x v="1"/>
    <s v="900342704-9"/>
    <n v="1585"/>
    <s v="Cálido, Medio"/>
    <n v="15"/>
    <n v="500"/>
    <n v="0"/>
    <n v="0"/>
    <n v="200"/>
    <n v="1000"/>
    <n v="20"/>
    <n v="2250"/>
    <s v="14%&gt; a 2000m"/>
    <n v="2250"/>
    <s v="6%&gt; a 2000m"/>
    <s v="FACIL"/>
    <n v="26694000"/>
    <n v="1491000"/>
    <n v="28185000"/>
    <s v="CAMILA GARZÓN"/>
  </r>
  <r>
    <n v="84"/>
    <s v="Junta de acción comunal vereda el zaque sector hoya del molino  "/>
    <x v="1"/>
    <x v="14"/>
    <s v="el zaque "/>
    <n v="29"/>
    <x v="1"/>
    <n v="44216"/>
    <n v="9014623162"/>
    <s v="vereda el zaque sector hoya del molino "/>
    <s v="Latitud 4.309021    Longitud -74300408"/>
    <n v="3197628193"/>
    <s v="mar5406@gmail.com"/>
    <s v="Maritza mora morales"/>
    <n v="35251081"/>
    <n v="3197628193"/>
    <s v="mar5406@gmail.com"/>
    <s v="Juan alberto cano "/>
    <n v="16218459"/>
    <n v="3044058951"/>
    <s v="juanmarin966@gmail.com"/>
    <s v="Maritza mora morales"/>
    <s v="Whilian trina varón "/>
    <s v="Rosaura Guerrero florez"/>
    <s v="Juan Alberto Cano "/>
    <s v="Luis Hernando Florez Reyes "/>
    <s v="Jhon Jaiver Capurro"/>
    <s v="Norberto Antonio Aristizabal "/>
    <s v="NO APLICA"/>
    <s v="Leydy Yurany Vega Romero "/>
    <s v="Seguridad"/>
    <s v="Maria Aurora Guerrero Torres"/>
    <m/>
    <m/>
    <s v="La JAC fue constituida el 20 de enero de 2021, mediante personería jurídica No 29 expedida por el instituto departamental de acción comunal sin animo de lucro. Se conformo con un total de 32 fincas en la cual la gente participo activamente viendo la preocupación de las vías y de como poder adquirir recursos y presentarse ante las convocatorias para hacer arreglos en el sector y dar a conocerlo, ya que es un sitio turístico y que es una de las vías que colinda pasca - fusagasuga.  "/>
    <s v="Reuniones donde se abarcan limpiezas, participación con el IDACO,  concurso de embellecimiento de los frentes de la finca, recebos entre otros. _x000a_Inspecciones y seguridad. "/>
    <s v="Recolección de basuras, solicitud a ala alcaldía  para contenedores de basura._x000a_Embellecimiento entrada de sector en proceso. "/>
    <n v="2020"/>
    <s v="Socialización de la JAC para recuperar el rio. "/>
    <s v="JAC "/>
    <n v="2020"/>
    <s v="Arreglo de vía y embellecimiento de frente de casas._x000a_Sector turismo "/>
    <s v="JAC "/>
    <n v="2020"/>
    <s v="Campañas de no arrojar basuras y implementación de las mismas"/>
    <s v="JAC "/>
    <m/>
    <m/>
    <m/>
    <m/>
    <m/>
    <m/>
    <s v="Vía intermunicipal pasca -fusa._x000a_No esta en muy buen estado "/>
    <s v="Motos y carros._x000a_"/>
    <s v="1 hora "/>
    <s v="8ae17d86-16e3-489a-9481-35cc8cb8327c..pdf"/>
    <s v="56ef4507-9593-4ca8-a1d2-bb393488c07c..pdf"/>
    <s v="064d3cff-1479-454c-a326-d36d63f194ac..pdf"/>
    <s v="No aplica Jac"/>
    <s v="4b67dae8-df51-420a-aea0-ed2d9cb7dffd..pdf"/>
    <s v="No aplica Jac"/>
    <s v="ebbcbd5d-ff34-4b9e-8688-325f1301b11e..pdf"/>
    <s v="57ef6b02-7050-45fc-9cb7-55afea09bfb1..pdf"/>
    <s v="bd1b9aa7-ad2a-49c7-b71f-d6dfcb17f635..jpeg"/>
    <s v="82445580-64f9-4543-a737-ff7b1423605a..jpeg"/>
    <s v="573643cc-6cbc-4077-8804-e35811fab143..pdf"/>
    <s v="9cdf6b01-a262-41d1-be6b-5c585ff12667..pdf"/>
    <s v="49653770-5c0c-4067-8b87-791e0497d540..pdf"/>
    <s v="6661035b-2269-4222-a5e6-09eb75304f8b..pdf"/>
    <s v="No aplica Jac"/>
    <s v="13476db6-ed11-4d07-ac9f-4c0a5cc1c6a7..pdf"/>
    <s v="No"/>
    <s v="No"/>
    <s v="No"/>
    <s v="Si"/>
    <s v="Si"/>
    <s v="No"/>
    <s v="Vereda el zaque hoya el molino "/>
    <s v="Rio cuja "/>
    <n v="1"/>
    <s v="Rio cuja "/>
    <s v="Rio cuja que queremos proteger para la comunidad "/>
    <n v="2000"/>
    <s v="quebrado "/>
    <s v="Medio"/>
    <n v="0"/>
    <s v="ninguno"/>
    <s v="Fácil"/>
    <s v="Por la problemática mundial, angustiados por todo lo que esta sucediendo, al agua esta escaza. la idea es empezar nosotros como comunidad empezar a cuidar el ambiente y hacer campañas de protección  "/>
    <s v="Jornadas de limpieza por la vía que colinda el rio "/>
    <s v="Deslizamientos "/>
    <m/>
    <s v="6524187a-a48e-4e4b-868d-b97af0cdd4b9..jpeg"/>
    <s v="cb067d45-5b12-42a2-8541-04689df555da..jpeg"/>
    <s v="7d180ec8-2185-4215-b9f9-5be6cdad97e8..jpeg"/>
    <s v="432d8767-3cd2-4ca2-8fff-d7726128e918..jpeg"/>
    <s v="d6d2c542-b76c-4d3e-b215-f7d6d4f2cde9..jpeg"/>
    <s v="3eed7b4e-7117-4066-bd3d-7fe7f4131347..jpeg"/>
    <s v="10c01832-689e-4188-a1c7-64b3e1827f8b..jpeg"/>
    <s v="afa1f466-1b88-40cb-8bbf-e3d4b772f0db..jpeg"/>
    <s v="Si"/>
    <s v="Planta de tratamiento de aguas residuales en proyecto. "/>
    <n v="35"/>
    <n v="34"/>
    <n v="69"/>
    <n v="39"/>
    <n v="41"/>
    <n v="80"/>
    <n v="33"/>
    <n v="34"/>
    <n v="67"/>
    <n v="10"/>
    <n v="11"/>
    <n v="21"/>
    <n v="117"/>
    <n v="120"/>
    <n v="237"/>
    <n v="32"/>
    <n v="32"/>
    <d v="2021-04-14T11:06:53"/>
    <n v="44302.731388888897"/>
    <x v="27"/>
    <s v="mar5406@gmail.com"/>
    <s v="esca_magdalena@cci.org.co"/>
    <n v="44323.508680555598"/>
    <n v="1"/>
    <n v="1"/>
    <n v="1"/>
    <s v="No aplica Jac"/>
    <n v="1"/>
    <s v="No aplica Jac"/>
    <n v="1"/>
    <n v="1"/>
    <n v="1"/>
    <n v="1"/>
    <n v="3"/>
    <n v="3"/>
    <n v="2"/>
    <n v="1"/>
    <s v="No aplica Jac"/>
    <n v="1"/>
    <m/>
    <s v="En las responsabilidades no se evidencia el código &quot;22&quot; , por lo tanto se debe actualizar el RUT del representante legal."/>
    <m/>
    <s v="No aplica Jac"/>
    <m/>
    <s v="No aplica Jac"/>
    <m/>
    <m/>
    <m/>
    <m/>
    <m/>
    <m/>
    <m/>
    <s v="Se sugiere generar un certificado de participación comunitarias por ASOJUNTAS o a Umata"/>
    <s v="No aplica Jac"/>
    <m/>
    <m/>
    <s v="15dfdf89-acd4-4d05-b50f-b2c064241b11..pdf"/>
    <m/>
    <s v="No aplica Jac"/>
    <m/>
    <s v="No aplica Jac"/>
    <m/>
    <m/>
    <m/>
    <m/>
    <m/>
    <m/>
    <m/>
    <m/>
    <s v="No aplica Jac"/>
    <m/>
    <s v="Implementación"/>
    <x v="3"/>
    <b v="1"/>
    <x v="0"/>
    <x v="3"/>
    <x v="3"/>
    <n v="0"/>
    <n v="0"/>
    <n v="0"/>
    <n v="0"/>
    <n v="0"/>
    <s v=""/>
    <n v="26"/>
    <s v="SI"/>
    <x v="2"/>
    <n v="44300"/>
    <s v="Se realizo acompañamiento directo con la presidenta de JAC para inscripcion y posterior ingreso de documentos. "/>
    <m/>
    <m/>
    <m/>
    <m/>
    <m/>
    <m/>
    <m/>
    <m/>
    <m/>
    <m/>
    <m/>
    <m/>
    <s v="SI"/>
    <n v="9"/>
    <x v="2"/>
    <x v="12"/>
    <x v="2"/>
    <s v="VIABLE"/>
    <s v="VIABLE"/>
    <x v="0"/>
    <m/>
    <m/>
    <m/>
    <x v="1"/>
    <s v="901462316-2"/>
    <n v="2069"/>
    <s v="Frío"/>
    <n v="15"/>
    <n v="800"/>
    <n v="0"/>
    <n v="0"/>
    <n v="200"/>
    <n v="350"/>
    <n v="20"/>
    <n v="680"/>
    <s v="11% de 500 a 2000m"/>
    <n v="420"/>
    <s v="3% de 500m a 2000m"/>
    <s v="FACIL"/>
    <n v="17576000"/>
    <n v="1491000"/>
    <n v="19067000"/>
    <s v="CAMILA GARZÓN"/>
  </r>
  <r>
    <n v="87"/>
    <s v="Junta de Acción Comunal Vereda Santa Rosa "/>
    <x v="1"/>
    <x v="7"/>
    <s v="Santa Rosa"/>
    <n v="4238"/>
    <x v="1"/>
    <n v="24744"/>
    <s v="900302304-5"/>
    <s v="Vereda Santa Rosa "/>
    <s v="Latitud 4.245262 Longitud -74.423367"/>
    <n v="3042501641"/>
    <s v="jacsanta_rosa@gmail.com"/>
    <s v="Oscar Javier Velasquez Chuquen"/>
    <n v="1071550259"/>
    <n v="3042501641"/>
    <s v="oscaravela_2010@hotmail.com"/>
    <s v="Fabio Ernesto Lazano Avendaño"/>
    <n v="2965122"/>
    <n v="3212628798"/>
    <s v="fabiolozanoa21@hotmail.com"/>
    <s v="Oscar Javier Velasquez Chuquen "/>
    <s v="Ligia Herminda Velasquez dicelis"/>
    <s v="Laura Natalia Huerfano"/>
    <s v="Fabio Ernesto Lozano"/>
    <s v="Gonzalo Apolinar"/>
    <s v="NINGUNO"/>
    <s v="Alberto Huerfano"/>
    <s v="NINGUNO"/>
    <s v="Lucila Beltran"/>
    <s v="Comite de Salud"/>
    <s v="Maria Elvira Chuquen"/>
    <s v="EDUCACION"/>
    <s v="Jesus Chuquen"/>
    <s v="La junta de acción comunal de santa rosa nació en el año 1967, conformado _x000a_por los habitantes de la vereda santa rosa, del municipio de Arbeláez _x000a_Cundinamarca._x000a_Entre los que se destacaban personas como los señores(as) Jesús Chuquen, _x000a_Marcos Dicelis, Teresa Barreto, Alberto Velásquez Orjuela, quienes ya no se _x000a_encuentran en este mundo terrenal, pero heredaron a sus hijos, nietos y _x000a_bisnietos el liderazgo de lucha por la comunidad._x000a_Los habitantes de este sector durante el trascurso de los tiempos se han _x000a_destacado presidentes como, Julio Torres quien se destacaba por su liderazgo _x000a_político, trayendo a nuestra comunidad veneficios como el polideportivo de _x000a_escuela de santa rosa._x000a_Esta comunidad se ha destacado por su unidad y lucha por la vías de acceso _x000a_a nuestro sector, En la actualidad se a realizado trabajos comunales con _x000a_recursos propios de la junta y de organizaciones gubernamentales, mejorando _x000a_la calidad de vida de los habitantes de nuestro sector, como placa huellas con _x000a_el IDACO en el año 2"/>
    <s v="Placa Huella Escuela Santa Rosa"/>
    <s v="Recolección de envases de agroquímicos para entrega a la Secretaria de Agricultura y Medio Ambiente  _x000a_"/>
    <n v="2018"/>
    <s v="Reforestación para controlar problemas de deslizamientos "/>
    <s v="Secretaria de Agricultura y Medio Ambiente"/>
    <m/>
    <m/>
    <m/>
    <m/>
    <m/>
    <m/>
    <m/>
    <m/>
    <m/>
    <m/>
    <m/>
    <m/>
    <s v="Vía destapada "/>
    <s v="- Campero que realiza recorrido 3 veces al dia_x000a_- Carros particulares_x000a_- Motos Particulares "/>
    <s v="30 minutos"/>
    <s v="6697d092-ef33-46d7-ae6a-a734ddab86f8..pdf"/>
    <s v="9224bf2d-5d3e-4345-9863-73aa230dca42..pdf"/>
    <s v="273c49c5-7640-405c-bbf3-72c2d2ff5727..pdf"/>
    <s v="No aplica Jac"/>
    <s v="d32d44b5-271c-4131-85a7-414fc33cac33..pdf"/>
    <s v="No aplica Jac"/>
    <s v="b634cd00-6c9b-4161-a79a-049a39f8de18..PDF"/>
    <s v="6b3e9d6b-b850-4720-9676-96260a71b2e6..pdf"/>
    <s v="52a6935e-ab08-4db0-b814-3a176fff1cd8..pdf"/>
    <s v="5d97c65d-5db9-4857-8144-a5f40feb4047..pdf"/>
    <s v="819f4c1f-34af-4d22-b180-6f3f8a9438e6..pdf"/>
    <s v="b83eff77-c943-48d2-9311-315a7f08a618..pdf"/>
    <s v="d962a23a-523b-4183-b8bc-8a600d75cbd0..pdf"/>
    <s v="00e68108-aabc-4f27-9e79-46060b866b0d..pdf"/>
    <s v="No aplica Jac"/>
    <s v="04a5e29d-02d9-4b02-b65f-5da077ae0a29..pdf"/>
    <s v="No"/>
    <s v="No"/>
    <s v="No"/>
    <s v="Si"/>
    <s v="No"/>
    <s v="No"/>
    <s v="Santa Rosa "/>
    <s v="Quebrada la Honda _x000a_Quebrada  Mal Paso"/>
    <n v="2"/>
    <s v="Quebrada la Honda _x000a_Quebrada la Lejia ( se ubica en otra vereda del municipio)"/>
    <s v="Quebrada la Honda "/>
    <n v="10"/>
    <s v="terreno quebrado con inclinaciones de 45° a 50°"/>
    <s v="Medio"/>
    <n v="10"/>
    <s v="terreno quebrado con inclinaciones de 45° a 50"/>
    <s v="Medio"/>
    <s v="la situación a mejorar para la protección de la fuente hídrica de la Quebrada la Honda y la Quebrada mal paso son los deslizamientos y la deforestación en la ronda de las quebradas "/>
    <s v="jornadas de reforestación en fincas aledañas a la ronda de la quebrada _x000a_recolección de residuos reciclables y químicos  de producción agropecuaria para mitigar la contaminación de la fuente hídrica"/>
    <s v="deslizamientos en masa de bancadas en la rotonda de la quebrada y fincas aledañas, generando afectación en vías que comunican el casco urbano con la zona rural "/>
    <m/>
    <s v="3f3e4f61-414a-4b92-a4a9-7e32d5e0193b..jpeg"/>
    <s v="c93b4ee7-b892-4076-8b11-90c7060e0882..jpeg"/>
    <s v="ceb63fc0-8071-4408-bae8-36a1cab72b04..jpeg"/>
    <s v="ccb1663d-c826-46d9-9d72-eab6da5e1502..jpeg"/>
    <s v="c6b5b7c8-76e6-4e48-b190-772c42905d93..jpeg"/>
    <s v="51a13920-fce3-4cfa-baa0-9a3c3909ddf7..jpeg"/>
    <s v="0ec287dd-9733-4d55-a777-4922fe369e31..jpeg"/>
    <s v="73a20b09-f190-4488-834d-d150106a9280..jpeg"/>
    <s v="No"/>
    <m/>
    <n v="12"/>
    <n v="5"/>
    <n v="17"/>
    <n v="9"/>
    <n v="12"/>
    <n v="21"/>
    <n v="17"/>
    <n v="13"/>
    <n v="30"/>
    <n v="7"/>
    <n v="9"/>
    <n v="16"/>
    <n v="45"/>
    <n v="39"/>
    <n v="84"/>
    <n v="59"/>
    <n v="84"/>
    <d v="2021-04-14T12:49:07"/>
    <n v="44307.667152777802"/>
    <x v="28"/>
    <s v="oscarjavela_20210@hotmail.com"/>
    <s v="cdiaz@cci.org.co"/>
    <n v="44314.633877314802"/>
    <n v="1"/>
    <n v="1"/>
    <n v="1"/>
    <s v="No aplica Jac"/>
    <n v="1"/>
    <s v="No aplica Jac"/>
    <n v="1"/>
    <n v="1"/>
    <n v="1"/>
    <n v="1"/>
    <n v="3"/>
    <n v="3"/>
    <n v="2"/>
    <n v="1"/>
    <s v="No aplica Jac"/>
    <n v="1"/>
    <m/>
    <m/>
    <m/>
    <s v="No aplica Jac"/>
    <m/>
    <s v="No aplica Jac"/>
    <m/>
    <m/>
    <m/>
    <m/>
    <m/>
    <m/>
    <m/>
    <m/>
    <s v="No aplica Jac"/>
    <m/>
    <m/>
    <m/>
    <m/>
    <s v="No aplica Jac"/>
    <m/>
    <s v="No aplica Jac"/>
    <m/>
    <m/>
    <m/>
    <m/>
    <m/>
    <m/>
    <m/>
    <m/>
    <s v="No aplica Jac"/>
    <m/>
    <s v="Implementación"/>
    <x v="3"/>
    <b v="1"/>
    <x v="0"/>
    <x v="3"/>
    <x v="3"/>
    <n v="0"/>
    <n v="0"/>
    <n v="0"/>
    <n v="0"/>
    <n v="0"/>
    <s v=""/>
    <n v="50"/>
    <s v="SI"/>
    <x v="2"/>
    <n v="44300"/>
    <s v="Se inicio registro, estan en  el ingreso de documentos. "/>
    <n v="44306"/>
    <s v="se tuvo acercamiento via telefonica donde comentaron que estaban en busqueda de los ultimos documentos "/>
    <n v="44307"/>
    <s v="Se logro culminar el proceso de registro subiendo documentos faltantes y registro fotografico, atraves del apoyo brindado."/>
    <m/>
    <m/>
    <m/>
    <m/>
    <m/>
    <m/>
    <m/>
    <m/>
    <s v="SI"/>
    <n v="22"/>
    <x v="3"/>
    <x v="10"/>
    <x v="2"/>
    <s v="VIABLE"/>
    <s v="VIABLE"/>
    <x v="0"/>
    <m/>
    <m/>
    <m/>
    <x v="1"/>
    <s v="900302304-5"/>
    <n v="1855"/>
    <s v="Cálido, Medio"/>
    <n v="15"/>
    <n v="1003"/>
    <n v="0"/>
    <n v="22"/>
    <n v="200"/>
    <n v="500"/>
    <n v="20"/>
    <n v="3500"/>
    <s v="14%&gt; a 2000m"/>
    <n v="3200"/>
    <s v="6%&gt; a 2000m"/>
    <s v="MEDIO"/>
    <n v="21593000"/>
    <n v="1491000"/>
    <n v="23084000"/>
    <s v="DANIEL MARTINEZ"/>
  </r>
  <r>
    <n v="88"/>
    <s v="JUNTA DE ACCIÓN COMUNAL VEREDA LIMONES"/>
    <x v="1"/>
    <x v="11"/>
    <s v="LIMONES"/>
    <n v="4177"/>
    <x v="1"/>
    <n v="35064"/>
    <s v="900883297-3"/>
    <s v="VEREDA LIMONES"/>
    <s v="4°20'25.58&quot;N  74°32'55.37&quot;O"/>
    <n v="3172500396"/>
    <s v="veredalimones@gmail.com"/>
    <s v="JOSÉ MIGUEL DÍAZ"/>
    <n v="328230"/>
    <n v="3172500396"/>
    <s v="veredalimones@gmail.com"/>
    <s v="HECTOR ALFONSO SABOGAL PENAGOS"/>
    <n v="19074331"/>
    <n v="3134320884"/>
    <s v="h.sabogal@hotmail.com"/>
    <s v="JOSÉ MIGUEL DÍAZ"/>
    <s v="MARTHA LUCIA NUÑEZ"/>
    <s v="NANCY MENDEZ YANGUMA"/>
    <s v="HECTOR ALFONSO SABOGAL PENAGOS"/>
    <s v="LUZ YANETH TORRES CAMPOS"/>
    <s v="No aplica"/>
    <s v="NELLY CONSTANZA  LEON"/>
    <s v="NO APLICA"/>
    <s v="Rafael rodiguez, fidelina Sánchez, María Elsa Ocaña"/>
    <s v="COMITE DE DEPORTES"/>
    <s v="YEISON MENDEZ"/>
    <s v="COMITE DE SALUD"/>
    <s v="NANCY MENDEZ"/>
    <s v="LA JUNTA DE ACCION COMUNAL LA CREO EL SEÑOR ALIRIO CASTRO, RECONOCIOD LIDER TRABAJADOR DE NUESTRA VEREDA EN AQUEL TIEMPO VIO LA NECESIDAD DE CREAR LA JAC PARA LA ORGANIZCION  DE NUESTRA COMUNIDAD  Y AL MISMO TIEMPO  SEAN ESCUCHADOS LOS ENTES DE NUESTRO TERRITORIALES EN NUESTRO PAIS E SEÑOR ALIRIO CON DONACIONES POR PARTES DE AMIGOS EN COMUN Y  RECOGIENDO FONDOS SE LOGRO LLEVAR A CABO LA CINSTRUCCION COMUNAL,DESPES DE ESTRA CONFORMADA Y LEGALIZADA LA JUNATA SE PIDIERON RECURSOS EN GOBERNACION Y ALCALDIA  Y LOGRO CONSTRUIRLA CANCHA MULTIPLE UBICANDOSE A POCOS METROS DEL SALON COMUNAL LUEGO SE REALIZO EL PROYECTO PARA LA ESCUELADE LA VEREDA LIMONES QUE HOY EN DIA FUNCIONA CON UN GRUPO IMPORTANTE DE NIÑOS Y DONDE YA MUCHO DE LOS QUEHOY EN DIA SOMOS PROFESIONALES HEMOS PASADO POR AHI  GRACIAS A LA CONFORMACION DE LA JAC SE HA POSTULADO A DIFERENTES  PROYECTOS EN A GOBERNACION DE CUNDINAMARCA ....Y DIFERENTES ENTIDADES."/>
    <s v="SE HACEN LIMPIEZA DE TANQUES ,, SE REALIZAN ACTIVIDADES DE RECOLECCION DE BASURAS. LIMPIEZA DE CUNETAS.. BASARES Y ACTIVIDADES DE CAMPEONATOS DE MICROFUTBOL, CAMPEONATOS DE TEJOS  MARRANADAS CACHAMMADAS"/>
    <s v="SE HACEN LIMPIEZA DE TANQUES,, SE LLEVA  ACABO JORNADAS DE LIMPIEZAS DEL SALON COMUNAL ,ACTIVIDADES DE LIMPIEZA DE LA QUEBRADA. SIEMBRA DE ARBOLES JUNTO A UNA QUEBRADA CERCANA  AL SALON COMUNAL."/>
    <n v="2015"/>
    <s v="NO APLICA"/>
    <s v="NO APLICA"/>
    <n v="2015"/>
    <s v="NO APLICA"/>
    <s v="NO APLIA"/>
    <n v="2015"/>
    <s v="No APLICA"/>
    <s v="NO APLICA "/>
    <n v="2015"/>
    <s v="NO APLICA"/>
    <s v="NO APLICA"/>
    <n v="2015"/>
    <s v="NO APLICA"/>
    <s v="NO APLICA"/>
    <s v="VÍA TERCIARIA"/>
    <s v="BUSETAS_x000a_CAROOS_x000a_MOTOS_x000a_BICICLETAS"/>
    <s v="15 MÍNUTOS DESDE LA CABECERA MUNICIPAL"/>
    <s v="10bb85cb-ad9a-4888-be57-4e53ce698770..pdf"/>
    <s v="f11ecb0d-8746-4425-beb9-c46651080f5d..pdf"/>
    <s v="46283625-8e97-4207-ac76-79fff24fedc7..pdf"/>
    <s v="No aplica Jac"/>
    <s v="6dcafb59-3ff5-4fdf-b0d7-946cede1afe5..PDF"/>
    <s v="No aplica Jac"/>
    <s v="339c63cf-1dbc-4d69-aaa4-26e2ca220a96..PDF"/>
    <s v="9d01bcfe-0d51-4a27-9f7d-22f73624b053..pdf"/>
    <s v="353f745d-cc22-45da-9aae-3078183cb347..pdf"/>
    <s v="e50881af-e669-4727-96a7-28e73a4668d7..pdf"/>
    <s v="80a477db-6e03-4bfe-8def-dfcef1cae34d..pdf"/>
    <s v="245c3125-b080-4bc6-ae71-936b3b33672b..pdf"/>
    <s v="05dd80ec-0b9c-46c1-9236-a5e0606b4540..pdf"/>
    <s v="5c3af381-22f0-4b46-9199-d6959add1ba4..pdf"/>
    <s v="No aplica Jac"/>
    <s v="0eab4fe4-eb9d-4599-a619-79411326439a..pdf"/>
    <s v="Si"/>
    <s v="No"/>
    <s v="No"/>
    <s v="Si"/>
    <s v="No"/>
    <s v="No"/>
    <s v="VEREDA  LIMONES"/>
    <s v="QUEBRADA LA PORQUERA QUEBRADA LA BOLSA"/>
    <n v="2"/>
    <s v="QUEBRADA LA PORQUERA, QUEBRADA LA BOLSA"/>
    <s v="QUEBRADA  LA PORQUERA , QUEBRADA LA BOLSA"/>
    <n v="50"/>
    <s v="pendiente, suelo en material de greda, bosque"/>
    <s v="Medio"/>
    <n v="30"/>
    <s v="pendiente, suelo en material de greda, bosque "/>
    <s v="Medio"/>
    <s v="Realizar jornadas de limpieza y de recolección de escombros y maleza de arboles nativos que se han desprendió por consecuencia de la ola invernal, cercamiento en puntos críticos de la fuente hídrica (quebrada), jornadas de reforestación."/>
    <s v="No se han realizado jornadas, ni actividades encaminadas a la conservación de la cuenca hídrica y ambiental en el territorio. "/>
    <s v="La vereda a intervenir cuenta con la presencia de fenómenos como la del niño y la niña, debido a las fuertes lluvias que se han presentado en los últimos tiempos, se han presentado deslizamientos y desbordamientos en la fuente hídrica. Por otro lado, las fuertes sequias han generado perdidas de la capa vegetal, generando inconvenientes ambientales en el territorio. "/>
    <m/>
    <s v="f1f84ee5-973a-46a0-bc86-c87fc2a47b7f..jpeg"/>
    <s v="e986d525-e4e4-48bb-b6b2-8d88c12dc622..jpeg"/>
    <s v="2373bc78-9df2-4c2d-80f3-13279ffe5df5..jpeg"/>
    <s v="d325d985-582e-4379-abb9-11b2280bfc10..jpeg"/>
    <s v="d47f4e8b-13f4-4d66-b5b3-82fdda35ce0c..jpeg"/>
    <s v="e5aa367a-b862-4426-a61e-18eadcb9b16e..jpeg"/>
    <s v="f41a96d9-2d0d-4e7c-ae05-43d2e845f9aa..jpeg"/>
    <s v="dff09c88-63a3-4d91-beee-f1b9744a3610..jpeg"/>
    <s v="No"/>
    <m/>
    <n v="15"/>
    <n v="14"/>
    <n v="29"/>
    <n v="13"/>
    <n v="16"/>
    <n v="29"/>
    <n v="36"/>
    <n v="30"/>
    <n v="66"/>
    <n v="18"/>
    <n v="13"/>
    <n v="31"/>
    <n v="82"/>
    <n v="73"/>
    <n v="155"/>
    <n v="155"/>
    <n v="50"/>
    <d v="2021-04-14T22:08:22"/>
    <n v="44312.406898148103"/>
    <x v="29"/>
    <s v="veredalimones@gmail.com"/>
    <s v="dmartinez@cci.org.co"/>
    <n v="44313.718854166698"/>
    <n v="1"/>
    <n v="0"/>
    <n v="0"/>
    <s v="No aplica Jac"/>
    <n v="1"/>
    <s v="No aplica Jac"/>
    <n v="1"/>
    <n v="1"/>
    <n v="1"/>
    <n v="1"/>
    <n v="0"/>
    <n v="0"/>
    <n v="0"/>
    <n v="1"/>
    <s v="No aplica Jac"/>
    <n v="1"/>
    <s v="Cumple con los requisitos solicitados."/>
    <s v="No cumple con los requisitos solicitados. El RUT del Representante Legal, no se encuentra debidamente actualizado, además no incluye dentro de sus responsabilidades el código 22."/>
    <s v="No cumple con los requisitos solicitados, el documento adjunto de certificación de existencia y representación legal es mayor a 30 días (6/28/2016)."/>
    <s v="No aplica Jac"/>
    <s v="Cumple con los requisitos solicitados."/>
    <s v="No aplica Jac"/>
    <s v="Cumple con los requisitos solicitados."/>
    <s v="Cumple con los requisitos solicitados."/>
    <s v="Cumple con los requisitos solicitados."/>
    <s v="Cumple con los requisitos solicitados."/>
    <s v="No cumple con los requisitos solicitados, se debe adjuntar el certificado de antecedentes disciplinarios de la procuraduría de la organización y del tesorero. "/>
    <s v="No cumple con los requisitos solicitados, se adjunta certificado de antecedentes penales de la Policía Nacional, mas no el debido certificado de antecedentes de responsabilidad fiscal de la Contraloría   (Organización, presidente y tesorero). "/>
    <s v="No cumple con los requisitos solicitados, se debe adjuntar el certificado de antecedentes penales de la Policía Nacional del tesorero."/>
    <s v="El documento de experiencia en la participación y/o ejecución de proyectos comunitarios y/o ambientales, debe estar certificado por el presidente de Asojuntas o de la Umata, donde certifique que se han realizado trabajos comunitarios y/o ambientales._x000a_"/>
    <s v="No aplica Jac"/>
    <s v="Cumple con los requisitos solicitados._x000a_"/>
    <m/>
    <m/>
    <m/>
    <s v="No aplica Jac"/>
    <m/>
    <s v="No aplica Jac"/>
    <m/>
    <m/>
    <m/>
    <m/>
    <m/>
    <m/>
    <m/>
    <m/>
    <s v="No aplica Jac"/>
    <m/>
    <s v="Implementación"/>
    <x v="3"/>
    <b v="0"/>
    <x v="8"/>
    <x v="3"/>
    <x v="14"/>
    <n v="0"/>
    <n v="0"/>
    <n v="0"/>
    <n v="0"/>
    <n v="0"/>
    <s v=""/>
    <n v="107"/>
    <m/>
    <x v="0"/>
    <n v="44300"/>
    <s v="Se realiza el primer acercamiento con la junta de acción comunal por medio del consejal Rodrigo, en donde por medio de llamada telefónica se realiza la explicación de las estrategias ESCA y asesoria respecto a la postulación por medio del aplicativo a toda la junta directiva. Reportan realizar el cargue de datos y documentos faltantes lo antes posible. "/>
    <n v="44306"/>
    <s v="Estan completando la documentacion faltante y démas datos para cargue en el aplicativo. "/>
    <n v="44308"/>
    <s v="Se realiza el respectivo acompañamiento y seguimiento para el cargue de datos e información respectiva para finalizar la postulación con exito. Falta recopilar algunos documentos e informacón, se comprometen a finalizar con el registro el 23/4/2021"/>
    <n v="44309"/>
    <s v="El concejal Rodrigo, persona encargada del cargue de documentos y datos para la postulación de la junta, reporta que está a la espera de terminar de reunir algunos documentos como lo son: RUT y fotocopia de la cedula de ciudadanía del representante legal, estatutos y certificados de experiencia en la participación de proyectos, para finalizar con la postulación de manera exitosa. Se compromete a subir la información a más tardar el día 25/4/2021. "/>
    <m/>
    <m/>
    <m/>
    <m/>
    <s v="x"/>
    <s v="x"/>
    <m/>
    <n v="163"/>
    <x v="1"/>
    <x v="0"/>
    <x v="1"/>
    <m/>
    <m/>
    <x v="1"/>
    <m/>
    <m/>
    <m/>
    <x v="0"/>
    <m/>
    <m/>
    <s v=" "/>
    <m/>
    <m/>
    <m/>
    <m/>
    <m/>
    <m/>
    <m/>
    <m/>
    <m/>
    <m/>
    <m/>
    <m/>
    <m/>
    <m/>
    <n v="0"/>
    <m/>
  </r>
  <r>
    <n v="92"/>
    <s v="ASOCIACION DE USUARIOS DEL ACUEDUCTO DE LAS VEREDAS PONCHOS Y ZOROGOZA "/>
    <x v="0"/>
    <x v="15"/>
    <s v="ZARAGOZA"/>
    <s v="INSCRIPCION EN CAMARA DE COMERCIO EL 30 DE ABRIL DE BAJO EL NUMERO 168 DEL LIBRO 1"/>
    <x v="4"/>
    <n v="35550"/>
    <n v="808000708"/>
    <s v="SAN ANTONIO DEL TEQUENDAMA VEREDA ZARAGOZA FINCA EL MANANTIAL "/>
    <s v="N: 1.000.543 , Este : 968.979 , Altura : 1582 MSNM"/>
    <n v="3205219547"/>
    <s v="acuazaragoza@gmail.com"/>
    <s v="BELISARIO BARAHONA BELTRAN"/>
    <n v="19068977"/>
    <n v="3205219547"/>
    <s v="belisariobarahona@hotmail.com"/>
    <s v="DIANA FARLEY DUQUE MORALES"/>
    <n v="20879326"/>
    <n v="3132552769"/>
    <s v="duquesa2087@hotmail.com"/>
    <s v="BELISARIO BARAHONA BELTRAN"/>
    <s v="MARIO ALFONSO CHACON MARTINEZ"/>
    <s v="YUDY ALEXANDRA MARTINEZ LEGUIZAMO"/>
    <s v="DIANA FARLEY DUQUE MORALES"/>
    <s v="LUIS ALBERTO ARIAS PELAEZ"/>
    <s v="MARIA STELLA DIMATE DE RODRIGUEZ"/>
    <s v="GLORIA AVENDAÑO DIMATE"/>
    <s v="HERMES CARDENAS RAMIREZ"/>
    <s v="NO APLICA"/>
    <s v="MARIA STELLA DIMATE DE RODRIGUEZ"/>
    <s v="VOCAL"/>
    <s v="NO HAY MAS CARGOS"/>
    <s v="NO HAY MAS CARGOS "/>
    <s v="EL 13 DE NOVIEMBRE DE 1996 A LAS 2:30 P. M.SE REUNIERON EN EL LOCAL DE LA ESCUELA ZARAGOZA, LA COMUNIDAD DE LAS VEREDAS PONCHOS Y ZARAGOZA CON EL FIN DE CONSTITUIR LA JUNTA DIRECTIVA DE ACUAZARAGOZA, PRESIDIÓ LA REUNION EL SR. NOE MORALES Y ACTUO COMO SECRETARIA LA SRA. STELLA DIMATE DE RODRIGUEZ, DESPUES DE LEIDO EL ORDEN DEL DÍA SE NOMBRA JUNTA DIRECTIVA, SE LEE LA LISTA DE PERSONAS AFILIADAS CON UN TOTAL DE 65 INSCRITOS, SE ESTUDIAN LOS ESTATUTOS SIENDO APROBADOS POR UNANIMIDAD. SE ACORDO DESPUES DE REVISAR VARIOS NOMBRE EL DE ACUAZARAGOZA PARA QUE LA ASOCIACIÓN SE IDENTIFIQUE, SE APROBO SOLICITAR A LA CAR LA CONSECIÓN, EL REGISTRO DE CAMARA DE COMERCIO ASÍ COMO EL RUT A LA DIAN"/>
    <s v="REFORESTACION EN LAS FUENTES HIDRICAS QUE ESTAN EN NUESTRO TERRITORIO, LIMPIEZA DE LA QUEBRADA LA ZUNIA, CONTAMOS UN VIVERO PEQUEÑO PARA LA SIEMBRA Y PROPAGACIÓN DE ARBOLES NATIVOS DE LA REGION."/>
    <s v="SIEMBRA DE ARBOLES, CUIDADO DE FUENTES HIDRICAS, SOCIALIZACION ADECUADO USO DEL AGUA , CONFORMACION VIVERO PROPIEDAD DEL ACUEDUCTO"/>
    <n v="2018"/>
    <s v="REFORESTACIÓN PARTE MEDIA-ALTA QUEBRADA LA UNIA"/>
    <s v="ACUAZARAGOZA FINANCIADO POR LO USUARIOS Y APOYADOS POR LA CAR EN CABEZA DE LA DRA. DORA LILIA GAMBA"/>
    <n v="2019"/>
    <s v="LIMPIEZA DE BASURAS EN LA QUEBRADA LA ZUNIA_x000a_PARTE MEDIA-ALTA"/>
    <s v="ACUAZARAGOZA CON EL ACOMPAÑAMIENTO DE PROGRESAR ENTIDAD DE SERVICIOS PUBLICOS DE SAN ANTONIO DEL TEQUENDAMA."/>
    <n v="2020"/>
    <s v="SE PARTICIPO EN EL PROGRAMA HOJITAS COMUNALES "/>
    <s v="JUNTA DE ACCION COMUNAL, SECRETARIA DEL MEDIO AMBIENTE DE SAN ANTONIO DEL TEQUENDAMA Y USUARIOS DE  ACUAZARAGOZA "/>
    <n v="2021"/>
    <s v="SE ORGANIZA EL VIVERO DE ACUAZARAGOZA"/>
    <m/>
    <m/>
    <m/>
    <m/>
    <s v="VIA TERCIARIA CARRETEABLE "/>
    <s v="COLECTIVOS CADA HORA"/>
    <s v="35 MINUTOS POR RECORRIDO"/>
    <s v="ee127989-ea69-41e0-a347-d10a35b4dd75..pdf"/>
    <s v="c79a33fc-b63f-44e8-980d-360eea93528c..pdf"/>
    <s v="No aplica Acueductos"/>
    <s v="a1cb176b-e7e4-4daf-be39-2e894c97d64e..pdf"/>
    <s v="No aplica Acueductos"/>
    <s v="91267f8d-0d7d-482c-86c6-58dcaad0a1e1..pdf"/>
    <s v="No aplica Acueductos"/>
    <s v="ddc727dd-91f2-49d4-a576-692281be3f71..pdf"/>
    <s v="99c72007-e0bf-4e1b-a5dc-c32f6c5d7ead..pdf"/>
    <s v="22edd985-2fda-4704-941e-0b6ecc10050a..pdf"/>
    <s v="066e5198-7ae3-47c0-a129-38a4e21b0617..pdf"/>
    <s v="26f3d6e8-9d64-4b97-8404-1b1bf95caa9f..pdf"/>
    <s v="3fe033a5-4043-4da7-9b27-c0a4e562508f..pdf"/>
    <s v="b3d8990d-e687-4132-b927-bfa75b623923..pdf"/>
    <s v="2e12dcba-242d-4544-9788-e177a0391517..pdf"/>
    <s v="6ac98baf-9a0c-4b00-85ee-1b014d36f413..pdf"/>
    <s v="No"/>
    <s v="Si"/>
    <s v="No"/>
    <s v="Si"/>
    <s v="No"/>
    <s v="No"/>
    <s v="Ponchos y Zaragoza"/>
    <s v="La Zunia, La San Juana, La Hedionda"/>
    <n v="3"/>
    <s v="La Zunia"/>
    <s v="La Zunia"/>
    <n v="38"/>
    <s v="quebrado "/>
    <s v="Medio"/>
    <n v="250"/>
    <s v="Quebrado"/>
    <s v="Medio"/>
    <s v="Actualmente la bocatoma se encuentra en zona de pocos arboles y con sembrados de cafe a su alrededor. por lo anterior es prioritario la reforestación y aislamiento del terreno al rededor de la bocatoma."/>
    <s v="Acuazaragoza a venido sembrando árboles nativos en coordinación con la Car y la Secretaria del Medio Ambiente del Municipio, además se hace limpieza de la quebrada con los usuarios y el apoyo del Municipio._x000a__x000a__x000a__x000a__x000a_"/>
    <s v="El 20 de octubre de 2019 debido al fuerte invierno se presento una abalancha de enormes proporciones dejando puentes caidos y deslisamientos a lo largo del cause de las quebradas La Zunia y la San Juana "/>
    <m/>
    <s v="ec2933bd-418c-46f1-8498-d52babd9ea82..pdf"/>
    <s v="020aabaa-c653-4c7d-ad6f-681d42141f5d..jpg"/>
    <s v="67d64309-bb8f-4d01-b1da-e5d43d38fb42..jpg"/>
    <s v="2fb61a29-382e-4b57-aaa4-f4b5dff00aaa..jpg"/>
    <s v="78b3123d-57d5-4e60-befc-1100c7433c8b..jpg"/>
    <s v="cd4d2f93-f7be-444a-ab3b-be64d2b707d7..jpg"/>
    <s v="d1137a09-4190-4d5d-9c28-528c1d660cf7..pdf"/>
    <s v="e8594409-ad81-48cf-abf2-2f05ba78c25b..pdf"/>
    <s v="No"/>
    <m/>
    <n v="52"/>
    <n v="44"/>
    <n v="96"/>
    <n v="79"/>
    <n v="71"/>
    <n v="150"/>
    <n v="108"/>
    <n v="94"/>
    <n v="202"/>
    <n v="72"/>
    <n v="66"/>
    <n v="138"/>
    <n v="311"/>
    <n v="275"/>
    <n v="586"/>
    <n v="242"/>
    <n v="256"/>
    <d v="2021-04-15T10:49:41"/>
    <n v="44312.451701388898"/>
    <x v="30"/>
    <s v="acuazaragoza@gmail.com"/>
    <s v="dmartinez@cci.org.co"/>
    <n v="44313.841666666704"/>
    <n v="1"/>
    <n v="1"/>
    <s v="No aplica Acueductos"/>
    <n v="1"/>
    <s v="No aplica Acueductos"/>
    <n v="1"/>
    <s v="No aplica Acueductos"/>
    <n v="1"/>
    <n v="1"/>
    <n v="1"/>
    <n v="3"/>
    <n v="3"/>
    <n v="2"/>
    <n v="1"/>
    <n v="1"/>
    <n v="1"/>
    <s v="Cumple con los requisitos solicitados. "/>
    <s v="Cumple con los requisitos solicitados. "/>
    <s v="No aplica Acueductos"/>
    <s v="Cumple con los requisitos solicitados. "/>
    <s v="No aplica Acueductos"/>
    <s v="Cumple con los requisitos solicitados. "/>
    <s v="No aplica Acueductos"/>
    <s v="Cumple con los requisitos solicitados. "/>
    <s v="Cumple con los requisitos solicitados. "/>
    <s v="Cumple con los requisitos solicitados. "/>
    <s v="Cumple con los requisitos solicitados. "/>
    <s v="Cumple con los requisitos solicitados. "/>
    <s v="Cumple con los requisitos solicitados. "/>
    <s v="Cumple con los requisitos solicitados. "/>
    <s v="Cumple con los requisitos solicitados. "/>
    <s v="Cumple con los requisitos solicitados. "/>
    <m/>
    <m/>
    <s v="No aplica Acueductos"/>
    <m/>
    <s v="No aplica Acueductos"/>
    <m/>
    <s v="No aplica Acueductos"/>
    <m/>
    <m/>
    <m/>
    <m/>
    <m/>
    <m/>
    <m/>
    <m/>
    <m/>
    <s v="Diagnostico"/>
    <x v="3"/>
    <b v="0"/>
    <x v="0"/>
    <x v="7"/>
    <x v="9"/>
    <n v="0"/>
    <n v="0"/>
    <n v="0"/>
    <n v="0"/>
    <n v="0"/>
    <s v=""/>
    <n v="108"/>
    <m/>
    <x v="1"/>
    <n v="44305"/>
    <s v="Contactado, Esta recibiendo acompañamiento del señor Oscar Martinez"/>
    <n v="44307"/>
    <s v="Se contacta con Oscar Martinez, se le ofrece ayuda para resolver dudas esta encargado de subir la documentacion de todas las postulaciones del municipio"/>
    <n v="44308"/>
    <s v="No se evidencia avance en el cargue de informacion"/>
    <n v="44309"/>
    <s v="No se evidencia avance en el cargue de informacion"/>
    <n v="44311"/>
    <s v="Se resuelven dudas sobre acta de junta directiva"/>
    <n v="44312"/>
    <s v="Faltan pocos campos para enviar"/>
    <s v="x"/>
    <s v="x"/>
    <s v="SI"/>
    <n v="46"/>
    <x v="2"/>
    <x v="0"/>
    <x v="1"/>
    <s v="VIABLE"/>
    <s v="VIABLE"/>
    <x v="0"/>
    <m/>
    <m/>
    <m/>
    <x v="0"/>
    <m/>
    <m/>
    <s v=" "/>
    <m/>
    <m/>
    <m/>
    <m/>
    <m/>
    <m/>
    <m/>
    <m/>
    <m/>
    <m/>
    <m/>
    <m/>
    <m/>
    <m/>
    <n v="0"/>
    <m/>
  </r>
  <r>
    <n v="93"/>
    <s v="ASOCIACION DE USUARIOS DEL ACUEDUCTO ASUANAPONSE DE LAS VEREDAS NAPOLES PONCHOS SEBASTOPOL DEL MUNICIPIO DE SAN ANTONIO DEL TEQUEDNAMA"/>
    <x v="0"/>
    <x v="15"/>
    <s v="NAPOLES , PONCHOS Y SEBASTOPOL"/>
    <s v="POR ACTA NÚMERO 97 DEL 23 DE ENERO DE 2016 SUSCRITO POR ASAMBLEA GENERAL ORDINARIA REGISTRADO EN ESTA CÁMARA DE COMERCIO BAJO EL NÚMERO 6738 DEL LIBRO I DEL REGISTRO DE ENTIDADES SIN ÁNIMO DE LUCRO EL 18 DE MAYO DE 2016, LA PERSONA JURIDICA CAMBIO SU NOMBRE DE ASOCIACION DE USUARIOS DEL ACUEDUCTO DE LAS VEREDAS NAPOLES PONCHOS Y SEBASTOPOL POR ASOCIACION DE USUARIOS DEL ACUEDUCTO ASUANAPONSE DE LAS VEREDAS NAPOLES PONCHOS SEBASTOPOL DEL MUNICIPIO DE SAN ANTONIO DEL TEQUEDNAMA"/>
    <x v="4"/>
    <n v="36095"/>
    <s v="808001440-3"/>
    <s v="SAN ANTONIO DEL TEQUENDAMA "/>
    <s v="E:969749 N: 1005867  H: 1789 msnm"/>
    <n v="3114821280"/>
    <s v="asuanaponse2015@gmail.com"/>
    <s v="MARTHA GONZALEZ MORENO"/>
    <n v="39748403"/>
    <n v="3114821280"/>
    <s v="Alboradamgm2@gmail.com"/>
    <s v="Luz Stella Martínez Ramìrez "/>
    <n v="20685548"/>
    <n v="3166982786"/>
    <s v="asuanaponse2015@gmail.com"/>
    <s v="Martha González Moreno"/>
    <s v="Hugo Eliodoro Segura Salcedo"/>
    <s v="Lucy Calvo Patarroyo "/>
    <s v="Luz Stella Martínez Ramírez"/>
    <s v="Jorge Antonio López Sánchez"/>
    <s v="No aplica"/>
    <s v="NO APLICA"/>
    <s v="NO APLICA"/>
    <s v="no aplica "/>
    <s v="VOCAL"/>
    <s v="GERARDO BARRERA ESPEJO"/>
    <s v="VOCAL"/>
    <s v="PABLO EMILIO RAMIREZ "/>
    <s v="Según versiones de las personas mayores que participaron en la fundación del Acueducto entre el año 1958 y 1960 se dio la iniciativa de crear un acueducto en la finca  Providencia de propiedad del señor Juan Cédulo Espejo Moya, viendo la necesidad de la comunidad de estas veredas que no tenían agua. Se realizó una pequeña reunión donde estaba un representante del Comité de cafeteros de Cundinamarca, el señor Isidro Espejo Ch., el señor Serafín Medina, el señor Federico Medina y la Señora María de Jesús Velásquez de Páez. Arreglaron la Junta Directiva para poder traer recursos del Comité de Cafeteros, quedando como Presidente el Señor Isidro Espejo y Tesorera la Señora María de Jesús Velázquez de Páez, luego subieron a la Quebrada la Sunia, y pidieron el permiso al Señor Leonidas Vivas para poder hacer el tanque de almacenamiento que hoy existe en la bocatoma e hicieron la instalación de las tuberías de hierro de 3 pulgadas, 2 pulgadas y media pulgada hasta llevar el agua a las viviendas, Luego hicieron la convocatoria para todos los interesados en el servicio de agua y así fue creciendo nuestro acueducto de las veredas Nápoles Ponchos y Sebastopol. En el año 2016 fueron aprobados los estatutos que rigen hoy la Asociación de Usuarios, y en enero del 2021 se le ha otorgado una concesión de aguas superficiales a través de la Resolución de la CAR DJUR No. 5021700026 de enero 12 de 2021. "/>
    <s v="La Asociación de usuarios del acueducto Asunaponse , durante toda su trayectoria ha venido liderando actividades comunitarias y sociales orientadas a mejorar la calidad del servicio y garantizar un adecuado manejo  de los recursos ambientales , técnicos y financieros. De manera particular lo que tiene que ver con jornadas de trabajo para dar cumplimiento a los planes de trabajo finados para cada vigencia. "/>
    <s v="Conservación de la cuenca a partir de la siembra de árboles y campañas ambientales de sensibilización a la comunidad respecto al uso eficiente y ahorro del agua y el cuidado de las zonas de interés hídrico en la zona.  _x000a__x000a_En el año 2020 nuestra asociación participo en el proyecto liderado por la Alcaldía Municipal de  San Antonio del Tequendama , y que tuvo que ver con jornadas de reforestación en el marco de la estrategia adopta un árbol , la cual se desarrollo en las quebradas La Zunia y la San Juana  de este municipio. _x000a_"/>
    <n v="2020"/>
    <s v="Programa &quot; Adopta un árbol&quot; , reforestación de zonas hídricas.   "/>
    <s v="Alcaldía San Antonio del Tequendama "/>
    <m/>
    <m/>
    <m/>
    <m/>
    <m/>
    <m/>
    <m/>
    <m/>
    <m/>
    <m/>
    <m/>
    <m/>
    <s v="Vía terciaria comunica las veredas con cabecera municipal en buen estado. Vías entre veredas en regular estado en algunos sectores. "/>
    <s v="Servicio público de busetas cada 20 minutos_x000a_Taxis"/>
    <s v="Busetas: 20 minutos_x000a_Taxi 10 a 15 minutos"/>
    <s v="1e02a598-5846-46cf-8ec0-9b259d8a7b3b..pdf"/>
    <s v="7c7733d2-6d33-41b1-8834-fa3b16bd267a..pdf"/>
    <s v="No aplica Acueductos"/>
    <s v="2d3185f4-d119-466d-b6c7-703925b84479..pdf"/>
    <s v="No aplica Acueductos"/>
    <s v="f4647840-3598-4fa9-9fb1-f41725f4f6f9..pdf"/>
    <s v="No aplica Acueductos"/>
    <s v="a43d812b-c797-4b3d-a88f-4562d57d5457..pdf"/>
    <s v="6b8df21f-81f6-459e-9384-6e9e59cdbb03..pdf"/>
    <s v="61e8b9f3-16f2-49d7-8b14-2e575a423437..pdf"/>
    <s v="b5610638-e0aa-40d5-868a-08dc90047a37..pdf"/>
    <s v="2f22fe07-451c-44eb-ba3b-45b6562f58cc..pdf"/>
    <s v="3126d798-20a6-4a6a-8783-7bc8700c9607..pdf"/>
    <s v="81dcbb45-3a54-4295-afb7-2bd342825461..pdf"/>
    <s v="9163de8e-14c9-4c3b-b565-0c10bcc4d8b5..pdf"/>
    <s v="ab50bd81-4ef2-4740-868d-c4dcf52a4605..pdf"/>
    <s v="No"/>
    <s v="Si"/>
    <s v="No"/>
    <s v="Si"/>
    <s v="No"/>
    <s v="No"/>
    <s v="Veredas Napolés, Sepastopol y Ponchos"/>
    <s v="Quebrada La Sunia_x000a_Quebrada La Chace dos brazos"/>
    <n v="2"/>
    <s v="Quebrada La Sunia_x000a_Quebrada La Chace dos brazos"/>
    <s v="Quebrada La Sunia"/>
    <n v="1500"/>
    <s v="Vía terciaria inicialmente, luego pasas por potreros , caminos y zonas boscosas antes de llegar a los sitios. "/>
    <s v="Medio"/>
    <n v="1500"/>
    <s v="Vía terciaria inicialmente, luego pasas por potreros , caminos y zonas boscosas antes de llegar a los sitios. "/>
    <s v="Medio"/>
    <s v="1. No se han desarrollado de manera permanente y ordenada procesos de educación ambiental sobre el recurso agua y el debido cuidado que se debe tener de esta._x000a_2. Es necesario fortalecer las actividades de reforestación de la cuenca cercana a la bocatoma del acueducto y en otros sectores de la cuenca para garantizar el cuidado del agua y así mismo la disponibilidad para los usuarios. _x000a_3. La Asociación requiere fortalecer su trabajo en red con entidades y otras organizaciones que apoyan el cuidado del ambiente y la protección del recurso agua. _x000a_4. Presencia en el sector de bocatoma de una moderada cobertura vegetal forestal la cual no se encuentra delimitada. _x000a_5. La Asociación requiere trabajar en procesos de sensibilización para que los suscriptores del Acueducto se sensibilicen y apropien del cuidado del agua y su consumo responsable; y para que amplíen su participación en las gestiones del Acueducto._x000a_"/>
    <s v="-Siembra de árboles para proteger la zona aledaña de la bocatoma, estrategia adopta un árbol._x000a_-Manejo responsable del uso del agua: sensibilización para el ahorro del agua._x000a_-Permanente observación del estado de la bocatoma y la redes que conducen el agua._x000a_"/>
    <s v="Hacia el año 2018 durante la época de la ola invernal se dio el fenómeno del deslazamiento de tierra que ocasiono afectación a tanque de concreto que capta caudal al cual se le realizaron obras de protección, cambio el curso de la quebrada, se llevó la tubería y lleno de piedra y escombros sobre la boca toma.  Como lo indica la Resolución de Concesión de la CAR, se observan fenómenos de avenida torrencial."/>
    <m/>
    <s v="4e2b242b-7651-4631-96fc-7079b7399827..pdf"/>
    <s v="f02b7b5b-09e6-4ef3-8db1-03a8a75a2e4e..pdf"/>
    <s v="e392ce09-680a-4f09-a51b-ab51f5ae6063..pdf"/>
    <s v="b9f09520-4216-4111-93a5-7540f8a6eb9d..pdf"/>
    <s v="04037cbd-5f98-4f2b-bec6-bbbd01184721..pdf"/>
    <s v="93fd9368-2abf-4706-a59b-7483c5319858..pdf"/>
    <s v="a56fd88d-272f-441a-914a-e48537f62b19..pdf"/>
    <s v="a84074ac-5e48-476c-b3e6-55a759d76a11..pdf"/>
    <s v="Si"/>
    <s v="DMI Sector Salto del Tequendama Cerro Manjui"/>
    <n v="43"/>
    <n v="30"/>
    <n v="73"/>
    <n v="87"/>
    <n v="94"/>
    <n v="181"/>
    <n v="198"/>
    <n v="123"/>
    <n v="321"/>
    <n v="90"/>
    <n v="100"/>
    <n v="190"/>
    <n v="418"/>
    <n v="347"/>
    <n v="765"/>
    <n v="185"/>
    <n v="305"/>
    <d v="2021-04-15T11:31:39"/>
    <n v="44311.706250000003"/>
    <x v="31"/>
    <s v="asuanaponse2015@gmail.com"/>
    <s v="esca_altosuarez@cci.org.co"/>
    <n v="44327.639282407399"/>
    <n v="1"/>
    <n v="1"/>
    <s v="No aplica Acueductos"/>
    <n v="1"/>
    <s v="No aplica Acueductos"/>
    <n v="1"/>
    <s v="No aplica Acueductos"/>
    <n v="1"/>
    <n v="1"/>
    <n v="1"/>
    <n v="3"/>
    <n v="3"/>
    <n v="2"/>
    <n v="1"/>
    <n v="1"/>
    <n v="1"/>
    <s v="Cumple con los aspectos solicitados. "/>
    <s v="Cumple con los aspectos solicitados. "/>
    <s v="No aplica Acueductos"/>
    <s v="Cumple con los aspectos solicitados. "/>
    <s v="No aplica Acueductos"/>
    <s v="Cumple con los aspectos solicitados. "/>
    <s v="No aplica Acueductos"/>
    <s v="Cumple con los aspectos solicitados. "/>
    <s v="Cumple con los aspectos solicitados. "/>
    <s v="Cumple con los aspectos solicitados. "/>
    <s v="Cumple con los aspectos solicitados. "/>
    <s v="Cumple con los aspectos solicitados. "/>
    <s v="Cumple con los aspectos solicitados. "/>
    <s v="Cumple con los aspectos solicitados. "/>
    <s v="Cumple con los aspectos solicitados. "/>
    <s v="Cumple con los aspectos solicitados. "/>
    <m/>
    <m/>
    <s v="No aplica Acueductos"/>
    <m/>
    <s v="No aplica Acueductos"/>
    <m/>
    <s v="No aplica Acueductos"/>
    <m/>
    <m/>
    <m/>
    <m/>
    <m/>
    <m/>
    <m/>
    <m/>
    <m/>
    <s v="Diagnostico"/>
    <x v="3"/>
    <b v="0"/>
    <x v="0"/>
    <x v="7"/>
    <x v="9"/>
    <n v="0"/>
    <n v="0"/>
    <n v="0"/>
    <n v="0"/>
    <n v="0"/>
    <s v=""/>
    <n v="101"/>
    <m/>
    <x v="1"/>
    <n v="44305"/>
    <s v="El acueducto manifiesta que solo le faltan lalgunos documentos tienen casi toda la documentacion para llevarsela al señor Oscar Martinez de la Alcaldia para realizar el Cargue, Oscar Martinez es el funcionario de la Alcaldia que esta apoyando el proceso y centralizando la informacion"/>
    <n v="44307"/>
    <s v="Se contacta con Oscar Martinez, se le ofrece ayuda para resolver dudas esta encargado de subir la documentacion de todas las postulaciones del municipio"/>
    <n v="44308"/>
    <m/>
    <n v="44309"/>
    <s v="Se resuelven dudas sobre la postulacion, se evidencia avance en el cargue total de la documentacion"/>
    <m/>
    <m/>
    <m/>
    <m/>
    <s v="x"/>
    <s v="x"/>
    <s v="SI"/>
    <n v="44"/>
    <x v="2"/>
    <x v="0"/>
    <x v="1"/>
    <m/>
    <s v="NO VIABLE"/>
    <x v="2"/>
    <m/>
    <m/>
    <m/>
    <x v="0"/>
    <m/>
    <m/>
    <s v=" "/>
    <m/>
    <m/>
    <m/>
    <m/>
    <m/>
    <m/>
    <m/>
    <m/>
    <m/>
    <m/>
    <m/>
    <m/>
    <m/>
    <m/>
    <n v="0"/>
    <m/>
  </r>
  <r>
    <n v="102"/>
    <s v="EMSERFUSA ESP"/>
    <x v="1"/>
    <x v="16"/>
    <s v="FUSAGASUGA"/>
    <s v="ACUERDO 65 Y 80 DE 1996"/>
    <x v="2"/>
    <n v="35415"/>
    <s v="890680053-6"/>
    <s v="AVENIDA LAS PALMAS # 4-56"/>
    <s v="4.20 34 N  74. 21 38 W"/>
    <n v="3224437341"/>
    <s v="proyectos@emserfusaesp.com.co"/>
    <s v="Rene Ballen Villamarin "/>
    <n v="11385726"/>
    <n v="3224437341"/>
    <s v="emserfusa@emserfusa.com.co"/>
    <s v="HELICEO TARQUINO SUAREZ "/>
    <n v="11381162"/>
    <n v="3224437341"/>
    <s v="tesoreria@emserfusa.com.co"/>
    <s v="Rene Ballen Villamarin "/>
    <s v="ninguno "/>
    <s v="ninguno"/>
    <s v="HELICEO TARQUINO SUAREZ"/>
    <s v="ninguno"/>
    <s v="NINGUNO"/>
    <s v="ninguno"/>
    <s v="NINGUNO "/>
    <s v="NINGUNO"/>
    <s v="Ninguno"/>
    <s v="NINGUNO "/>
    <s v="NINGUNO"/>
    <s v="NINGUNO "/>
    <s v="La historia de los servicios públicos se remonta en Fusagasugá desde su fundación en el siglo XVI donde ha obtenido el agua para consumo humano de las distintas quebradas que atraviesan el municipio o cerca de ella, especialmente la quebrada la parroquia que pasaba a una cuadra al sur de la plaza mayor y la quebrada los Curos que cruzaba a una cuadra al norte de la plaza mayor, usándose estas además como cañerías."/>
    <s v="La empresa de servicios públicos lidera procesos tales como:_x000a_el uso eficiente de ahorro de agua _x000a_la ruta del mapache, clasificación de residuos solidos_x000a_"/>
    <s v="manejo de entornos verdes, siembra de arboles, limpieza de rondas de ríos y quebradas."/>
    <n v="2020"/>
    <s v="ruta del mapache._x000a_el ministerio de ambiente expidió la resolución 2184 de 2019 que unifica los colores que  deberan tener las canecas de basura, blanco, negro y verde. En razón a ello la empresa ha hecho la capacitación a los usuarios en la clasificación de residuos solidos."/>
    <s v="EMSERFUSA ESP"/>
    <n v="2019"/>
    <s v="Programa de uso eficiente de ahorro de agua. Crear conciencia en e uso, la recolección y el mantenimiento del agua en los hogares "/>
    <s v="EMSERFUSA ESP "/>
    <m/>
    <m/>
    <m/>
    <m/>
    <m/>
    <m/>
    <m/>
    <m/>
    <m/>
    <s v="Vía rurales urbanas en buen estado "/>
    <s v="moto, carro_x000a_con frecuencia constante "/>
    <s v="1.5 a 2 horas de una vereda hacia el lugar "/>
    <s v="0526adfc-6aec-4b8e-b6d1-5ff203dbdebe..pdf"/>
    <s v="ba0917ea-9c6a-42f4-8fc9-cd9a9e474635..pdf"/>
    <s v="No aplica Acueductos"/>
    <s v="3d260a6e-028b-4525-bd6d-eaa65f8dea40..pdf"/>
    <s v="No aplica Acueductos"/>
    <s v="edd0cac2-ae59-433d-9310-839656dcf8ac..pdf"/>
    <s v="No aplica Acueductos"/>
    <s v="e99a7d41-f843-417c-bc2a-2eb8e59ee80a..docx"/>
    <s v="284a5a1b-05e5-4868-925e-f972b38a8b4d..pdf"/>
    <s v="a841074d-d687-44d7-8703-a9150f87a3e3..pdf"/>
    <s v="de4120d0-684c-43a1-b633-c8bff6f8b483..pdf"/>
    <s v="a69b6f6f-cfc5-4f57-8a6a-fa22dfb209b8..pdf"/>
    <s v="5e531077-8c9b-4259-a31b-4e1c0560de1d..pdf"/>
    <s v="1baa08c8-48bf-4e98-b673-2559075dd4c3..pdf"/>
    <s v="f09f7fde-3e34-41c6-b77c-5e188e216fa9..pdf"/>
    <s v="d3f2bc4d-c2bb-48d4-bffd-0478d01a26eb..pdf"/>
    <s v="No"/>
    <s v="No"/>
    <s v="Si"/>
    <s v="Si"/>
    <s v="No"/>
    <s v="No"/>
    <s v="Vereda san Rafael"/>
    <s v="RIO BARRO BLANCO_x000a_quebrada la honda, quebrada colorados, quebrada filadelfia y quebrada providencia. "/>
    <n v="5"/>
    <s v="RIO BARRO BLANCO"/>
    <s v="RIO BARRO BLANCO_x000a_quebrada la honda, quebrada colorados, quebrada filadelfia y quebrada providencia. "/>
    <n v="3"/>
    <s v="pendiente 15 grados "/>
    <s v="Medio"/>
    <n v="50"/>
    <s v="pendiente15 grados"/>
    <s v="Medio"/>
    <s v="son predios utilizados anteriormente para la ganadería y agricultura, que fueron comprados por el municipio para crear una reserva forestal y ambiental"/>
    <s v="se han realizado jornadas de limpieza, actividades pedagógicas con diferentes organizaciones y plantación de arboles."/>
    <s v="cambio climatico"/>
    <m/>
    <s v="49c7bff2-2e98-4d73-a689-a09b485dfef5..jpg"/>
    <s v="5fac6ded-91fa-472d-b208-71160c24b0da..jpg"/>
    <s v="39f76532-68bc-484d-a5ed-5a819b559ac2..jpg"/>
    <s v="4529dac0-4ce5-446c-a733-7b72eda9d001..jpg"/>
    <s v="e475c021-d5cc-4b10-a10f-88303105c00f..jfif"/>
    <s v="5ffe578c-c05e-47f6-900d-3eb662e9b356..jfif"/>
    <s v="1090aed3-6128-44d4-8602-2c2924b2de64..jpg"/>
    <s v="127096f6-a010-44ff-ab11-73e09d49d387..jpg"/>
    <s v="Si"/>
    <s v="parcela 6A, parcela 12, 13 y 16, 17, 19 y 24, 5 , 7 , 8,11, 14, 15, 21, 23, 18 de vereda san rafael."/>
    <n v="9941"/>
    <n v="12259"/>
    <n v="22200"/>
    <n v="18462"/>
    <n v="18389"/>
    <n v="36851"/>
    <n v="28404"/>
    <n v="32947"/>
    <n v="61351"/>
    <n v="14202"/>
    <n v="9960"/>
    <n v="24162"/>
    <n v="71009"/>
    <n v="73555"/>
    <n v="144564"/>
    <n v="50800"/>
    <n v="40"/>
    <d v="2021-04-15T15:56:28"/>
    <n v="44301.7163194444"/>
    <x v="32"/>
    <s v="fvmaldonadon82@gmail.com"/>
    <s v="jjimenez@cci.org.co"/>
    <n v="44315.689641203702"/>
    <n v="1"/>
    <n v="1"/>
    <s v="No aplica Acueductos"/>
    <n v="0"/>
    <s v="No aplica Acueductos"/>
    <n v="1"/>
    <s v="No aplica Acueductos"/>
    <n v="0"/>
    <n v="1"/>
    <n v="1"/>
    <n v="0"/>
    <n v="0"/>
    <n v="0"/>
    <n v="1"/>
    <n v="1"/>
    <n v="1"/>
    <m/>
    <m/>
    <s v="No aplica Acueductos"/>
    <s v="Adjuntaron un documento que no corresponde al solicitado"/>
    <s v="No aplica Acueductos"/>
    <m/>
    <s v="No aplica Acueductos"/>
    <s v="Se solicita llenar el formato a totalidad con su respectiva firma."/>
    <m/>
    <m/>
    <s v="Falta adjuntar el certificado de la Organización y el tesorero"/>
    <s v="Falta adjuntar el certificado de la Organización y el tesorero"/>
    <s v="Falta adjuntar el certificado del tesorero"/>
    <s v="Debe adjuntar un soporte que certifique formalmente la ejecución de las actividades que manifiestan en el folleto "/>
    <m/>
    <s v="Las firmas del documento no coinciden con la persona que representa legalmente la organización "/>
    <m/>
    <m/>
    <s v="No aplica Acueductos"/>
    <m/>
    <s v="No aplica Acueductos"/>
    <m/>
    <s v="No aplica Acueductos"/>
    <m/>
    <m/>
    <m/>
    <m/>
    <m/>
    <m/>
    <m/>
    <m/>
    <m/>
    <s v="Implementación"/>
    <x v="3"/>
    <b v="0"/>
    <x v="8"/>
    <x v="4"/>
    <x v="15"/>
    <n v="0"/>
    <n v="0"/>
    <n v="0"/>
    <n v="0"/>
    <n v="0"/>
    <s v=""/>
    <n v="16"/>
    <m/>
    <x v="2"/>
    <n v="44301"/>
    <s v="Se realizo visita de apoyo para el cargue de documetos y postulación final."/>
    <m/>
    <m/>
    <m/>
    <m/>
    <m/>
    <m/>
    <m/>
    <m/>
    <m/>
    <m/>
    <m/>
    <m/>
    <m/>
    <n v="160"/>
    <x v="1"/>
    <x v="0"/>
    <x v="1"/>
    <m/>
    <m/>
    <x v="1"/>
    <m/>
    <m/>
    <m/>
    <x v="0"/>
    <m/>
    <m/>
    <s v=" "/>
    <m/>
    <m/>
    <m/>
    <m/>
    <m/>
    <m/>
    <m/>
    <m/>
    <m/>
    <m/>
    <m/>
    <m/>
    <m/>
    <m/>
    <n v="0"/>
    <m/>
  </r>
  <r>
    <n v="103"/>
    <s v="junta de accion comunal vereda copo"/>
    <x v="0"/>
    <x v="17"/>
    <s v="copo"/>
    <n v="2285"/>
    <x v="1"/>
    <n v="22886"/>
    <s v=" 900119812-1"/>
    <s v="vereda copo"/>
    <s v="4°34´21&quot;    74°37´11&quot;"/>
    <n v="3138598902"/>
    <s v="juntacomunalcopo@gmail.com"/>
    <s v="Rosa helena hernandez"/>
    <n v="21017037"/>
    <n v="3125158056"/>
    <s v="casegura78@gmail.com"/>
    <s v="israel paez"/>
    <n v="19137243"/>
    <n v="3212034356"/>
    <s v="israelpaez@gmail.com"/>
    <s v="Rosa helena hernandez"/>
    <s v="Rudecindo Fonseca"/>
    <s v="Gloria Inés Valero "/>
    <s v="israel paez"/>
    <s v="Yesid sanchez"/>
    <s v="cristian López"/>
    <s v="yessica segura"/>
    <s v="N'A"/>
    <s v="yaneth lopez"/>
    <s v="educasion y cultura"/>
    <s v="blanca rodriguez"/>
    <s v="recreación y deporte"/>
    <s v="Ana rosa valero"/>
    <s v="La junta de acción comunal vereda copo se creó en el año de 1962 debido a la necesidad de organizar a la comunidad y tener sentido de pertenencia con los mismos y reconocimientos ante las demás comunidades donde a la fecha se ha venido manteniendo con el mismo sentido de pertenencia que nos a caracterizado _x000a_"/>
    <s v="Cabe destacar que debido a esto se a realizado diferentes procesos como son el mejoramiento de las vías en temas de rocería, mantenimiento de alcantarillas, placa huella comunitaria con recursos propios de la comunidad y donaciones, adecuación del salón comunal gracias a una participación que se realizó con idaco."/>
    <s v="se a venido manteniendo un cuidado con las diferentes cuencas que tenemos en las cuales se trabajado programas de reforestación tanto con la car como con la administración y donde se a participados con exito en un proyecto esca, "/>
    <n v="2017"/>
    <s v="proyecto  esca"/>
    <s v="car- fondecun"/>
    <n v="2018"/>
    <s v="limpieza de ronda de quebradas"/>
    <s v="comunidad"/>
    <n v="2015"/>
    <s v="No APLICA"/>
    <s v="NO APLICA"/>
    <n v="2015"/>
    <s v="NO APLICA"/>
    <s v="NO APLICA"/>
    <n v="2015"/>
    <s v="NO APLICA"/>
    <s v="NO APLICA"/>
    <s v="vía terciaria en condición destapada "/>
    <s v="trasporte particular con día de promedio de movilidad en cual sirve para desplazarse."/>
    <s v="50 minutos aproxima mente"/>
    <s v="c4695d7d-5a91-4581-bc93-a3591a267d7b..jpeg"/>
    <s v="1476cc6f-ca66-4fa6-bab9-263e443b768c..pdf"/>
    <s v="a7beed4b-ef77-4021-8b49-1a4b0ee45465..pdf"/>
    <s v="No aplica Jac"/>
    <s v="14330f32-65b1-4fad-8a2d-46afb9e6cf5e..pdf"/>
    <s v="No aplica Jac"/>
    <s v="197f34c4-49fe-4b80-a1c0-929b1a269521..PDF"/>
    <s v="fe5701a5-4ae5-4bd2-ab3a-0e09e97a2757..pdf"/>
    <s v="b57b7683-8fb5-413c-9ec3-9f4107a7bf8b..jpg"/>
    <s v="634c9ee6-ccd9-4986-b527-08ee9943ce9b..jpg"/>
    <s v="11ed4d13-59a2-42e4-bdee-c918ef280602..zip"/>
    <s v="576e2a31-50c9-4111-ac39-6eedf6a7fe0c..zip"/>
    <s v="d0bdacfa-2c16-4c8c-ae2d-21962b40e1b0..zip"/>
    <s v="33df906b-37a1-4ff0-bed1-7067082747eb..pdf"/>
    <s v="No aplica Jac"/>
    <s v="557fb954-6d26-402c-9361-7a2adec61086..pdf"/>
    <s v="No"/>
    <s v="No"/>
    <s v="No"/>
    <s v="Si"/>
    <s v="No"/>
    <s v="No"/>
    <s v="la vereda a intervenir es copo "/>
    <s v="dentro de la vereda existen tres fuentes hidricas las cuales dos desembocan en cuenca del rio magdalena las cuales son: (la chorrera y la quebrada la grande). La otra otra llamada &quot; la guardia entera &quot; la cual desemboca en la cuenca del rio bogota donde vamos a realizar el proyecto."/>
    <n v="3"/>
    <s v="las tres fuentes abastecen para consumo humano"/>
    <s v="la fuente hidrica a proteger  es la guardia entera ya que las otras han sido intervenidas con el proyecto anterior."/>
    <n v="200"/>
    <s v="pendiente"/>
    <s v="Difícil"/>
    <n v="200"/>
    <s v="pendiente"/>
    <s v="Difícil"/>
    <s v="La quebrada la guardia entera a sufrido una degradación gradual de su cauce debido a la  deforestación y sus rondas han sido invadidas por cultivos y animales que vienen a beber directamente de su fuente la cual es contaminada por sus excrementos. "/>
    <s v="Se realizado jornadas de limpieza del cauce, siembra de algunos arboles."/>
    <s v="La vereda se ha visto afectada por sequias  debido al largo verano que se presenta habitualmente"/>
    <m/>
    <s v="64cc8426-6ada-467d-b062-b500f047dbeb..pdf"/>
    <s v="9f48e630-7398-48ec-986f-061f528bd7f9..jpg"/>
    <s v="596a3494-26d1-4c19-9e99-8a8d261389f3..jpg"/>
    <s v="a2267a3c-7ed9-47a4-99e1-b901b78cbfcb..jpg"/>
    <s v="15836a73-d161-4870-808b-b3d64bc7891a..jpg"/>
    <s v="c6f52599-371a-4625-b7b3-b5187f65ec63..jpg"/>
    <s v="cc8a4ea9-7fa2-4bdc-8352-bebf5ea220ff..jpg"/>
    <s v="814257a1-4344-4c3d-a942-a862970a9ab4..jpg"/>
    <s v="No"/>
    <m/>
    <n v="15"/>
    <n v="11"/>
    <n v="26"/>
    <n v="24"/>
    <n v="22"/>
    <n v="46"/>
    <n v="56"/>
    <n v="8"/>
    <n v="64"/>
    <n v="22"/>
    <n v="26"/>
    <n v="48"/>
    <n v="117"/>
    <n v="67"/>
    <n v="184"/>
    <n v="80"/>
    <n v="150"/>
    <d v="2021-04-15T16:23:15"/>
    <n v="44309.7571412037"/>
    <x v="33"/>
    <s v="casegura78@gmail.com"/>
    <s v="jmartinez@cci.org.co"/>
    <n v="44314.457453703697"/>
    <n v="1"/>
    <n v="1"/>
    <n v="1"/>
    <s v="No aplica Jac"/>
    <n v="1"/>
    <s v="No aplica Jac"/>
    <n v="1"/>
    <n v="1"/>
    <n v="1"/>
    <n v="1"/>
    <n v="3"/>
    <n v="3"/>
    <n v="2"/>
    <n v="1"/>
    <s v="No aplica Jac"/>
    <n v="1"/>
    <s v="Deben mejorar calidad del documento. Es casi imposible de leer."/>
    <m/>
    <m/>
    <s v="No aplica Jac"/>
    <m/>
    <s v="No aplica Jac"/>
    <m/>
    <m/>
    <m/>
    <m/>
    <m/>
    <m/>
    <m/>
    <m/>
    <s v="No aplica Jac"/>
    <m/>
    <m/>
    <m/>
    <m/>
    <s v="No aplica Jac"/>
    <m/>
    <s v="No aplica Jac"/>
    <m/>
    <m/>
    <m/>
    <m/>
    <m/>
    <m/>
    <m/>
    <m/>
    <s v="No aplica Jac"/>
    <m/>
    <s v="Diagnostico"/>
    <x v="0"/>
    <b v="1"/>
    <x v="0"/>
    <x v="5"/>
    <x v="6"/>
    <n v="0"/>
    <n v="0"/>
    <n v="0"/>
    <n v="0"/>
    <n v="0"/>
    <s v=""/>
    <n v="75"/>
    <m/>
    <x v="0"/>
    <n v="44302"/>
    <s v="Se realiza el primer acercamiento con la representante legal para el seguimiento y registro, se reporta que estan reuniendo la docuemntación pertinenete y datos requeridos para empezaer el cargue y finalización de los mismos."/>
    <n v="44306"/>
    <s v="Se tiene un segundo acercamiento con el consejal Ciro Segura, persona encargada del seguimiento y cargue de documentos por parte de la JAC, dice estar terminando de recolectar alguna información y se compromete para el día 23/04/2021 máximo terminar la postulación con exito."/>
    <n v="44308"/>
    <s v="El consejal Ciro Segura, quien esta al tanto y cargue de la documentación e información en el aplicativo, dice que esta terminando de recopilar algunos documentos y fotografias faltantes, para finalizar la postulación con exito a mas tardar el dia 23/4/2021. "/>
    <n v="44309"/>
    <s v="Se envia por medio de WhatssAp la pieza publicitaria al consejal Ciro Segura, con la cual, se hace la invitación a finalizar con la postulación de manera exitosa. Cabe aclarar que solamente hace falta adjuntar documento con las firmas de la Junta directiva de la organización con nombre completo y numero de identificación para terminar con exito su postulación."/>
    <m/>
    <m/>
    <m/>
    <m/>
    <s v="x"/>
    <s v="x"/>
    <s v="SI"/>
    <n v="78"/>
    <x v="0"/>
    <x v="0"/>
    <x v="0"/>
    <s v="VIABLE"/>
    <s v="VIABLE"/>
    <x v="0"/>
    <m/>
    <m/>
    <m/>
    <x v="0"/>
    <m/>
    <m/>
    <s v=" "/>
    <m/>
    <m/>
    <m/>
    <m/>
    <m/>
    <m/>
    <m/>
    <m/>
    <m/>
    <m/>
    <m/>
    <m/>
    <m/>
    <m/>
    <n v="0"/>
    <m/>
  </r>
  <r>
    <n v="107"/>
    <s v="ASOCIACION DE USUARIOS DEL ACUEDUCTO RURAL LOS NARANJOS VEREDA LAS ANGUSTIAS DEL MUNICIPIO DE SAN ANTONIO DEL TEQUENDAMA ASUANARANJOS"/>
    <x v="0"/>
    <x v="15"/>
    <s v="LAS ANGUSTIAS "/>
    <s v="POR DOCUMENTO PRIVADO DEL 12 DE JUNIO DE 1986 DE LA San Antonio del Tequendama, REGISTRADO EN ESTA CÁMARA DE COMERCIO BAJO EL NÚMERO 902 DEL LIBRO I DEL REGISTRO DE ENTIDADES SIN ÁNIMO DE LUCRO EL 22 DE NOVIEMBRE DE 1999, SE INSCRIBE : LA CONSTITUCIÓN DE PERSONA JURIDICA DENOMINADA ASOCIACION DE USUARIOS DEL ACUEDUCTO RURAL LOS NARANJOS VEREDA LAS ANGUSTIAS DEL MUNICIPIO DE SAN ANTONIO DEL TEQUENDAMA ASUANARANJOS"/>
    <x v="4"/>
    <n v="36486"/>
    <s v="860534806-7"/>
    <s v="VEREDA LAS NAGUSTIAS KM 25 TRONCAL DEL TEQUENDAMA"/>
    <s v="4.599579, -74.388450"/>
    <n v="3183157474"/>
    <s v="ASUANARANJOS@GMAIL.COM"/>
    <s v="MARIO HERNANDO PINTO"/>
    <n v="3004654"/>
    <n v="3114830967"/>
    <s v="mp6845717@gmail.com"/>
    <s v="GLORIA ESPERANZA RUIZ ROMERO"/>
    <n v="52295108"/>
    <n v="3183157474"/>
    <s v="yoyis140576@gmail.com"/>
    <s v="MARIO HERNANDO PINTO "/>
    <s v="HERNANDO SEGURA"/>
    <s v="MAGDA BERNAL"/>
    <s v="GLORIA ESPERANZA RUIZ"/>
    <s v="ALFONSO MANCERA"/>
    <s v="No aplica"/>
    <s v="NO APLICA"/>
    <s v="NO APLICA"/>
    <s v="no aplica "/>
    <s v="VOCAL"/>
    <s v="HORACIO BOBADILLA "/>
    <s v="VOCAL"/>
    <s v=" GERARDO PANCHE "/>
    <s v="NUESTRAS ORGANIZACION NACIO EN EL AÑO 1988, PARTIENDO DE LA NECESIDAD QUE TENIAN LOS PABLADORES DE LA VEREDA LAS ANGUSTIAS SECTOR LOS NARANJOS APROXIMADAMENTE 80 HOGARES POR OBASTECERSE DE AGUA, SE REUNIERON ESTAS FAMILAS Y CREARON EL ACUEDUCTO ASUANARANJOS, GRACIAS A LA COLABORACION Y BUEN TRABAJO DE TODOS SE NOMBRO UNA JUNTA DIRECTIVA QUIEN ORGANIZO Y RECOPILO LOS DOCUMENTOS NECESARIOS PARA PODER SER UNA ORGANIZACION LEGAL, CON RECURSOS PROPIOS SE CONTRUYO LA BOCATOMA Y LOS TANQUES DE DISTRIBUCION, QUE A LA ACTUALIDAD AUN SIGUEN EN FUNCIONAMIENTO; DURANTE ESTOS 33 AÑOS LA PRIORIDAD A SIDO ENTREGAR A LOS USUARIOS Y ASOCIADOS DEL ACUEDUCTO EL LIQUIDO, GRACIAS AL BUEN TRABAJO CONTAMOS EN LA ACTUALIDAD CON UNA SEDE PRINCIPAL DESTINADA PARA LAS REUNIONES DE ASAMBLEA Y JUNTA DIRECTIVA, Y AUNQUE CADA DIA SON MAS LOS REQUIRIEMIENTOS SE HA INTENTADO SIEMPRE ORGANIZARSE Y CUMPLIR CON LAS NORMAS"/>
    <s v="ABASTACIMIENTO DE AGUA A 176 USUARIOS DEL SECTOR DE  LOS NARANJOS VEREDA LAS ANGUSTIAS_x000a_MANTENIMIENTO DE LAS REDES DEL ACUEDUCTO_x000a_MANTENIMIENTO DE LA BOCATOMA Y TANQUES DE DISTRIBUCION DEL ACUEDUCTO_x000a_"/>
    <s v="SIEMBRA DE ARBOLES_x000a_LIMPIEZA DE LA FUENTE HIDRICA QUEBRADA LA BARILICE_x000a_SENSIBILIZACION USO EFICIENTE Y AHORRO DEL AGUA _x000a_SOCIALIZACION CON LOS USUARIOS SOBRE EL BUEN USO QUE SE LE DEBE DAR AL AGUA_x000a_"/>
    <n v="2020"/>
    <s v="PROYECTO HOJITAS COMUNALES"/>
    <s v="MINISTERIO DEL INTERIOR _x000a_ALCALDIA MUNICIPAL DE SAN ANTONIO DEL TEQUENDMA EN CORDINACION CON LA J.A.C. VEREDA LA UNION"/>
    <n v="2020"/>
    <s v="SEMBRATON 2020"/>
    <s v="CAR_x000a_ALCALDIA MUNICIPAL DE SAN ANTONIO DEL TEQUENDAMA"/>
    <m/>
    <m/>
    <m/>
    <m/>
    <m/>
    <m/>
    <m/>
    <m/>
    <m/>
    <s v="CARRETERA  EN BUEN ESTADO CON ALGUNAS ZONAS DONDE HAY FALLAS GEOLOGICAS EN TERMINOS GENERALES EN BUEN ESTADO"/>
    <s v="TRANSPORTE COLECTIVO CADA  30 MINUTOS_x000a_"/>
    <s v="30 MINUTOS"/>
    <s v="16bb9c33-b6c5-43b7-ada0-3973925b2350..pdf"/>
    <s v="cee9d6b3-5c6d-485e-8b7e-1f422a763868..pdf"/>
    <s v="No aplica Acueductos"/>
    <s v="6ac3a7ce-0705-4bb9-a240-9bf700678563..pdf"/>
    <s v="No aplica Acueductos"/>
    <s v="665e694d-a7c0-4201-9e30-2c55e6e53e86..pdf"/>
    <s v="No aplica Acueductos"/>
    <s v="2d1ca7aa-8dff-4b33-a59d-b5af75e076c6..pdf"/>
    <s v="0bef50d2-3c2b-4338-aaea-adf173ea1a3f..pdf"/>
    <s v="d2c6e8e5-0dca-435f-b718-fbcec7ae3b0e..pdf"/>
    <s v="203114d4-d86c-4d01-9d7b-46a88e18253e..pdf"/>
    <s v="079643ef-3833-4e7b-9da2-dbc7ab01d623..pdf"/>
    <s v="a9c4ca42-ed1b-42c6-aced-be9d439788dd..pdf"/>
    <s v="b74854e0-6aaa-435a-bb8c-11e61c63a1f6..pdf"/>
    <s v="2b78b272-4957-4d0c-a3f0-b27e1a9a315e..pdf"/>
    <s v="ea4a24ff-8d52-40f2-9ffb-887c41ea9cf7..pdf"/>
    <s v="Si"/>
    <s v="Si"/>
    <s v="No"/>
    <s v="Si"/>
    <s v="No"/>
    <s v="No"/>
    <s v="vereda la Maria, por donde pasa la ronda de la Quebrada  Santivar Alto donde nace la quebrada"/>
    <s v="Quebrada La Barilice"/>
    <n v="1"/>
    <s v="Quebrada la Barilice "/>
    <s v="Quebrada la Barilice "/>
    <n v="1000"/>
    <s v="el terreno es principalmente potreros ya la llegada al nacimiento de la quebrada es boscoso. "/>
    <s v="Medio"/>
    <n v="1000"/>
    <s v="el terreno es principalmente potreros ya la llegada al nacimiento de la quebrada es boscoso. "/>
    <s v="Medio"/>
    <s v="con este proyecto queremos mejorar tres puntos principalmente: 1. protección del nacimiento de la quebrada, desafortunadamente los terrenos por donde circula la quebrada, los propietarios de los predios se han dedicado a acabar con el bosque para tener pasturas para los semovientes, además de haber encontrado bocatomas hechizas donde retiran el agua de la quebrada indiscriminadamente. 2. en la ronda de la quebrada aguas abajo deforestan para cultivos 3. el vertimiento de aguas contaminadas a la fuente producto de la producción porcina  "/>
    <s v="Nos hemos reunido con otros acueductos veredales en conjunto con la CAR con el fin de proteger la fuente hídrica en el año 2005 se cerco la ronda de la quebrada en puntos estratégico y se sembraron arboles, desafortunadamente los lugareños dueños de los predios quitaron la cerca y cortaron los arbustos; en el año 2002 se cerco el lugar de naciminto de la quebrada, igual que el caso anterior los lugareños no respetaron y dañaron "/>
    <s v="El evento mas resiente es el del mes de febrero de 2021 donde debido a las fuertes lluvias hubieron varias empalizadas en la quebrada, en los últimos cinco años y cada año que pasa son mas fuertes los veranos y la escasez de agua impacta mas. los fenómenos de la niña y el niño año con año impacta desfavorablemente a la quebrada y por ende a los que de ella nos abastecemos "/>
    <m/>
    <s v="a5e5da39-26f4-4aac-9db6-de0bfae51071..pdf"/>
    <s v="62f21d05-9a2d-47d1-ab1c-209291961c4b..pdf"/>
    <s v="4bc10486-aec3-4dca-a4ab-0e488ae29746..pdf"/>
    <s v="73de0a92-0ae8-4119-bc53-c77d5de2672d..pdf"/>
    <s v="7df06934-c6d5-4147-abaf-387e01e77d87..pdf"/>
    <s v="32803bf1-6747-40b9-9f66-8302ed545098..pdf"/>
    <s v="dbd4fd05-f572-4db8-adb8-3ab85150b7c4..pdf"/>
    <s v="fe45162f-603c-464c-be92-9c4f68f7c14b..pdf"/>
    <s v="No"/>
    <m/>
    <n v="44"/>
    <n v="35"/>
    <n v="79"/>
    <n v="99"/>
    <n v="78"/>
    <n v="177"/>
    <n v="150"/>
    <n v="192"/>
    <n v="342"/>
    <n v="158"/>
    <n v="134"/>
    <n v="292"/>
    <n v="451"/>
    <n v="439"/>
    <n v="890"/>
    <n v="178"/>
    <n v="220"/>
    <d v="2021-04-16T09:02:00"/>
    <n v="44311.723009259302"/>
    <x v="34"/>
    <s v="asuanaranjos@gmail.com"/>
    <s v="dmartinez@cci.org.co"/>
    <n v="44313.619398148097"/>
    <n v="1"/>
    <n v="1"/>
    <s v="No aplica Acueductos"/>
    <n v="1"/>
    <s v="No aplica Acueductos"/>
    <n v="1"/>
    <s v="No aplica Acueductos"/>
    <n v="1"/>
    <n v="1"/>
    <n v="1"/>
    <n v="3"/>
    <n v="3"/>
    <n v="2"/>
    <n v="1"/>
    <n v="1"/>
    <n v="1"/>
    <s v="Cumple con los aspectos requeridos."/>
    <s v="Cumple con los aspectos requeridos."/>
    <s v="No aplica Acueductos"/>
    <s v="Cumple con los aspectos requeridos."/>
    <s v="No aplica Acueductos"/>
    <s v="Cumple con los aspectos requeridos."/>
    <s v="No aplica Acueductos"/>
    <s v="Cumple con los aspectos requeridos."/>
    <s v="Cumple con los aspectos requeridos."/>
    <s v="Cumple con los aspectos requeridos."/>
    <s v="Cumple con los aspectos requeridos."/>
    <s v="Cumple con los aspectos requeridos."/>
    <s v="Cumple con los aspectos requeridos."/>
    <s v="Cumple con los aspectos requeridos."/>
    <s v="Cumple con los aspectos requeridos."/>
    <s v="Cumple con los aspectos requeridos."/>
    <m/>
    <m/>
    <s v="No aplica Acueductos"/>
    <m/>
    <s v="No aplica Acueductos"/>
    <m/>
    <s v="No aplica Acueductos"/>
    <m/>
    <m/>
    <m/>
    <m/>
    <m/>
    <m/>
    <m/>
    <m/>
    <m/>
    <s v="Diagnostico"/>
    <x v="3"/>
    <b v="0"/>
    <x v="0"/>
    <x v="7"/>
    <x v="9"/>
    <n v="0"/>
    <n v="0"/>
    <n v="0"/>
    <n v="0"/>
    <n v="0"/>
    <s v=""/>
    <n v="102"/>
    <m/>
    <x v="1"/>
    <n v="44305"/>
    <s v="El acueducto manifiesta que solo le faltan los estatutos que la Junta se reunio el dia 18 y ya tienen toda la documentacion para llevarsela al señor Oscar Martinez de la Alcaldia para realizar el Cargue, Oscar Martinez es el funcionario de la Alcaldia que esta apoyando el proceso y centralizando la informacion, Se le realizan observaciones sobre los registros duplicados"/>
    <n v="44307"/>
    <s v="Se contacta con Oscar Martinez, se le ofrece ayuda para resolver dudas esta encargado de subir la documentacion de todas las postulaciones del municipio"/>
    <n v="44308"/>
    <s v="No se evidencia avance en el cargue de informacion"/>
    <n v="44309"/>
    <s v="No se evidencia avance en el cargue de informacion"/>
    <m/>
    <m/>
    <m/>
    <m/>
    <s v="x"/>
    <s v="x"/>
    <s v="SI"/>
    <n v="45"/>
    <x v="2"/>
    <x v="0"/>
    <x v="1"/>
    <s v="VIABLE"/>
    <s v="VIABLE"/>
    <x v="0"/>
    <m/>
    <m/>
    <m/>
    <x v="0"/>
    <m/>
    <m/>
    <s v=" "/>
    <m/>
    <m/>
    <m/>
    <m/>
    <m/>
    <m/>
    <m/>
    <m/>
    <m/>
    <m/>
    <m/>
    <m/>
    <m/>
    <m/>
    <n v="0"/>
    <m/>
  </r>
  <r>
    <n v="111"/>
    <s v="Junta de accion comunal bochica centro"/>
    <x v="1"/>
    <x v="16"/>
    <s v="bochica centro "/>
    <s v="No 2076 de 28 de abril de 1965"/>
    <x v="1"/>
    <n v="42924"/>
    <n v="14402504073"/>
    <s v="vereda bochica centro"/>
    <s v="Latitud: 4.28889      Longitud: -74.3883"/>
    <n v="3118284706"/>
    <s v="juntabochicacentro@hotmail.com"/>
    <s v="magola mora garcia "/>
    <n v="41727316"/>
    <n v="3118284706"/>
    <s v="juntabochicacentro@hotmail.com"/>
    <s v="jose vicente rey "/>
    <n v="11378967"/>
    <n v="3104863063"/>
    <s v="juntabochicacentro@hotmail.com"/>
    <s v="magola mora garcia"/>
    <s v="alberto bonilla"/>
    <s v="blanca nelly jimenez "/>
    <s v="jose vicente rey "/>
    <s v="rodrigo mogollon "/>
    <s v="NINGUNO"/>
    <s v="ninguno"/>
    <s v="NINGUNO "/>
    <s v="nancy adela rey "/>
    <s v="delegado asorural "/>
    <s v="luis ortegon "/>
    <s v="delegado asorural"/>
    <s v="saul segura "/>
    <s v="la junta de acción comunal se inicio a los 8 días de julio de 2017 donde se reunio en asamblea general la junta de acción comunal la vereda bochica centro "/>
    <s v="Placa huella en 2014 de 80 metros _x000a_placa huella en 2016 por el municipio y comunidad  70 metros _x000a_placa huella presupuesto participativo 2018 _x000a_adquisición de unidades sanitarias_x000a_placa de polideportivo 320 metros con la gente y ministerio del interior _x000a_"/>
    <s v="limpieza de quebrada _x000a_"/>
    <n v="2020"/>
    <s v="limpieza a canal abierto de la toma"/>
    <s v="JAC "/>
    <n v="2019"/>
    <s v="limpieza a canal abierto de la toma"/>
    <s v="JAC "/>
    <m/>
    <m/>
    <m/>
    <m/>
    <m/>
    <m/>
    <m/>
    <m/>
    <m/>
    <s v="no esta en muy buen estado "/>
    <s v="carro, moto "/>
    <s v="1 hora y media "/>
    <s v="779b5f0c-8ca7-4b22-9025-58a15839954a..pdf"/>
    <s v="0b600866-8c5a-4a3d-b3fd-990d1ac9838a..pdf"/>
    <s v="be675375-caff-4f2e-8143-120f3ce7afe1..pdf"/>
    <s v="No aplica Jac"/>
    <s v="85262957-365e-4731-a749-9936bde45b1b..pdf"/>
    <s v="No aplica Jac"/>
    <s v="7b565107-c849-4b94-a3b9-3f1851819ccc..pdf"/>
    <s v="d18c0669-66fe-4df5-ab57-202ad7f7de7d..pdf"/>
    <s v="9afe3dd3-b76a-4dd1-b18e-af66a5d2f5c3..pdf"/>
    <s v="a017a9a9-a9a1-4266-96f6-560fc46db84f..pdf"/>
    <s v="31eadd15-44f1-4d96-9cd7-64773bdae9f7..pdf"/>
    <s v="d6b6487e-d0fa-41d1-a891-70287e648a84..pdf"/>
    <s v="399739f6-85e6-480c-9619-f097f22e7570..pdf"/>
    <s v="651e3975-15f6-47dd-9ac0-a350323a0188..pdf"/>
    <s v="No aplica Jac"/>
    <s v="c46c2dd7-4c0f-4bfc-83b5-3fceb6695690..pdf"/>
    <s v="No"/>
    <s v="No"/>
    <s v="No"/>
    <s v="Si"/>
    <s v="Si"/>
    <s v="No"/>
    <s v="vereda bochica centro "/>
    <s v="asoaguas del sur bochica la trinidad_x000a_rio batan "/>
    <n v="2"/>
    <s v="asoaguas del sur bochica la trinidad_x000a_rio batan "/>
    <s v="asoaguas del sur bochica la trinidad_x000a_rio batan "/>
    <n v="100"/>
    <s v="terreno con pendiente"/>
    <s v="Medio"/>
    <n v="300"/>
    <s v="terreno con pendiente "/>
    <s v="Medio"/>
    <s v="la situación a mejorar la fuente hidrica de asoaguas bochica la trinidad que depende o cubre 3 veredas en bochica, es por eso que se quiere proteger ya que es un recurso muy importante y se esta agotando "/>
    <s v="jornadas de limpieza_x000a_jornadas de quitar maleza y hojarasca "/>
    <s v="desbordamientos, inundaciones."/>
    <m/>
    <s v="9cf42cb8-310e-4185-b0e8-47c145fbab31..jpeg"/>
    <s v="9aaa7a8a-bdba-4de3-ba20-af256fa7d617..jpeg"/>
    <s v="f67c4a3c-70e6-4b9e-accc-72317ffd820d..jpeg"/>
    <s v="6dc63892-c872-4179-8ed9-d5f9ec411673..jpeg"/>
    <s v="87526226-4e4e-4fde-b696-8bd1d6a729d6..mp4"/>
    <s v="ea5a3b63-9462-4edb-bf2e-d55129fcd233..jpeg"/>
    <s v="562ecbf6-f7be-4512-8155-a36ab319f45b..jpeg"/>
    <s v="c74a61a5-0b06-483f-9006-dcb7e2e393fb..jpeg"/>
    <s v="No"/>
    <m/>
    <n v="53"/>
    <n v="40"/>
    <n v="93"/>
    <n v="20"/>
    <n v="17"/>
    <n v="37"/>
    <n v="218"/>
    <n v="193"/>
    <n v="411"/>
    <n v="65"/>
    <n v="58"/>
    <n v="123"/>
    <n v="356"/>
    <n v="308"/>
    <n v="664"/>
    <n v="110"/>
    <n v="158"/>
    <d v="2021-04-16T13:41:09"/>
    <n v="44309.543368055602"/>
    <x v="35"/>
    <s v="juntabochicacentro@hotmail.com"/>
    <s v="llasso@cci.org.co"/>
    <n v="44314.456215277802"/>
    <n v="1"/>
    <n v="0"/>
    <n v="0"/>
    <s v="No aplica Jac"/>
    <n v="0"/>
    <s v="No aplica Jac"/>
    <n v="1"/>
    <n v="1"/>
    <n v="1"/>
    <n v="1"/>
    <n v="0"/>
    <n v="0"/>
    <n v="2"/>
    <n v="1"/>
    <s v="No aplica Jac"/>
    <n v="1"/>
    <m/>
    <s v="Se requiere allegar RUT actualizado con el código 22 en responsabilidades."/>
    <s v="La certificación allegada es del año 2019. Se puede solicitar en la página del IDACO o en el correo: luzdeissy.ramirez@cundinamarca.gov.co"/>
    <s v="No aplica Jac"/>
    <s v="Dentro de los estatutos no se avala al representante legal o presidente para la celebración de contratos mayores de 100 smlv. Se debe anexar acta de asamblea o junta directiva donde se de autorización. "/>
    <s v="No aplica Jac"/>
    <m/>
    <m/>
    <m/>
    <m/>
    <s v="Se requiere allegar en un solo documento certificado de antecedentes disciplinarios de la ORGANIZACIÓN, representante legal y tesorero"/>
    <s v="Se requiere allegar en un solo documento certificado de antecedentes fiscales de la ORGANIZACIÓN, representante legal y tesorero"/>
    <m/>
    <m/>
    <s v="No aplica Jac"/>
    <m/>
    <m/>
    <m/>
    <m/>
    <s v="No aplica Jac"/>
    <m/>
    <s v="No aplica Jac"/>
    <m/>
    <m/>
    <m/>
    <m/>
    <m/>
    <m/>
    <m/>
    <m/>
    <s v="No aplica Jac"/>
    <m/>
    <s v="Implementación"/>
    <x v="3"/>
    <b v="0"/>
    <x v="8"/>
    <x v="3"/>
    <x v="14"/>
    <n v="0"/>
    <n v="0"/>
    <n v="0"/>
    <n v="0"/>
    <n v="0"/>
    <s v=""/>
    <n v="65"/>
    <m/>
    <x v="2"/>
    <n v="44302"/>
    <s v="Se inicio registro y se hizo acompañamiento a la presidenta de la JAC para subir la informacion pertinente. "/>
    <n v="44306"/>
    <s v="Estan a la espera de que llegue el rut solicitado por el representante legal y la resolucion de estatutos. "/>
    <m/>
    <m/>
    <m/>
    <m/>
    <m/>
    <m/>
    <m/>
    <m/>
    <s v="x"/>
    <s v="x"/>
    <m/>
    <n v="161"/>
    <x v="1"/>
    <x v="0"/>
    <x v="1"/>
    <m/>
    <m/>
    <x v="1"/>
    <m/>
    <m/>
    <m/>
    <x v="0"/>
    <m/>
    <m/>
    <s v=" "/>
    <m/>
    <m/>
    <m/>
    <m/>
    <m/>
    <m/>
    <m/>
    <m/>
    <m/>
    <m/>
    <m/>
    <m/>
    <m/>
    <m/>
    <n v="0"/>
    <m/>
  </r>
  <r>
    <n v="115"/>
    <s v="ASOCIACION DE USUARIOS DEL ACUEDUCTO DE PANAMA ALTA"/>
    <x v="1"/>
    <x v="6"/>
    <s v="PANAMA ALTA"/>
    <s v="ASOCIACION DEUSUARIOS DEL ACUEDUCTO DE PANAMA ALTA"/>
    <x v="4"/>
    <n v="34791"/>
    <s v="8 3 0 5 1 3 5 4 0 9"/>
    <s v="VEREDA PANAMA ALTA SECTOR LA Y"/>
    <s v="NORTE 978945  ,ESTE 961598"/>
    <n v="3174013719"/>
    <s v="tesoreriapanamalta@gmail.com"/>
    <s v="BLANCA CECILIA AVILA"/>
    <n v="20567604"/>
    <n v="3155057535"/>
    <s v="tesoreriapanamalta@gmail.com"/>
    <s v="SONIA JANNETH PAEZ GIL"/>
    <n v="52304955"/>
    <n v="3174013719"/>
    <s v="tesorerirapanamalta@gmail.com"/>
    <s v="BLANCA CECILIA AVILA"/>
    <s v="ALVARO BAQUERO BAQUERO"/>
    <s v="ADELA PINEDA PARDO"/>
    <s v="SONIA JANNETH PAEZ GIL"/>
    <s v="DARIO ORIGUA"/>
    <s v="NA"/>
    <s v="NA"/>
    <s v="NA"/>
    <s v="NA"/>
    <m/>
    <m/>
    <m/>
    <m/>
    <s v="En el año de 1994, gracias a la iniciativa de algunos residentes de la vereda Panamá Alta, y ante la necesidad de contar con un sistema de abastecimiento de agua continúo, se unen para liderar, gestionar, organizar y construir el acueducto veredal, que llevaría el mismo nombre.  E así como el 27 de enero del año 1994 con 35 asistentes se nace la Asociación de Usuarios del Acueducto de la vereda Panamá Alta, desde ese momento se da inicio a una gran labor con un inmenso compromiso de trabajar por y para la comunidad.  Con el fin de gestionar apoyo para la obtención de recursos, se acudió a la Federación de Cafeteros  a través d el  comité municipal de nuestro municipio, seguidamente el municipio de Silvania y la comunidad  de  la vereda  interesada y comprometida.   nos llevo entre año el 1996 y 1997 tener los  recursos  para dar  inicio  a la obra de nuestro acueducto, siempre con el apoyo del comité de cafeteros municipio y comunidad ,  finalmente  el 21 de agosto de 1999 se da al servicio el acueducto de la vereda Panamá Alta."/>
    <s v="Charlas de sensibilización, apoyo para la celebración del día de las madres, día del niño y aguinaldo navideño, apoyo a las actividades de mejoramiento de vías."/>
    <s v="Protección de los recursos hídricos de la zona, procesos de reforestación, mantenimiento de la zonas donde se ha realizado reforestación."/>
    <n v="2015"/>
    <s v="Reforestación c0n 4.000 arboles sembrados. &quot;La Cultura del Árbol&quot;"/>
    <s v="Lo ejecuto la comunidad, la Umata hizo entrega de los árboles, la CAR aporto el cerramiento del predio, usuarios del acueducto aporto la mano de obra, el Acueducto veredal de Panamá Alta hizo aporte económico para pago de desplazamientos, refrigerios y algunos jornales de trabajo."/>
    <n v="2016"/>
    <s v="inicio reforestación con 6.000 árboles"/>
    <s v="La Umata hizo entrega de los árboles, los usuarios del acueducto aportaron mano de obra, el Acueducto veredal de Panamá Alta hizo aporte económico para pago de desplazamientos, refrigerios y algunos jornales de trabajo."/>
    <n v="2017"/>
    <s v="continuidad y finalización reforestación con 6.000 árboles"/>
    <s v="La Umata hizo entrega de los árboles, los usuarios del acueducto aportaron mano de obra, el Acueducto veredal de Panamá Alta hizo aporte económico para pago de desplazamientos, refrigerios y algunos jornales de trabajo."/>
    <n v="2018"/>
    <s v="Inicio proyecto  ESCA Siembra 3.200 árboles y cerramiento sector las Pilas"/>
    <s v="Proyecto ESCA, ejecutado por la Junta de Acción Comunal de la Vereda Panamá Alta"/>
    <n v="2019"/>
    <s v="Finalización proyecto ESCA"/>
    <s v="Proyecto ESCA, ejecutado por la Junta de Acción Comunal de la Vereda Panamá Alta"/>
    <s v="Algunos tramos son en encintada, placa huella, otros son vía destapada, ramales, camino de herradura, trocha"/>
    <s v="Servicio público micro bus, lunes a domingo, salida de Silvania cabecera Municipal 6: 30 a.m. 10:00 a.m. 12:00 m 2:00 p.m. 4:00 p.m."/>
    <s v="Desde la cabecera Municipal entre 30 y 60 minutos"/>
    <s v="35ca3cd2-15bd-4bf2-8ec6-0aaf5b891806..pdf"/>
    <s v="498d1a47-b609-4763-bcbe-7450ae429cbb..pdf"/>
    <s v="No aplica Acueductos"/>
    <s v="aa9cc656-91f7-4ce6-922d-d1a6b447bb5f..pdf"/>
    <s v="No aplica Acueductos"/>
    <s v="89597469-4ff4-4808-8fa0-e4cbcb1d9006..pdf"/>
    <s v="No aplica Acueductos"/>
    <s v="be178338-2521-43aa-be74-b029c1748faf..pdf"/>
    <s v="0f49ed80-2e1c-4259-b4c8-bc57499e2306..pdf"/>
    <s v="31f39c19-5519-447b-abae-5712c75f61b2..pdf"/>
    <s v="73d1b016-0a61-4e6e-823e-1971f5c0ad4c..pdf"/>
    <s v="bdcf0f11-41d2-41af-a734-22ae39fd0a24..pdf"/>
    <s v="0b37e581-e30c-4937-b59b-12ade842c0e6..docx"/>
    <s v="9771fc74-ec21-4564-9446-2e298e6e5f4f..docx"/>
    <s v="a4fabbad-661e-4737-ab30-af53bea47c9e..pdf"/>
    <s v="726c6805-b95b-4fe7-bcaf-6760d7389841..pdf"/>
    <s v="No"/>
    <s v="Si"/>
    <s v="Si"/>
    <s v="Si"/>
    <s v="No"/>
    <s v="Si"/>
    <s v="Panamá Alta"/>
    <s v="Quebrada San José El Hato_x000a_Quebrada Las Pilas"/>
    <n v="4"/>
    <s v="Quebrada San José el Hato_x000a_Quebrada Las Pilas"/>
    <s v="Quebrada San José El Hato_x000a_Quebrada Las Pilas"/>
    <n v="2000"/>
    <s v="Pendiente"/>
    <s v="Difícil"/>
    <n v="2800"/>
    <s v="Semiplano"/>
    <s v="Difícil"/>
    <s v="Actualmente se requiere mejorar el sistema de bosque nativo para la protección de las fuentes hídricas de la Vereda, la implementación de acciones encaminadas a establecer  zonas para asegurar la calidad y cantidad del recurso hídrico, de manera continua , con función de franja amortiguadora del área de reserva forestal protectora."/>
    <s v="Jornadas de limpieza, instalación de cercas, reforestación de áreas,"/>
    <s v="Fenómeno del niño, temporadas largas de sequía"/>
    <m/>
    <s v="8db7f9c5-ad39-45e4-be89-b5a1fa5df85f..docx"/>
    <s v="323bfdd2-3cbb-4a25-87ca-66b362eb4801..docx"/>
    <s v="4198efe1-8dc1-40ca-994e-4c166197a834..docx"/>
    <s v="9d6639da-115f-44e4-9581-fdece6028960..docx"/>
    <s v="98cd79e5-5e13-48f8-9881-6fe451331e0e..docx"/>
    <s v="fcdf4e7c-da96-428e-844b-7ac2ab84a8cc..docx"/>
    <s v="f6198cda-d890-4da7-9803-e0e0571ab157..docx"/>
    <s v="198e9e32-291b-4664-8099-ae6c36e2b002..docx"/>
    <s v="Si"/>
    <s v="Finca La Esmeralda_x000a_"/>
    <n v="12"/>
    <n v="16"/>
    <n v="28"/>
    <n v="13"/>
    <n v="11"/>
    <n v="24"/>
    <n v="45"/>
    <n v="53"/>
    <n v="98"/>
    <n v="29"/>
    <n v="29"/>
    <n v="58"/>
    <n v="99"/>
    <n v="109"/>
    <n v="208"/>
    <n v="185"/>
    <n v="109"/>
    <d v="2021-04-17T11:41:15"/>
    <n v="44312.8305555556"/>
    <x v="36"/>
    <s v="tesoreriapanamalta@gmail.com"/>
    <s v="amarin@cci.org.co"/>
    <n v="44322.670104166697"/>
    <n v="1"/>
    <n v="1"/>
    <s v="No aplica Acueductos"/>
    <n v="1"/>
    <s v="No aplica Acueductos"/>
    <n v="1"/>
    <s v="No aplica Acueductos"/>
    <n v="1"/>
    <n v="1"/>
    <n v="1"/>
    <n v="3"/>
    <n v="3"/>
    <n v="2"/>
    <n v="1"/>
    <n v="1"/>
    <n v="1"/>
    <m/>
    <m/>
    <s v="No aplica Acueductos"/>
    <m/>
    <s v="No aplica Acueductos"/>
    <s v="subsanado. "/>
    <s v="No aplica Acueductos"/>
    <m/>
    <m/>
    <m/>
    <s v="adjuntados en la subsanación"/>
    <s v="adjuntados en la subsanación"/>
    <m/>
    <m/>
    <m/>
    <m/>
    <m/>
    <m/>
    <s v="No aplica Acueductos"/>
    <m/>
    <s v="No aplica Acueductos"/>
    <s v="7ea61bdc-ae7c-4ea0-988c-42eeecc6eb5e..pdf"/>
    <s v="No aplica Acueductos"/>
    <m/>
    <m/>
    <m/>
    <s v="892a80e9-7c07-43fa-9332-4517f04a38db..docx"/>
    <s v="bdfb538a-eb5f-4273-ac3f-13282ab1ed15..docx"/>
    <m/>
    <m/>
    <m/>
    <m/>
    <s v="Implementación"/>
    <x v="3"/>
    <b v="1"/>
    <x v="0"/>
    <x v="7"/>
    <x v="9"/>
    <n v="0"/>
    <n v="0"/>
    <n v="0"/>
    <n v="0"/>
    <n v="0"/>
    <s v=""/>
    <n v="147"/>
    <m/>
    <x v="2"/>
    <n v="44306"/>
    <s v="Suben documentos solicitados e informacion el dia mañana 21 de abril de 2021. "/>
    <n v="44308"/>
    <s v="Finalizan esta misma tarde "/>
    <m/>
    <m/>
    <m/>
    <m/>
    <m/>
    <m/>
    <m/>
    <m/>
    <s v="x"/>
    <s v="x"/>
    <s v="SI"/>
    <n v="58"/>
    <x v="0"/>
    <x v="13"/>
    <x v="2"/>
    <s v="VIABLE"/>
    <s v="VIABLE"/>
    <x v="0"/>
    <s v="1. Concepto Social: Revisar el número de socios._x000a_2. Concepto Técnico:Revisar el rango de criterios concepto técnico, según la cantidad de árboles a plantar el rango más aproximado es de  Entre 220 y 440 árboles, dado que en total se sembraron 210 árboles._x000a_3. Cartografía técnica: Mencionar el nacedero innominado y la quebrada innominada."/>
    <d v="2021-07-21T00:00:00"/>
    <d v="2021-07-29T00:00:00"/>
    <x v="1"/>
    <s v="830513540-9"/>
    <n v="2104"/>
    <s v="Frío"/>
    <n v="20"/>
    <n v="210"/>
    <n v="0"/>
    <n v="0"/>
    <n v="200"/>
    <n v="1000"/>
    <n v="0.5"/>
    <n v="830"/>
    <s v="11% de 500 a 2000m"/>
    <n v="14926"/>
    <s v="6%&gt; a 2000m"/>
    <s v="MUY DIFICIL"/>
    <n v="27448000"/>
    <n v="1491000"/>
    <n v="28939000"/>
    <m/>
  </r>
  <r>
    <n v="119"/>
    <s v="ASOCIACION DE USUARIOS DEL ACUEDUCTO LEONARDO HOYOS ESP"/>
    <x v="1"/>
    <x v="16"/>
    <s v="PLACER"/>
    <s v="ASOCIACION DE USUARIOS"/>
    <x v="4"/>
    <n v="36238"/>
    <n v="8001398805"/>
    <s v="KILOMETRO 4 VIA ARBELAEZ"/>
    <s v="ESTE 968006 NORTE 965848 A 1690 MSNM"/>
    <n v="3213005498"/>
    <s v="ACUEDUCTOLEONARDOHOYOS@GMAIL.COM"/>
    <s v="EDUARDO AREVALO CASTAÑEDA"/>
    <s v="17.054.064"/>
    <n v="3213005498"/>
    <s v="ACUEDUCTOLEONARDOHOYOS@GMAIL.COM"/>
    <s v="JAIME ARIAS COLMENARES"/>
    <n v="2851130"/>
    <n v="3213005498"/>
    <s v="ACUEDUCTOLEONARDOHOYOS@GMAIL.COM"/>
    <s v="EDUARDO AREVALO CASTAÑEDA"/>
    <s v="LEONOR SERRANO DE CAMARGO"/>
    <s v="CECILIA ROBLES GUIZA"/>
    <s v="JAIME ARIAS COLMENARES"/>
    <s v="JAIME GONZALEZ"/>
    <s v="No aplica"/>
    <s v="No aplica"/>
    <s v="NO APLICA"/>
    <s v="No aplica"/>
    <s v="NO APLICA"/>
    <s v="No aplica"/>
    <s v="NO APLICA"/>
    <s v="NO APLICA"/>
    <s v="El Acueducto Leonardo Hoyos fue fundado en el año 1982, por una iniciativa comunitaria, ante la necesidad de tener agua potable para la Vereeda El Placer. Desde esa fecha ha realizado un trabajo asociativo que permite hoy en dia entregar agua totalmente potable, cumpliendo con indices de calidad."/>
    <s v="Se han realizado actividades arreglo de caminos veredales, limpiezas de cunetas"/>
    <s v="principalmente en educación ambiental, talleres, trabajo con los niños de los Colegios, y reforestación"/>
    <n v="2019"/>
    <s v="REFORESTACION"/>
    <s v="ACUEDUCTO LEONARDO  HOYOS ESP CON RECURSOS PROPIOS"/>
    <n v="2017"/>
    <s v="REFORESTACION"/>
    <s v="ACUEDUCTOL LEONARDO HOYOS ESP LA FINANCIACION ES CON RECURSOS PROPIOS"/>
    <m/>
    <m/>
    <m/>
    <m/>
    <m/>
    <m/>
    <m/>
    <m/>
    <m/>
    <s v="VIA TERCIARIA, EN RECEBO"/>
    <s v="VEHICULO"/>
    <s v="45 MIN"/>
    <s v="f12a257d-8471-436a-a4ad-182dd7fa8494..jpg"/>
    <s v="f522432c-90e9-43fc-a861-aa1de4f9156a..pdf"/>
    <s v="No aplica Acueductos"/>
    <s v="ef8b1527-71dc-45b5-9053-faeb925fdf2a..pdf"/>
    <s v="No aplica Acueductos"/>
    <s v="4429d2e9-61c6-4190-8807-4e529cc8f113..pdf"/>
    <s v="No aplica Acueductos"/>
    <s v="10e3b8ef-c6a7-4cdf-9fcc-cd76c614e9e0..pdf"/>
    <s v="56c9a8b8-b3e6-4023-ab93-ddec22025948..docx"/>
    <s v="a4993a15-9232-48a1-8a8e-95647c56400b..pdf"/>
    <s v="08995c9a-a831-47f1-9e57-90c2d321d228..pdf"/>
    <s v="b9d55409-0d8b-4b71-99ef-6d570ea50259..pdf"/>
    <s v="ace21469-bf68-4c2b-af30-c7d637c25f78..pdf"/>
    <s v="3d64a070-d277-4bb2-b727-0cbbf3d9e8b9..pdf"/>
    <s v="bd3b59ae-d989-4b78-ab0c-88030b8ed13a..pdf"/>
    <s v="c152c498-b18d-41ed-85ff-85cbe36e5dbf..pdf"/>
    <s v="No"/>
    <s v="Si"/>
    <s v="No"/>
    <s v="No"/>
    <s v="No"/>
    <s v="No"/>
    <s v="Bochica"/>
    <s v="Rio Batan"/>
    <n v="1"/>
    <s v="Rio Batan"/>
    <s v="Rio Batan"/>
    <n v="10"/>
    <s v="Presenta deslizamiento y movimientos en masa"/>
    <s v="Medio"/>
    <n v="0"/>
    <s v="Terreno pantanoso "/>
    <s v="Medio"/>
    <s v="El terreno donde se encuentra ubicada la Bocatoma del Acueducto es un terreno que presenta deslizamientos, es una zona de acceso medio, se encuentra 20 minutos de la carretera veredal"/>
    <s v="Se han realizado reforestaciones "/>
    <s v="Se han presentado deslizamientos, movimientos de terrero, en temporadas de verano se presentan sequias"/>
    <m/>
    <s v="9563a917-8063-495a-9d6d-8e47d5a75555..jpg"/>
    <s v="3c984a0d-8b54-4a30-b6c6-afda56770026..jpg"/>
    <s v="3c5c8875-f6aa-4fef-9f55-0c2bc2c7b8fd..jpg"/>
    <s v="7775652c-f798-4447-8b8d-ae26fdc1b9b3..jpg"/>
    <s v="d811cfbf-9b82-4ec2-ba26-98d0a2967564..jpg"/>
    <s v="43c1f89b-f722-46e9-9ea8-0b9b04c245dd..jpg"/>
    <s v="4458d1bb-b72d-4e5d-93a1-24170c78a0e6..jpg"/>
    <s v="7a4ec4b6-fee6-457d-8c1c-dbc2c86003ee..jpg"/>
    <s v="No"/>
    <m/>
    <n v="85"/>
    <n v="56"/>
    <n v="141"/>
    <n v="180"/>
    <n v="78"/>
    <n v="258"/>
    <n v="465"/>
    <n v="225"/>
    <n v="690"/>
    <n v="160"/>
    <n v="145"/>
    <n v="305"/>
    <n v="890"/>
    <n v="504"/>
    <n v="1394"/>
    <n v="315"/>
    <n v="315"/>
    <d v="2021-04-19T09:12:54"/>
    <n v="44312.6897916667"/>
    <x v="37"/>
    <s v="acueductoleonardohoyos@gmail.com"/>
    <s v="lsalinas@cci.org.co"/>
    <n v="44322.652708333299"/>
    <n v="1"/>
    <n v="1"/>
    <s v="No aplica Acueductos"/>
    <n v="1"/>
    <s v="No aplica Acueductos"/>
    <n v="1"/>
    <s v="No aplica Acueductos"/>
    <n v="1"/>
    <n v="1"/>
    <n v="1"/>
    <n v="3"/>
    <n v="3"/>
    <n v="2"/>
    <n v="1"/>
    <n v="1"/>
    <n v="1"/>
    <m/>
    <m/>
    <s v="No aplica Acueductos"/>
    <m/>
    <s v="No aplica Acueductos"/>
    <s v="Documento subsanado _x000a_Los estatutos deben autorizar al Representante Legal o presidente  a firmar  contratos o convenios Superiores a 60 salarios Minimos, para este caso y de acuerdo a lo establecido en  4.4.7. dentro de las funciones del presidente se otorga todo contrato, obligación o negocio jurídico hasta el valor de cincuenta (50) salarios mínimos mensuales_x000a_legales vigentes. Por lo anterior se  necesita acta de asamblea o Junta Directiva que lo autorice."/>
    <s v="No aplica Acueductos"/>
    <m/>
    <m/>
    <m/>
    <s v="Falta el certificado de la organización."/>
    <m/>
    <m/>
    <m/>
    <m/>
    <s v="No se relacionan las firmas de la junta directiva de la organización."/>
    <m/>
    <m/>
    <s v="No aplica Acueductos"/>
    <m/>
    <s v="No aplica Acueductos"/>
    <s v="cb479b91-a14d-46cb-863d-5630c527ca9f..pdf"/>
    <s v="No aplica Acueductos"/>
    <m/>
    <m/>
    <m/>
    <m/>
    <m/>
    <m/>
    <m/>
    <m/>
    <s v="7ca6123b-861e-4ca3-8a8a-e727330745e5..pdf"/>
    <s v="Implementación"/>
    <x v="3"/>
    <b v="0"/>
    <x v="0"/>
    <x v="7"/>
    <x v="9"/>
    <n v="0"/>
    <n v="0"/>
    <n v="0"/>
    <n v="0"/>
    <n v="0"/>
    <s v=""/>
    <n v="127"/>
    <s v="SI"/>
    <x v="2"/>
    <n v="44308"/>
    <s v="Se realiza contacto teléfonico con la presidente del acueducto, nos remite el número de contacto de la administradora pero no se puede establecer contacto. "/>
    <n v="44312"/>
    <s v="Se hablo con la administradora, indica que estan subiendo documentos y esperar finalizar esta tarde si no se presenta ningun inconveniente. "/>
    <m/>
    <m/>
    <m/>
    <m/>
    <m/>
    <m/>
    <m/>
    <m/>
    <s v="x"/>
    <s v="x"/>
    <s v="SI"/>
    <n v="53"/>
    <x v="2"/>
    <x v="14"/>
    <x v="2"/>
    <s v="NO VIABLE"/>
    <s v="NO VIABLE"/>
    <x v="2"/>
    <s v="1._x0009_Concepto técnico: Revisar el tipo de organización, se registra como Junta de Acción comunal, pero los documentos son de acueducto._x000a_2._x0009_Concepto técnico: Para futuros diagnósticos relacionar primero el predio 1 y posteriormente los demás, esto con la finalidad de mantener una secuencia."/>
    <d v="2021-07-02T00:00:00"/>
    <d v="2021-07-02T00:00:00"/>
    <x v="1"/>
    <s v=" 800139880-5"/>
    <m/>
    <s v=" "/>
    <m/>
    <m/>
    <m/>
    <m/>
    <m/>
    <m/>
    <m/>
    <m/>
    <m/>
    <m/>
    <m/>
    <m/>
    <n v="14380000"/>
    <n v="1491000"/>
    <n v="15871000"/>
    <m/>
  </r>
  <r>
    <n v="121"/>
    <s v="Junta de acción comunal"/>
    <x v="1"/>
    <x v="18"/>
    <s v="Agua negra"/>
    <n v="1242"/>
    <x v="1"/>
    <n v="24938"/>
    <n v="900445283"/>
    <s v="Vereda agua negra"/>
    <s v="Al oriente de San Bernardo limitando con las las veredas de quecos aguamarilla y el Carmen "/>
    <n v="3041558963"/>
    <s v="aguanegrajacvereda@gmail.com"/>
    <s v="Raquel Sofía Rodríguez"/>
    <n v="20887499"/>
    <n v="3213798911"/>
    <s v="2021RAQUEL.RODRIGUEZ@GMAIL.COM"/>
    <s v="Leonel Darío Rodríguez Castillo"/>
    <n v="11245088"/>
    <n v="3219445995"/>
    <s v="leonelrodriguezcastillo.09@gmail.com"/>
    <s v="Raquel Sofía Rodríguez "/>
    <s v="Héctor Hernán Velasquez vivas"/>
    <s v="Yenifer Katherine Rodríguez Cubillos "/>
    <s v="Leonel Darío Rodríguez Castillo "/>
    <s v="Alexander Gutiérrez castillo"/>
    <s v="Ricardo Rodríguez"/>
    <s v="Eduardo González "/>
    <m/>
    <s v="Doris Rodríguez "/>
    <s v="Comité de salud "/>
    <s v="Dolly González "/>
    <s v="Comité deportes"/>
    <s v="Lucila layton"/>
    <s v="La junta nace a partir del año 68 liderada por el señor Francisco Antonio Rodríguez quien inicio diferentes proyectos comunales y quién estubo a cargo durante varios periodos luego el presidente fue el señor José Abel castillo y junto a sus juntas  organizaron lo q conocemos hoy de nuestra vereda también hemos tenido el acompañamiento de Ricardo Rodríguez Albeiro pardo y Raquel Rodríguez como grandes líderes comunitarios "/>
    <s v="La junta desde sus inicios a apoyado diferentes actividades como la construcción de caminos vecinales luego la construcción de la carretera principal también la instalación del acueducto veredal,la construcción de la escuela y sus mejorías hasta el día de hoy,la solicitud de redes eléctricas y el techado del polideportivo, construcción de puentes, actividades deportivas con el acompañamiento de jóvenes y niños, proyectos de vivienda y mejoramiento"/>
    <s v="Prohibición a la entrada de proyectos mineros y reforestación de cuencas "/>
    <m/>
    <m/>
    <m/>
    <m/>
    <m/>
    <m/>
    <m/>
    <m/>
    <m/>
    <m/>
    <m/>
    <m/>
    <m/>
    <m/>
    <m/>
    <s v="Via resevada en condiciones medias por el invierno "/>
    <s v="Moto y carro la frecuencia es diaria "/>
    <s v="Desde el municipio 30 minutos"/>
    <m/>
    <m/>
    <m/>
    <s v="No aplica Jac"/>
    <m/>
    <s v="No aplica Jac"/>
    <m/>
    <m/>
    <m/>
    <m/>
    <m/>
    <m/>
    <m/>
    <m/>
    <s v="No aplica Jac"/>
    <m/>
    <s v="No"/>
    <s v="No"/>
    <s v="No"/>
    <s v="No"/>
    <s v="No"/>
    <s v="No"/>
    <s v="Agua negra"/>
    <s v="Quebrada agua negra "/>
    <n v="1"/>
    <s v="Quebrada agua negra"/>
    <s v="Quebrada agua negra "/>
    <m/>
    <m/>
    <m/>
    <m/>
    <m/>
    <m/>
    <m/>
    <m/>
    <s v="Deslizamiento"/>
    <m/>
    <m/>
    <m/>
    <m/>
    <m/>
    <m/>
    <m/>
    <m/>
    <m/>
    <s v="Si"/>
    <m/>
    <n v="0"/>
    <n v="0"/>
    <n v="0"/>
    <n v="0"/>
    <n v="0"/>
    <n v="0"/>
    <n v="0"/>
    <n v="0"/>
    <n v="0"/>
    <n v="0"/>
    <n v="0"/>
    <n v="0"/>
    <n v="0"/>
    <n v="0"/>
    <n v="0"/>
    <n v="0"/>
    <n v="0"/>
    <d v="2021-04-19T11:29:29"/>
    <n v="44305.816736111097"/>
    <x v="2"/>
    <s v="yerodriguez1993@gmail.com"/>
    <m/>
    <m/>
    <m/>
    <m/>
    <m/>
    <m/>
    <m/>
    <m/>
    <m/>
    <m/>
    <m/>
    <m/>
    <m/>
    <m/>
    <m/>
    <m/>
    <m/>
    <m/>
    <m/>
    <m/>
    <m/>
    <m/>
    <m/>
    <m/>
    <m/>
    <m/>
    <m/>
    <m/>
    <m/>
    <m/>
    <m/>
    <m/>
    <m/>
    <m/>
    <m/>
    <m/>
    <m/>
    <m/>
    <m/>
    <m/>
    <m/>
    <m/>
    <m/>
    <m/>
    <m/>
    <m/>
    <m/>
    <m/>
    <m/>
    <m/>
    <m/>
    <x v="2"/>
    <m/>
    <x v="2"/>
    <x v="2"/>
    <x v="2"/>
    <n v="0"/>
    <n v="0"/>
    <n v="0"/>
    <n v="0"/>
    <n v="0"/>
    <s v=""/>
    <m/>
    <m/>
    <x v="2"/>
    <n v="44308"/>
    <s v="Se realiza el contacto con la señora Yennifer Rodriguez, la cual manifiesta que no continuran con el proceso dado que en el omento de socializar el proyecto desues de haber realizado el registro, los demás mientros de la junta directiva no aprobaron la participación de la Estrategia ESCA 2021. "/>
    <m/>
    <m/>
    <m/>
    <m/>
    <m/>
    <m/>
    <m/>
    <m/>
    <m/>
    <m/>
    <s v="x"/>
    <s v="x"/>
    <m/>
    <e v="#N/A"/>
    <x v="1"/>
    <x v="0"/>
    <x v="1"/>
    <m/>
    <m/>
    <x v="1"/>
    <m/>
    <m/>
    <m/>
    <x v="0"/>
    <m/>
    <m/>
    <s v=" "/>
    <m/>
    <m/>
    <m/>
    <m/>
    <m/>
    <m/>
    <m/>
    <m/>
    <m/>
    <m/>
    <m/>
    <m/>
    <m/>
    <m/>
    <n v="0"/>
    <m/>
  </r>
  <r>
    <n v="125"/>
    <s v="Asociación de Usuarios del Acueducto Noé Vereda La Vuelta"/>
    <x v="1"/>
    <x v="4"/>
    <s v="LA VUELTA"/>
    <s v="Si"/>
    <x v="4"/>
    <n v="39568"/>
    <n v="9902166629"/>
    <s v="Vereda La Vuelta - Municipio de Tibacuy - Cundinamarca"/>
    <s v="Latitud   4°20'0.93&quot;N; Longitud  74°29'24.06&quot;O"/>
    <n v="3108003055"/>
    <s v="nancymendez.25@hotmail.com"/>
    <s v="María Nancy Méndez Ballesteros "/>
    <n v="39618642"/>
    <n v="3108003055"/>
    <s v="nancymendez.25@hotmail.com"/>
    <s v="Luz Marina García Tocua"/>
    <n v="21000246"/>
    <n v="3202259385"/>
    <s v="lmgtocua@gmail.com"/>
    <s v="María Nancy Méndez Ballesteros "/>
    <s v="Rosalbina Buitrago de Pulido"/>
    <s v="Marleny Rodriguez Chaparro"/>
    <s v="Luz Marina García Tocua"/>
    <s v="Alirio Moreno"/>
    <s v="No aplica"/>
    <s v="No aplica"/>
    <s v="NO APLICA"/>
    <s v="No apilca"/>
    <s v="Vocal "/>
    <s v="Germán Parra Melo"/>
    <s v="VOCAL"/>
    <s v="Miguel Alfonso Ubaque Molina"/>
    <s v="La Asociación de Usuarios del Acueducto Noé Vereda La Vuelta, municipio de Tibacuy, fue creada e inscrita en Cámara del Comercio de Fusagasugá el 30 de abril de 2008 para responder a las necesidades de abastecimiento de agua para consumo humano a 17 familias campesina de en las veredas La Vuelta y Capotes del municipio de Tibacuy. Cuenta con Concesión de agua, según Resolución No. 1138 del 14 de abril de 2010 expedida por la CAR. Actualmente cuenta con 71 usuarios. El abastecimiento de agua para el acueducto depende y está estrechamente relacionado con la conservación de las áreas de bosque en la Reserva Forestal Protectora Nacional Cerro Quinini, declarada por el INDERENA y actualmente bajo la administración de la CAR."/>
    <s v="No se han desarrollado actividades comunitarias lideradas por el Acueducto"/>
    <s v="No se han desarrollado actividades ambientales lideradas por el acueducto"/>
    <n v="2016"/>
    <s v="Estudio sobre antropofauna de la Reserva Agroforestal Cerro del Quininí"/>
    <s v="Instituto de Ciencias Naturales - Universidad Nacional de Colombia"/>
    <n v="2018"/>
    <s v="Estudio sobre mamíferos de la Reserva Forestal Protectora - Cerro de Quinini y sus plantas asociadas"/>
    <s v="Instituto de Ciencias Naturales - Universidad Nacional de Colombia"/>
    <n v="2019"/>
    <s v="Estudio sobre flora y fauna en el área de influencia de la Reserva Forestal Protectora Nacional Cerro Quininí"/>
    <s v="Grupo Componente Biótico - POMCA Río Sumapaz, Dirección de Gestión y Ordenamiento Ambiental y Territorial DGOAT - Corporación Autónoma Regional de Cundinamarca - CAR"/>
    <m/>
    <s v="NO APLICA"/>
    <s v="NO APLICA"/>
    <m/>
    <s v="NO APLICA"/>
    <s v="NO APLICA"/>
    <s v="Vía intermunicipal Tibacuy - Viotá, ramal al cerro Quinini"/>
    <s v="Transporte público en colectivos cada media hora"/>
    <s v="20 minutos"/>
    <s v="edd31a29-661e-4ba8-bc3e-bd137b3b6982..pdf"/>
    <s v="c0e346c5-c6d0-4c9b-93a5-b6f88fc1fb59..pdf"/>
    <s v="No aplica Acueductos"/>
    <s v="7b5d85c3-c9fc-415e-b5c2-78e3c6817a4e..pdf"/>
    <s v="No aplica Acueductos"/>
    <s v="22db544a-9f12-4721-8f0e-74318332844b..pdf"/>
    <s v="No aplica Acueductos"/>
    <s v="fee7c3fd-c4bd-43a0-91a9-4bb89e5b5e72..pdf"/>
    <s v="4484c10f-ee34-431d-99e5-82ae7e120d35..pdf"/>
    <s v="807e2b54-f234-4335-b73c-21e2262f6d3e..pdf"/>
    <s v="b29386db-d6d4-4857-b996-91c46096e7ab..rar"/>
    <s v="eb26a3c2-f039-47d4-b013-3d0b6876753e..rar"/>
    <s v="59758b79-3651-4792-845a-e97051c2d713..rar"/>
    <s v="dd5f5410-9683-4e68-b915-f18dcb587da6..pdf"/>
    <s v="b0b9f37c-9eb8-4a43-ada4-b007dde1b87b..pdf"/>
    <s v="61bfd2fe-dad2-4f11-8d54-3814b93caebb..pdf"/>
    <s v="Si"/>
    <s v="Si"/>
    <s v="Si"/>
    <s v="No"/>
    <s v="No"/>
    <s v="No"/>
    <s v="La Vuelta, Capotes"/>
    <s v="Noé, Holguín, Galindo, Otros sin nombre"/>
    <n v="5"/>
    <s v="Todas las enunciadas"/>
    <s v="Noé"/>
    <n v="1"/>
    <s v="El nacedero Noé está ubicado dentro de la plantación protectora, en terreno ondulado y con buena cobertura vegetal "/>
    <s v="Medio"/>
    <n v="0"/>
    <s v="No hay aislamientos en el nacedero"/>
    <s v="Fácil"/>
    <s v="Falta de mantenimiento de tanques de almacenamiento, por falta de recursos_x000a_Carencia de macromedidores en tanques principales._x000a_Falta de sistemas de recolección de aguas lluvias._x000a_Desprotección de la bocatoma principal._x000a_El nacedero no está delimitado ni aislado."/>
    <s v="Establecimiento de plantación protectora en el nacedero_x000a_Aislamiento de otros nacederos de la vereda_x000a_Establecimiento de cercas vivas en el área de influencia del nacedero _x000a_Cerramiento de área protectora de la Reserva Forestal Protectora Quinini._x000a_Viveros de especies nativas de la región"/>
    <s v="La vereda está ubicada en una zona inestable propensa a deslizamientos y remoción en masa en épocas de lluvia intensas y prolongadas como ha ocurrido en lo que va del año 2021"/>
    <m/>
    <s v="a7c5f628-d027-4968-9a62-ebed3962ed50..jpg"/>
    <s v="4d55523e-b773-48c2-8806-9d24c64e3ba8..jpg"/>
    <s v="712b9c05-09ba-4505-9fc4-6183c65d65bd..jpg"/>
    <s v="df6199f5-d753-4d9e-8517-f8ce90e53935..jpg"/>
    <s v="d5945a15-213e-49fb-92b3-817d9c0c2bdb..jpg"/>
    <s v="e1957fe8-e886-4283-9b85-84cb50ea4fc1..jpg"/>
    <s v="78c37515-c208-45bf-80af-503f10345b10..jpg"/>
    <s v="e64c7e72-1b71-4e5d-9617-e6689e50bc86..jpg"/>
    <s v="Si"/>
    <s v="Entidades gubernamentales (CAR, Gobernación de Cundinamarca, Alcaldía de Tibacuy) han adquirido cinco predios para protección ubicados en la parte alta de la vereda y del nacedero, los cuales suman aproximadamente 15 hectáreas."/>
    <n v="7"/>
    <n v="8"/>
    <n v="15"/>
    <n v="14"/>
    <n v="15"/>
    <n v="29"/>
    <n v="88"/>
    <n v="90"/>
    <n v="178"/>
    <n v="30"/>
    <n v="29"/>
    <n v="59"/>
    <n v="139"/>
    <n v="142"/>
    <n v="281"/>
    <n v="71"/>
    <n v="281"/>
    <d v="2021-04-19T15:46:56"/>
    <n v="44311.920266203699"/>
    <x v="38"/>
    <s v="nancymendez.25@hotmail.com"/>
    <s v="dmartinez@cci.org.co"/>
    <n v="44314.540891203702"/>
    <n v="1"/>
    <n v="1"/>
    <s v="No aplica Acueductos"/>
    <n v="1"/>
    <s v="No aplica Acueductos"/>
    <n v="0"/>
    <s v="No aplica Acueductos"/>
    <n v="1"/>
    <n v="1"/>
    <n v="1"/>
    <n v="3"/>
    <n v="3"/>
    <n v="2"/>
    <n v="1"/>
    <n v="1"/>
    <n v="1"/>
    <s v="Cumple con los requisitos solicitados."/>
    <s v="Cumple con los requisitos solicitados."/>
    <s v="No aplica Acueductos"/>
    <s v="Cumple con los requisitos solicitados."/>
    <s v="No aplica Acueductos"/>
    <s v="No cumple con los requisitos solicitados, el documento de los estatutos de la organización adjunto, no especifica que se autoriza al Representante Legal o presidente la firma de contratos o convenios superiores a 60 salarios mínimos por parte de la Junta Directiva. "/>
    <s v="No aplica Acueductos"/>
    <s v="Cumple con los requisitos solicitados."/>
    <s v="Cumple con los requisitos solicitados."/>
    <s v="Cumple con los requisitos solicitados."/>
    <s v="Cumple con los requisitos solicitados."/>
    <s v="Cumple con los requisitos solicitados."/>
    <s v="Cumple con los requisitos solicitados."/>
    <s v="El documento de experiencia en la participación y/o ejecución de proyectos comunitarios y/o ambientales debe estar certificado por el presidente de Asoacueductos o de la Umata en donde certifique que realizan trabajo comunitario y/o ambientales. _x000a_"/>
    <s v="Cumple con los requisitos solicitados."/>
    <s v="Cumple con los requisitos solicitados."/>
    <m/>
    <m/>
    <s v="No aplica Acueductos"/>
    <m/>
    <s v="No aplica Acueductos"/>
    <m/>
    <s v="No aplica Acueductos"/>
    <m/>
    <m/>
    <m/>
    <m/>
    <m/>
    <m/>
    <m/>
    <m/>
    <m/>
    <s v="Implementación"/>
    <x v="3"/>
    <b v="1"/>
    <x v="7"/>
    <x v="7"/>
    <x v="16"/>
    <n v="0"/>
    <n v="0"/>
    <n v="0"/>
    <n v="0"/>
    <n v="0"/>
    <s v=""/>
    <n v="106"/>
    <s v="SI"/>
    <x v="2"/>
    <n v="44308"/>
    <s v="Se realiza contacto con la Señora Nancy  Mendez, quien es la presindete de la organización, mencionan que hoy tinen reunión con la junta directiva para generar la aprobación de los mismos y hacer acta de facultad para poder contratar por los 60 smlv, así mismo se esta levantando el rgitro fotogáfico y se espera terminar a más tardar mañana."/>
    <n v="44309"/>
    <s v="Se habla con la señora Maria nancy  y reunieron todo lo pertinente, les falta un documento por firmar y este fin de semana finalizan el proceso. "/>
    <m/>
    <m/>
    <m/>
    <m/>
    <m/>
    <m/>
    <m/>
    <m/>
    <s v="x"/>
    <s v="x"/>
    <m/>
    <n v="127"/>
    <x v="2"/>
    <x v="15"/>
    <x v="3"/>
    <s v="VIABLE"/>
    <s v="NO VIABLE"/>
    <x v="2"/>
    <s v="1._x0009_En el concepto técnico se relaciona el predio del señor Miguel Ubaque como predio 2, sin embargo, no hay más predios."/>
    <d v="2021-07-01T00:00:00"/>
    <d v="2021-07-01T00:00:00"/>
    <x v="1"/>
    <s v="900216662-9 "/>
    <m/>
    <s v=" "/>
    <m/>
    <m/>
    <m/>
    <m/>
    <m/>
    <m/>
    <m/>
    <m/>
    <m/>
    <m/>
    <m/>
    <m/>
    <m/>
    <m/>
    <n v="0"/>
    <m/>
  </r>
  <r>
    <n v="141"/>
    <s v="ASOCIACIÓN DE USUARIOS DE ACUEDUCTO DE SAN FRANCISCO DE CALANDAIMA "/>
    <x v="1"/>
    <x v="4"/>
    <s v="VEREDA CALANDAIMA"/>
    <m/>
    <x v="4"/>
    <n v="39126"/>
    <s v="900188274-3"/>
    <s v="FINCA LAS DELICIAS, VEREDA CALANDAIMA, CUMACA TIBACUY"/>
    <m/>
    <n v="3107552718"/>
    <s v="barmaca2018@gmail.com"/>
    <s v="BARBARA MAHECHA DE PULIDO"/>
    <n v="39610566"/>
    <n v="3107552718"/>
    <s v="barmaca2018@gmail.com"/>
    <s v="MARIA TERESA JACOME DE DUARTE"/>
    <n v="41613751"/>
    <n v="3203905842"/>
    <m/>
    <s v="BARBARA MAHECHA DE PULIDO"/>
    <s v="ALVARO GAMBA"/>
    <s v="JACQUELINNE LABASTIDAS"/>
    <s v="MARIA TERESA JACOME DE DUARTE"/>
    <s v="JHON DÍAZ"/>
    <m/>
    <m/>
    <m/>
    <m/>
    <m/>
    <m/>
    <m/>
    <m/>
    <s v="La Asociación se crea el 13 de febrero del 2007 a partir de encuentros comunitarios con la finalidad de disponer de un tanque comunitario para el beneficio de la población veredal, a partir de la fecha se empiezan a realizar reuniones con la finalidad de conformar una asociación que vele por el bienestar y las garantías de la vereda."/>
    <s v="Encuentros y diálogos formativos, talleres enfocados en la educación social, y uso eficiente del agua"/>
    <s v="Limpieza de bocatomas, reforestación y demarcación de las bocatomas"/>
    <n v="2018"/>
    <s v="Se realizo la gestión y compra de 3 macro medidores, se impermeabilizaron y arreglaron los 4 tanques principales del acueducto, adicional a esto, se compraron 70 micro medidores y se instalo una red de 900 m de tubería. "/>
    <s v="FONDECUN Y EMPRESAS PÚBLICAS DE CUNDINAMARCA "/>
    <m/>
    <m/>
    <m/>
    <m/>
    <m/>
    <m/>
    <m/>
    <m/>
    <m/>
    <m/>
    <m/>
    <m/>
    <s v="VÍAS TERCIARIAS "/>
    <s v="CARROS Y MOTOS"/>
    <s v="45 MINUTOS "/>
    <s v="9402d68a-d41c-4bed-8d3e-88eefc7ed417..pdf"/>
    <m/>
    <s v="No aplica Acueductos"/>
    <s v="dfeafc82-3904-46f4-ad8e-c8421263f122..pdf"/>
    <s v="No aplica Acueductos"/>
    <m/>
    <s v="No aplica Acueductos"/>
    <m/>
    <s v="fb76a364-8409-4e10-b7aa-644aebe451de..pdf"/>
    <s v="2c6fdfdf-32e3-4a1e-8ef1-b4681e9a0cbc..pdf"/>
    <m/>
    <m/>
    <s v="d2aa8bf7-170b-4310-91fd-bff1aa19bd3c..pdf"/>
    <m/>
    <m/>
    <m/>
    <s v="Si"/>
    <s v="Si"/>
    <s v="Si"/>
    <s v="Si"/>
    <s v="No"/>
    <s v="No"/>
    <s v="VEREDA SAN FRANCISCO Y CALANDAIMA "/>
    <s v="QUEBRADA LA CAUCHA Y NACEDEROS SAN ANTONIO Y EL PINO"/>
    <n v="3"/>
    <s v="QUEBRADA LA CAUCHA Y NACEDEROS SAN ANTONIO Y EL PINO"/>
    <s v="LOS NACEDERO SAN ANTONIO Y EL PINO "/>
    <m/>
    <s v="BOSQUE Y PENDIENTE"/>
    <s v="Fácil"/>
    <m/>
    <m/>
    <m/>
    <s v="SE DEBEN REALIZAR JORNADAS DE REFORESTACIÓN Y LIMPIEZA DEL TERRENO DONDE SE SURTE DE AGUA LA VEREDA"/>
    <s v="JORNADAS DE LIMPIEZA Y RECUPERACIÓN "/>
    <s v="NO SE PRESENTA NINGUN TIPO DE AFECTACIÓN POR FENÓMENOS NATURALES"/>
    <m/>
    <m/>
    <m/>
    <m/>
    <m/>
    <m/>
    <m/>
    <m/>
    <m/>
    <s v="Si"/>
    <s v="VEREDA SAN FRANCISCO, MUNICIPIO DE TIBACUY, CUNDINAMARCA"/>
    <n v="0"/>
    <n v="0"/>
    <n v="0"/>
    <n v="0"/>
    <n v="0"/>
    <n v="0"/>
    <n v="0"/>
    <n v="0"/>
    <n v="0"/>
    <n v="0"/>
    <n v="0"/>
    <n v="0"/>
    <n v="0"/>
    <n v="0"/>
    <n v="0"/>
    <n v="146"/>
    <n v="584"/>
    <d v="2021-04-20T16:47:51"/>
    <n v="44306.736168981501"/>
    <x v="2"/>
    <s v="barmaca2018@gmail.com"/>
    <m/>
    <m/>
    <m/>
    <m/>
    <m/>
    <m/>
    <m/>
    <m/>
    <m/>
    <m/>
    <m/>
    <m/>
    <m/>
    <m/>
    <m/>
    <m/>
    <m/>
    <m/>
    <m/>
    <m/>
    <m/>
    <m/>
    <m/>
    <m/>
    <m/>
    <m/>
    <m/>
    <m/>
    <m/>
    <m/>
    <m/>
    <m/>
    <m/>
    <m/>
    <m/>
    <m/>
    <m/>
    <m/>
    <m/>
    <m/>
    <m/>
    <m/>
    <m/>
    <m/>
    <m/>
    <m/>
    <m/>
    <m/>
    <m/>
    <m/>
    <m/>
    <x v="2"/>
    <m/>
    <x v="2"/>
    <x v="2"/>
    <x v="2"/>
    <n v="0"/>
    <n v="0"/>
    <n v="0"/>
    <n v="0"/>
    <n v="0"/>
    <s v=""/>
    <m/>
    <m/>
    <x v="0"/>
    <n v="44295"/>
    <s v="Se realiza el primer acercamiento, en el cual por medio de llamda telefonica con la representante legal Barbara Mahecha se envian las piezas publicitarias, TDR y todo lo referente a la postulación de la convocatoria ESCA. "/>
    <n v="44300"/>
    <s v="La representante legal reporta que estan completando la documentacion faltante y démas datos para cargue en el aplicativo."/>
    <n v="44306"/>
    <s v="Se realiza el acompañamiento para el registro y cargue de los documentos con los cuales se cuenta hasta el momento, asimismo de la información requerida. La representante legal dice completar el resto de los docuementos e información en los proximos dias para finalizar la postulación con exito."/>
    <n v="44309"/>
    <s v="La señora Barbará Mahecha, representante legal de la JAC, dice estar reuniendo documentos faltantes, sin embargo, dice que le es difícil reunir las fotografías y documentos referentes a certificados de antecedentes disciplinarios, permiso o solicitud de concesión de aguas radicado ante la CAR, y adjuntar documento con las firmas de la Junta directiva de la organización con nombre completo y número de identificación debido a que no se encuentra en su mayoria la junta directiva. Espera finalizar con la postulación de manera exitosa antes del cierre de la convocatoria."/>
    <n v="44312"/>
    <s v="Al no recibir respuesta a la llamada telefonica, se envia pieza publicitaria referente a la invitación de finalizar con la postulación hasta el dia 26/4/2021 de manera exitosa."/>
    <m/>
    <m/>
    <s v="x"/>
    <s v="x"/>
    <m/>
    <e v="#N/A"/>
    <x v="1"/>
    <x v="0"/>
    <x v="1"/>
    <m/>
    <m/>
    <x v="1"/>
    <m/>
    <m/>
    <m/>
    <x v="0"/>
    <m/>
    <m/>
    <s v=" "/>
    <m/>
    <m/>
    <m/>
    <m/>
    <m/>
    <m/>
    <m/>
    <m/>
    <m/>
    <m/>
    <m/>
    <m/>
    <m/>
    <m/>
    <n v="0"/>
    <m/>
  </r>
  <r>
    <n v="142"/>
    <s v="ASOCIACION DE USUARIOS DEL ACUEDUCTO RURAL DE LAS VEREDAS EL REPOSO, SAN NICOLAS, LA FLORIDA Y OTROS"/>
    <x v="0"/>
    <x v="0"/>
    <s v="SAN NICOLAS"/>
    <s v="N/A"/>
    <x v="0"/>
    <n v="35562"/>
    <s v="900056170-1"/>
    <s v="VEREDA  SAN NICOLAS"/>
    <s v="N=974961 Y E=955943"/>
    <n v="3102114499"/>
    <s v="acueductosannicolasviota@gmail.com"/>
    <s v="YEIMIS ESQUIVEL GUTIERREZ"/>
    <n v="21119542"/>
    <n v="3102114499"/>
    <s v="yeimisesquivel@hotmail.com"/>
    <s v="MARIA DENNY SEGURA VARGAS"/>
    <n v="39580822"/>
    <n v="3202869522"/>
    <s v="dennysegura054@gmail.com"/>
    <s v="YEIMIS ESQUIVEL GUTIERREZ "/>
    <s v="EIVAR PEÑA GOMEZ"/>
    <s v="MARIA ALEXANDRA CHUQUEN GUTIERREZ"/>
    <s v="MARIA DENNY SEGURA VARGAS"/>
    <s v="LUIS ENRIQUE CHAVES ANGEL"/>
    <s v="N/A"/>
    <s v="N/A"/>
    <s v="N/A"/>
    <s v="N/A"/>
    <s v="VOCAL"/>
    <s v="ALCIBIADES SILVA MARTINEZ"/>
    <s v="VOCAL"/>
    <s v="LUIS CARLOS ORTIZ"/>
    <s v="Por tradición el trabajo en nuestra región ha sido comunitario; en el año 1996 ante la necesidad sentida de las comunidades por no contar con un servicio constante de agua, se reunieron varios lideres de veredas aledañas con el ánimo de dar solución a esta necesidad. De estas reuniones y el ímpetu de la gente, nace la idea de crear este acueducto que hoy día cubre gran parte del territorio y ha sido muy bien administrado por la comunidad. Reconocemos el esfuerzo y sacrificio de las administraciones que han pasado y generado el sostenimiento de nuestro acueducto &quot;ASOCIACON DE USUARIOS DEL ACUEDUCTO RURAL DE LAS VEREDAS EL REPOSOI, SAN NICOLAS, LA FLORIDA Y OTRAS.&quot; que hoy día acoge a 8 veredas, con 173 suscriptores beneficiando a 692 personas aproximadamente."/>
    <s v="Implementación del programa institucional &quot;Agua a la Vereda&quot;"/>
    <s v="Nuestro acueducto, a través de su historia, ha contribuido con la conservación del medio ambiente mediante campañas de  concientización, conservación de fuentes hídricas,  medición de consumos,  campañas  de  arborización, implementación de  programas  institucionales  como   &quot; Agua  a  la    Vereda &quot;  entre otras muchas actividades tendientes al aprovechamiento y conservación de  los recursos naturales."/>
    <n v="2015"/>
    <s v="  1.  Protección nacimiento quebrada el  Ruisito.          (nacedero Vda San Nicolas)     _x000a_  2 .  Evaluación de existencia de flora y fauna  sector naranjal  ( Vda.  El  Brasil )  _x000a_3  .   Reforestación  de cuenca quebrada el   Ruisito.    ( Vdas. San Nicolás, San Martín y El Brasil)"/>
    <s v="1. Ejecución: Asubrasil &quot;El Ruisito&quot;_x000a_2. Financiación CAR"/>
    <n v="2016"/>
    <s v="  1.  Protección cuenca quebrada la Mona_x000a_  2 .  Evaluación de existencia de flora y fauna Vda.  El  Brasil   _x000a_3  .   Reforestación  de cuenca quebrada la Mona."/>
    <s v="1. Ejecución: JAC El Brasil_x000a_2. Financiación CAR"/>
    <n v="2018"/>
    <s v="1. Mantenimiento, recostrucción y reforestación de boca toma en la quebrada La San Juana"/>
    <s v="1. Ejecución: Asociación de usuarios del acueducto rural de las veredas El Reposo, San Nicolas, La Florida y otras._x000a_2. Financiación Gobernación de Cundinamarca Programa Agua a la Vereda"/>
    <n v="2019"/>
    <s v="1.  Implementación de sistemas agroforestales._x000a_2. Reforestación quebrada El Ruisito.   _x000a_3. Seguimiento y control de caudal quebrada El Ruisito. _x000a_4.Implementación de fosas para procesamiento de pulpa de café._x000a_5. Implementación de filtro verde."/>
    <s v="N/A"/>
    <n v="2020"/>
    <s v="N/A"/>
    <s v="N/A"/>
    <s v="Via departamental Viotá - Fusagasuga_x000a_Vias terciarias de interconexión"/>
    <s v="Transporte intermunicipal con frecuencia de 4 horas ida y vuelta Viota - Fusagasuga_x000a_Transporte interveredal con frecuencia diaria de una en la mañana y otra en la tarde "/>
    <s v="Del municipio a la Vereda una hora aproximadamente"/>
    <s v="4e30c569-c3ae-43c5-a2fb-c25cd28321fe..pdf"/>
    <s v="dd9605ce-285f-4841-80fd-d3a3fcd544b1..pdf"/>
    <s v="No aplica Acueductos"/>
    <s v="c0aecba2-1aac-4ee5-aea5-1f50f8390b0f..pdf"/>
    <s v="No aplica Acueductos"/>
    <s v="82113157-be97-4fbf-8e10-2645632f028d..pdf"/>
    <s v="No aplica Acueductos"/>
    <s v="c75b9f88-6e34-44f9-9dc8-5d1bd2be8fda..pdf"/>
    <s v="40bf7893-d5b7-4509-9f0d-a7d39672fb49..pdf"/>
    <s v="a17f33d9-4af3-4217-8813-cfcc5155ad72..pdf"/>
    <s v="01364fde-93e7-4868-83cd-0d01e0b28ae7..pdf"/>
    <s v="97a3bb4a-394a-4e22-b8d1-ab2398340478..pdf"/>
    <s v="fe2f67f7-7ef1-465a-9dcc-7b54af059227..pdf"/>
    <s v="67b3cf3a-62da-4eb0-9d93-eff8727ebe0e..pdf"/>
    <s v="30737a14-df24-4eb3-928a-574ae53341aa..pdf"/>
    <s v="46bf6640-38da-45a8-83ef-9fa56d739ca2..pdf"/>
    <s v="Si"/>
    <s v="Si"/>
    <s v="No"/>
    <s v="Si"/>
    <s v="Si"/>
    <s v="No"/>
    <s v="Veredas San Nicolas, El Retiro y el Pino+"/>
    <s v="Quebrada La San Juana, Quebrada la Santa Ana y quebrada La Aguardienta"/>
    <n v="3"/>
    <s v="Quebrada La San Juana, Quebrada la Santa Ana y quebrada La Aguardienta"/>
    <s v="Quebrada La San Juana"/>
    <n v="400"/>
    <s v="Terreno quebrado "/>
    <s v="Medio"/>
    <n v="400"/>
    <s v="terreno quebrado"/>
    <s v="Medio"/>
    <s v="Desafortunadamente la inconciencia de algunos ha generado deforestación en la quebrada la San Juana, si embargo, gracias a los procesos desarrollados en comunidad se ha alcanzado un nivel de conciencia tal que la comunidad esta dispuesta a invertir en la recuperación de la ronda de la quebrada pensando en salvaguardar el agua y la biodiversidad."/>
    <s v="Bajo la tutela de la Gobernación de  Cundinamarca y el programa &quot;Agua a la Vereda&quot; se recupero la zona de bosque de la bocatoma, se reforesto, se optimizó el servicio , se redireccionaron  excedentes evitando desperdicios y se devolvieron a la quebrada."/>
    <s v="La deforestación ha generado ablandamiento de terrenos que han conllevado a desvío de la quebrada y deslizamientos en épocas de lluvias, se ha informado la oficina de Gestión de Riesgo municipal pero no se ha recibido respuesta ni apoyo de alguna clase, razón que nos motiva a concursar en ESCA2021"/>
    <m/>
    <s v="e15e2a4c-307a-452d-80fc-fbfc453cc2ba..jpg"/>
    <s v="8143fa72-a10f-430c-b5b1-0a04b45b154a..jpg"/>
    <s v="6564463a-47c2-41d3-b519-20208c0a90ad..jpg"/>
    <s v="38f4e7cd-c5e6-4242-969d-f730ab195408..jpg"/>
    <s v="e9858b4d-47ad-4286-bf51-c94b354b663c..jpg"/>
    <s v="aece3d82-f032-41f1-87a2-cad14e49849f..jpg"/>
    <s v="1464f734-ee3a-415e-a57a-e07dc96988ad..jpg"/>
    <s v="5f0c37a3-0554-4001-9c18-e083dd43ca4f..jpeg"/>
    <s v="No"/>
    <m/>
    <n v="39"/>
    <n v="42"/>
    <n v="81"/>
    <n v="41"/>
    <n v="40"/>
    <n v="81"/>
    <n v="132"/>
    <n v="139"/>
    <n v="271"/>
    <n v="106"/>
    <n v="123"/>
    <n v="229"/>
    <n v="318"/>
    <n v="344"/>
    <n v="662"/>
    <n v="173"/>
    <n v="122"/>
    <d v="2021-04-20T17:18:25"/>
    <n v="44310.848611111098"/>
    <x v="39"/>
    <s v="acueductosannicolasviota@gmail.com"/>
    <s v="asarmiento@cci.org.co"/>
    <n v="44326.372916666704"/>
    <n v="1"/>
    <n v="1"/>
    <s v="No aplica Acueductos"/>
    <n v="1"/>
    <s v="No aplica Acueductos"/>
    <n v="1"/>
    <s v="No aplica Acueductos"/>
    <n v="1"/>
    <n v="1"/>
    <n v="1"/>
    <n v="3"/>
    <n v="3"/>
    <n v="2"/>
    <n v="1"/>
    <n v="1"/>
    <n v="1"/>
    <m/>
    <m/>
    <s v="No aplica Acueductos"/>
    <m/>
    <s v="No aplica Acueductos"/>
    <m/>
    <s v="No aplica Acueductos"/>
    <m/>
    <m/>
    <m/>
    <m/>
    <m/>
    <m/>
    <m/>
    <m/>
    <m/>
    <m/>
    <m/>
    <s v="No aplica Acueductos"/>
    <m/>
    <s v="No aplica Acueductos"/>
    <s v="12262597-c688-4dcc-82d1-9420a9f8aa22..pdf"/>
    <s v="No aplica Acueductos"/>
    <m/>
    <m/>
    <m/>
    <m/>
    <m/>
    <m/>
    <m/>
    <m/>
    <m/>
    <s v="Diagnostico"/>
    <x v="3"/>
    <b v="0"/>
    <x v="0"/>
    <x v="9"/>
    <x v="17"/>
    <n v="0"/>
    <n v="0"/>
    <n v="0"/>
    <n v="0"/>
    <n v="0"/>
    <s v=""/>
    <n v="91"/>
    <m/>
    <x v="0"/>
    <n v="44307"/>
    <s v="Se esta completando la documentación, se debe programar llamada para realizar seguimiento."/>
    <n v="44309"/>
    <s v="La tesorera María Denny Segura, reporta que están completando la documentación faltante y demás datos para cargue en el aplicativo. Se está tramitando la renovación del RUT de la representante legal, sin embargo, no se ha logrado agendar cita en lo que respecta al mes de abril."/>
    <m/>
    <m/>
    <m/>
    <m/>
    <m/>
    <m/>
    <m/>
    <m/>
    <s v="x"/>
    <s v="x"/>
    <s v="SI"/>
    <n v="37"/>
    <x v="0"/>
    <x v="0"/>
    <x v="0"/>
    <s v="VIABLE"/>
    <s v="VIABLE"/>
    <x v="0"/>
    <m/>
    <m/>
    <m/>
    <x v="0"/>
    <m/>
    <m/>
    <s v=" "/>
    <m/>
    <m/>
    <m/>
    <m/>
    <m/>
    <m/>
    <m/>
    <m/>
    <m/>
    <m/>
    <m/>
    <m/>
    <m/>
    <m/>
    <n v="0"/>
    <m/>
  </r>
  <r>
    <n v="143"/>
    <s v="junta de accion comunal vereda carrizal"/>
    <x v="1"/>
    <x v="8"/>
    <s v="carrizal"/>
    <n v="410"/>
    <x v="1"/>
    <n v="26187"/>
    <n v="832005184"/>
    <s v="vda carrizal"/>
    <s v="alto de las rosas"/>
    <n v="3124211498"/>
    <s v="cangrejourbano3@gmail.com"/>
    <s v="urbano cangrejo"/>
    <n v="79202604"/>
    <n v="3124211498"/>
    <s v="cangrejourbano3@gmail.com"/>
    <s v="isabel ramirez"/>
    <n v="41538836"/>
    <n v="3134158861"/>
    <s v="cangrejourbano3@gmail.com"/>
    <s v="urbano cangrejo"/>
    <s v="agustin melo"/>
    <s v="nelly cangrejo"/>
    <s v="isabel ramirez"/>
    <s v="obvidio moncada"/>
    <s v="jose cangrejo"/>
    <s v="urbano cangrejo"/>
    <s v="jeimmy cangrejo"/>
    <s v="nelly cangrejo"/>
    <s v="no "/>
    <s v="no"/>
    <s v="deportes "/>
    <s v="jeimmy cangrejo"/>
    <s v="La junta de accion comunal se constituyo en 1971 es una vereda con mucha vegetacion tiene una laguan grande que suministra agua a un sector denominado quebraditas ya que tiene varias fuentes de agua aunque en verano se secan pero en general es un paraiso. "/>
    <s v=" , cabalgatas festival de cometas"/>
    <s v="reforestacion car 2019 proyecto esca"/>
    <n v="2018"/>
    <s v="proyecto esca 1513"/>
    <s v="car "/>
    <m/>
    <m/>
    <m/>
    <m/>
    <m/>
    <m/>
    <m/>
    <m/>
    <m/>
    <m/>
    <m/>
    <m/>
    <s v="via destapada "/>
    <s v="caballo, moto, carro"/>
    <s v="media hora"/>
    <s v="987e9a79-9f38-4773-8b0a-bf45624ec454..pdf"/>
    <s v="6f35b45a-e7d3-4781-a6f2-aebdfac84fff..pdf"/>
    <s v="4779c1a5-90e2-455b-b79b-ae271ec10e8c..pdf"/>
    <s v="No aplica Jac"/>
    <s v="cd61e435-b8f8-4638-8322-56e22bad9ee1..PDF"/>
    <s v="No aplica Jac"/>
    <s v="daa69744-232b-475a-b2a0-f6d5382875b3..PDF"/>
    <s v="73d0c745-d23f-48a9-a429-066fd3b2b4af..pdf"/>
    <s v="abde6b53-3333-47f0-bbaf-e5deb22760e3..pdf"/>
    <s v="859d7bde-32f8-445a-9465-ea05ec35def9..pdf"/>
    <s v="0cb079f5-111d-4b1c-8bd2-f2919936beb2..pdf"/>
    <s v="90ef678a-848f-47c3-a4af-ee96c12143ad..pdf"/>
    <s v="8d02e453-20d9-48e0-8a19-aadbc9b2eddd..pdf"/>
    <s v="9f8a2198-e6b4-4039-9fc6-3784abf9488d..pdf"/>
    <s v="No aplica Jac"/>
    <s v="a860bf8a-ad69-4133-b1a2-55ea42501b32..pdf"/>
    <s v="Si"/>
    <s v="No"/>
    <s v="Si"/>
    <s v="Si"/>
    <s v="No"/>
    <s v="No"/>
    <s v="VEREDA carrizal"/>
    <s v="sector quebraditas"/>
    <n v="2"/>
    <s v="hay una quebrada que inicia en carrizal en el sector quebraditas que beneficia a la comunidad cuando hay lluvias cuando hay temporada seca disminuye el riego"/>
    <s v="ninguna"/>
    <n v="50"/>
    <s v="buenas"/>
    <s v="Medio"/>
    <n v="1"/>
    <s v="buenas"/>
    <s v="Medio"/>
    <s v="consideramos que la ganaderia principalmente y los cultivos han generado que las plantas y arbles sean talados para que hayan mas espacios para estas actividades"/>
    <s v="siembra de arboles en 2016 "/>
    <s v="hacer muchos años en la vereda habian muchas lagunas pero al paso del tiempo se an disminuido ya que la gente no las cuidaba y el clima ha cambiado demasiado"/>
    <m/>
    <s v="dc12c237-8586-4d25-946a-b2a703f6d235..pdf"/>
    <s v="e49e69cd-b2f1-41fe-95e2-39817706a43a..jpeg"/>
    <s v="6f7ba436-433f-4d9d-a947-51de36c1f16d..jpeg"/>
    <s v="942b457d-1559-41f3-8df9-eadd9b16c7d7..jpeg"/>
    <s v="d8e4b32e-9148-4db5-9ebc-0b5161bc67f0..jpeg"/>
    <s v="32b2ddc9-a5d0-4ca9-a955-04bc9cdba7ff..jpeg"/>
    <s v="7cd9ddab-c0fd-4dc5-be14-93fbe712e281..jpeg"/>
    <s v="9c1f192a-61f4-4bae-8232-da6710b98d9b..jpeg"/>
    <s v="No"/>
    <m/>
    <n v="8"/>
    <n v="10"/>
    <n v="18"/>
    <n v="6"/>
    <n v="10"/>
    <n v="16"/>
    <n v="20"/>
    <n v="25"/>
    <n v="45"/>
    <n v="7"/>
    <n v="10"/>
    <n v="17"/>
    <n v="41"/>
    <n v="55"/>
    <n v="96"/>
    <n v="187"/>
    <n v="30"/>
    <d v="2021-04-20T19:41:43"/>
    <n v="44309.650185185201"/>
    <x v="40"/>
    <s v="Cangrejourbano3@gmail.com"/>
    <s v="esca_magdalena@cci.org.co"/>
    <n v="44327.657986111102"/>
    <n v="1"/>
    <n v="1"/>
    <n v="1"/>
    <s v="No aplica Jac"/>
    <n v="0"/>
    <s v="No aplica Jac"/>
    <n v="1"/>
    <n v="1"/>
    <n v="1"/>
    <n v="1"/>
    <n v="0"/>
    <n v="0"/>
    <n v="0"/>
    <n v="1"/>
    <s v="No aplica Jac"/>
    <n v="1"/>
    <m/>
    <m/>
    <m/>
    <s v="No aplica Jac"/>
    <s v="Adjuntaron aquí resolución de estatutos, se requiere allegar copia de los estatutos donde autorice al presidente a contratar montos mayores a 100 smlv. "/>
    <s v="No aplica Jac"/>
    <m/>
    <m/>
    <m/>
    <m/>
    <s v="Se encuentra en adjunto certificado del representante legal, se requieren además los de: ORGANIZACIÓN Y TESORERA"/>
    <s v="Se encuentra en adjunto certificado del representante legal, se requieren además los de: ORGANIZACIÓN Y TESORERA"/>
    <s v="Se encuentra en adjunto certificado del representante legal, se requieren además el de tesorera"/>
    <m/>
    <s v="No aplica Jac"/>
    <m/>
    <m/>
    <m/>
    <m/>
    <s v="No aplica Jac"/>
    <m/>
    <s v="No aplica Jac"/>
    <m/>
    <m/>
    <m/>
    <m/>
    <m/>
    <m/>
    <m/>
    <m/>
    <s v="No aplica Jac"/>
    <m/>
    <s v="Implementación"/>
    <x v="0"/>
    <b v="0"/>
    <x v="8"/>
    <x v="5"/>
    <x v="18"/>
    <n v="0"/>
    <n v="0"/>
    <n v="1"/>
    <n v="0"/>
    <n v="0"/>
    <n v="1"/>
    <n v="70"/>
    <m/>
    <x v="1"/>
    <n v="44307"/>
    <s v="Se contacta con el presidente Urbano Cangrejo, la hija le esta ayudando a subir los documentos, en caso de cualquier duda se contactan"/>
    <n v="44309"/>
    <s v="Secomunica con el señor Urbano Cangrejo quien manifiesta que su hija ya termino la postulacion, esta no aparece en el sistema por lo tanto se hace contacto telefonico con la hija del presidente para confirmar el envio desde el aplicativo"/>
    <m/>
    <m/>
    <m/>
    <m/>
    <m/>
    <m/>
    <m/>
    <m/>
    <s v="x"/>
    <s v="x"/>
    <m/>
    <n v="166"/>
    <x v="1"/>
    <x v="0"/>
    <x v="1"/>
    <m/>
    <m/>
    <x v="1"/>
    <m/>
    <m/>
    <m/>
    <x v="0"/>
    <m/>
    <m/>
    <s v=" "/>
    <m/>
    <m/>
    <m/>
    <m/>
    <m/>
    <m/>
    <m/>
    <m/>
    <m/>
    <m/>
    <m/>
    <m/>
    <m/>
    <m/>
    <n v="0"/>
    <m/>
  </r>
  <r>
    <n v="150"/>
    <s v="Asociación de usuarios del acueducto regional Portones, Hato Viejo y otras de Arbeláez y San Bernardo Cundinamarca ESP "/>
    <x v="1"/>
    <x v="18"/>
    <s v="Portones"/>
    <s v="S0011696"/>
    <x v="0"/>
    <n v="36538"/>
    <s v="800239597-4"/>
    <s v="Palacio Municipal Corregimiento Portones Municipio de San Bernardo (Cundinamarca) "/>
    <s v="4.214500, -74.442246"/>
    <n v="3156076114"/>
    <s v="acueductoportones@hotmail.com"/>
    <s v="Víctor Eduardo Manrique Manrique"/>
    <n v="2963631"/>
    <n v="3132522313"/>
    <s v="acueductoportones@hotmail.com"/>
    <s v="Steven Mauricio Martínez Leal "/>
    <n v="1070753370"/>
    <n v="3014404909"/>
    <s v="fenixsteven_13@hotmail.com"/>
    <s v="Víctor Eduardo Manrique Manrique "/>
    <s v="Elibardo Barbosa Pineda"/>
    <s v="Steven Mauricio Martínez Leal "/>
    <s v="Steven Mauricio Martínez Leal "/>
    <s v="Jeanneth Hernandez"/>
    <s v="no aplica"/>
    <s v="no aplica"/>
    <s v="NO APLICA"/>
    <s v="no aplica "/>
    <s v="no aplica"/>
    <s v="no aplica"/>
    <s v="NO APLICA"/>
    <s v="no aplica"/>
    <s v="El acueducto fue creado en 1991, registrado en cámara de comercio en 13 de enero de 2000, con la finalidad de suplir las necesidades basicas de las familias que habitaban para ese tiempo en las veredas que este cubre, puesto que las familias no contaban con una adecuada distribuación de agua y tenian que recurrir a quebradas o al río para poder tener el liquido, de igual forma para ayudar en la crianza de sus animales y sustento de sus familias o para realizar actividades que se derrollan en los hogares. "/>
    <s v="Se participó en un programa de la CAR, denominado &quot;Lluvia para la vida&quot;, en el cual algunos de los usuarios fueron beneficiados con tanques y canales para la recolección de agua, de igual forma se han realizado jornadas de trabajo para el mejoramiento de las redes de coducción del acueducto con el apoyo estatal y la mano de obra de la comunidad."/>
    <s v="Limpieza en alguna quebradas que baña el acueducto, como lo fue en la quebrada Costa de Oro, vereda Portones, donde se recolecto toda la basura que tenia la fuente hidríca; de igual forma, se continua desde el 2020 con una compaña junto a la Umata municipal de San Bernardo, para la recolección de los todos los empaques agroquimicos en la parte alta del municipio. "/>
    <n v="2019"/>
    <s v="Reforestación de 600 arboles, de las especies de aguayacan de manizales, madre de agua, urapanes,  en la cuenca del rionegro en el predio del señor José Ramirez, vereda Andes del municipio de San Bernardo "/>
    <s v="Ejecutado por los usuarios del acueducto, bajo la coordinación del programa ESCA "/>
    <n v="2020"/>
    <s v="Se plantarón 600 arboles, en un lote de propiedad del municipio "/>
    <s v="Acueducto Portones bajo la financiación del Consorcio Bosques de Alta Mira"/>
    <m/>
    <m/>
    <m/>
    <m/>
    <m/>
    <m/>
    <m/>
    <m/>
    <m/>
    <s v="Destapada, caminos de herradura, en regular estado"/>
    <s v="Vehicular, frecuencia baja"/>
    <s v="2 horas, aproximado "/>
    <s v="cc135e28-195c-4c7d-a950-03d3276e99b7..pdf"/>
    <s v="7d2c147f-120b-43d6-a502-8837c1abd809..pdf"/>
    <s v="No aplica Acueductos"/>
    <s v="0dc6f738-934e-4044-8b45-98b6de5212e0..pdf"/>
    <s v="No aplica Acueductos"/>
    <s v="2b647ed0-3c90-4f08-939c-a568c0a1e477..pdf"/>
    <s v="No aplica Acueductos"/>
    <s v="d6ed9228-9d4b-4326-baec-55903a9e1f6f..pdf"/>
    <s v="b8d01d27-9a05-4ace-a8cb-83467c70be33..pdf"/>
    <s v="e90e1729-88ea-400f-ba3d-94f96d7a86b5..pdf"/>
    <s v="19f49ecf-b77d-4a30-b85d-8f75698f18b1..pdf"/>
    <s v="fb892c93-17d2-47c5-86b2-003e6798805f..pdf"/>
    <s v="18ab1cde-247d-48b4-8f28-2b46e55ed55e..pdf"/>
    <s v="f0b20cb5-af65-4137-a834-68f274d2e523..pdf"/>
    <s v="42b23202-f717-41d4-bb56-9cd63bbd35bf..pdf"/>
    <s v="f43a74f4-690e-4e3f-ba18-b96967992723..pdf"/>
    <s v="No"/>
    <s v="Si"/>
    <s v="No"/>
    <s v="Si"/>
    <s v="No"/>
    <s v="No"/>
    <s v="Laurel Bajo, Andes y Alejandría "/>
    <s v="Rio Negro, Quebrada Costa de Oro, Quebrada La Honda"/>
    <n v="1"/>
    <s v="Río Negro"/>
    <s v="Río Negro "/>
    <n v="1000"/>
    <s v="Quebrado"/>
    <s v="Medio"/>
    <n v="1000"/>
    <s v="Quebrado"/>
    <s v="Medio"/>
    <s v="Aislamientos por movimientos en masa, siembra y reforestación de Arboles "/>
    <s v="Jornadas de limpieza"/>
    <s v="Moviemientos en masa por el fenomeno del niño "/>
    <m/>
    <s v="3a495cb7-ca84-43b3-8294-6311153c40fa..pdf"/>
    <s v="ebbd67dd-8680-4692-85d6-f70866f16500..pdf"/>
    <s v="91496050-09ec-4b8c-a1b9-697b5136cbc7..pdf"/>
    <s v="a5220488-6069-4246-b34b-37f5c25b8887..pdf"/>
    <s v="a783c9c1-a7f5-46a4-88c9-52f595e63025..pdf"/>
    <s v="189d5a55-fa86-4bd9-9d9f-13efa1581dee..pdf"/>
    <s v="8c5b650a-39a6-42df-b338-e07a8b413738..pdf"/>
    <s v="b38c65e4-8060-41b3-8bf8-4e03da75f6af..pdf"/>
    <s v="No"/>
    <m/>
    <n v="190"/>
    <n v="200"/>
    <n v="390"/>
    <n v="170"/>
    <n v="160"/>
    <n v="330"/>
    <n v="360"/>
    <n v="340"/>
    <n v="700"/>
    <n v="330"/>
    <n v="350"/>
    <n v="680"/>
    <n v="1050"/>
    <n v="1050"/>
    <n v="2100"/>
    <n v="515"/>
    <n v="2100"/>
    <d v="2021-04-21T13:56:15"/>
    <n v="44312.5964467593"/>
    <x v="41"/>
    <s v="acueductoportones@hotmail.com"/>
    <s v="esca_magdalena@cci.org.co"/>
    <n v="44322.444247685198"/>
    <n v="1"/>
    <n v="1"/>
    <s v="No aplica Acueductos"/>
    <n v="1"/>
    <s v="No aplica Acueductos"/>
    <n v="1"/>
    <s v="No aplica Acueductos"/>
    <n v="1"/>
    <n v="1"/>
    <n v="1"/>
    <n v="3"/>
    <n v="3"/>
    <n v="2"/>
    <n v="1"/>
    <n v="1"/>
    <n v="1"/>
    <m/>
    <m/>
    <s v="No aplica Acueductos"/>
    <m/>
    <s v="No aplica Acueductos"/>
    <s v="Aunque están debidamente firmados, no especifica la suscripción de contratos o convenios al Representante Legal iguales o mayores a 60 salarios mínimos mensuales legales vigentes, por tanto se requiere de un acta donde la asamblea apruebe la celebración de este tipo de contratos. "/>
    <s v="No aplica Acueductos"/>
    <m/>
    <m/>
    <m/>
    <m/>
    <m/>
    <m/>
    <m/>
    <m/>
    <m/>
    <m/>
    <m/>
    <s v="No aplica Acueductos"/>
    <m/>
    <s v="No aplica Acueductos"/>
    <s v="3121a3d1-fa39-488b-81f8-3a10122adfd1..pdf"/>
    <s v="No aplica Acueductos"/>
    <m/>
    <m/>
    <m/>
    <m/>
    <m/>
    <m/>
    <m/>
    <m/>
    <m/>
    <s v="Implementación"/>
    <x v="0"/>
    <b v="0"/>
    <x v="0"/>
    <x v="0"/>
    <x v="0"/>
    <n v="0"/>
    <n v="0"/>
    <n v="0"/>
    <n v="0"/>
    <n v="1"/>
    <n v="1"/>
    <n v="118"/>
    <m/>
    <x v="2"/>
    <n v="44308"/>
    <s v="Se relaciono contacto con Elibardo Bardosa, el cual mnifiesta que la secretaria Laura Barbosa (3014561604) esta realizando el proceso de registro, contartar más tarde para hablar cone ella en el momento no tiene seña."/>
    <n v="44309"/>
    <s v="la secretaria laura barbosa se comunico con el ingeniero leonardo el dia de hoy para aclarar dudas pertinentes a la inscripcion, estan esperando el registro fotografico y terminan con el proceso mañana."/>
    <n v="44312"/>
    <s v="Se hace llamada telefonica con la secretaria, indica que estan subiendo registro fotografico y que mas o menos en dos horas culminan el proceso. "/>
    <m/>
    <m/>
    <m/>
    <m/>
    <m/>
    <m/>
    <s v="x"/>
    <s v="x"/>
    <s v="SI"/>
    <n v="88"/>
    <x v="3"/>
    <x v="16"/>
    <x v="0"/>
    <s v="VIABLE"/>
    <s v="VIABLE"/>
    <x v="0"/>
    <s v="1. Concepto Social: Revisar el nombre del tesorero, se registra el mismo nombre de representante legal._x000a_2. Cartografía técnica: En la etiqueta izquierda se menciona en el espacio de veredas, las fincas de intervención, para este caso no se requiere dado que en la otra etiqueta se relacionan los predios de intervención._x000a_3. Formulación: Ajustar la imagen de cartografía técnica conforme la anterior observación."/>
    <d v="2021-07-10T00:00:00"/>
    <d v="2021-08-11T00:00:00"/>
    <x v="1"/>
    <s v="800239597-4"/>
    <n v="2027"/>
    <s v="Frío"/>
    <n v="20"/>
    <n v="650"/>
    <n v="450"/>
    <n v="0"/>
    <n v="200"/>
    <n v="840"/>
    <n v="0.3"/>
    <n v="12100"/>
    <s v="14%&gt; a 2000m"/>
    <n v="12000"/>
    <s v="6%&gt; a 2000m"/>
    <s v="MEDIO"/>
    <n v="27396000"/>
    <n v="1491000"/>
    <n v="28887000"/>
    <m/>
  </r>
  <r>
    <n v="153"/>
    <s v="Junta de Acción Comunal Vereda La Trinidad"/>
    <x v="0"/>
    <x v="19"/>
    <s v="Trinidad"/>
    <s v="Personería Jurídica 77 de 22 de febrero de 1973"/>
    <x v="3"/>
    <m/>
    <s v="808001872-1"/>
    <s v="Vereda Trinidad "/>
    <m/>
    <n v="3118672065"/>
    <s v="jactrinidadelcolegio3465@gmail.com"/>
    <s v="Guillermo Diaz Lara"/>
    <n v="3250720"/>
    <n v="3118672065"/>
    <s v="jactrinidadelcolegio3465@gmail.com"/>
    <s v="José Desposorio Guerrero"/>
    <n v="19119171"/>
    <n v="3144508351"/>
    <m/>
    <m/>
    <s v="Guillermo Diaz Lara"/>
    <s v="Gloria Escobar"/>
    <s v="José Desposorio Guerrero"/>
    <s v="Emilio Barriga"/>
    <s v="Angie Gómez"/>
    <s v="José López"/>
    <m/>
    <s v="Cristina Alvarez"/>
    <s v="Comité Salud"/>
    <s v="Liliana Gil"/>
    <s v="Comité Genero"/>
    <s v="Martha Amaya"/>
    <s v="La junta de acción comunal vereda Trinidad surge de la necesidad de la comunidad con una población aproximada de 75 familias en diferentes grupos etarios, ubicada en el sector rural en un área de 102 kilómetros aproximadamente, a una distancia del casco urbano de 22 kilómetros, siendo una de las más alejadas del casco urbano, lo que incrementa sus necesidades por el distanciamiento, la falta de vías de comunicación, falta de transporte y serios problemas de conectividad lo que hace que los grupos poblacionales tengan dificultades para acceder a programas y recursos  para sus familias, siendo la salud y educación las más visibles debido a la distancia que hay entre la vereda y el centros de salud, en el tema de educación más en esta pandemia la falta de conectividad ha sido un  factor determinante en la deserción escolar, esta organización fue creada en el año 1973 y parte de sus fundadores ya están fallecidos pero dejaron su legado de organización y trabajo comunitario. _x000a_Actualmente nuestra junta se encuentra al día con todos sus documentos de ley lo cual facilita postular a convocatorias  y poder ejecutar proyectos que beneficien a la comunidad._x000a_"/>
    <s v="Limpieza de caminos, carreteras y sombrios_x000a_Bazares "/>
    <s v="Limpia de la ronda de las quebradas"/>
    <m/>
    <m/>
    <m/>
    <m/>
    <m/>
    <m/>
    <m/>
    <m/>
    <m/>
    <m/>
    <m/>
    <m/>
    <m/>
    <m/>
    <m/>
    <s v="Vía Carreteable "/>
    <s v="Cootranscol pero hasta un sector, de ahí hacia abajo 20 minutos a pie 0 10 en vehículo particular"/>
    <s v="1 hora y 20 minutos"/>
    <s v="f5ce3cc5-8238-4f02-af91-82986608a408..jpg"/>
    <m/>
    <s v="No aplica Acueductos"/>
    <m/>
    <s v="No aplica Acueductos"/>
    <m/>
    <s v="No aplica Acueductos"/>
    <m/>
    <s v="5d7ac4a5-7e62-4834-82cb-e504254859fd..docx"/>
    <s v="5124cb8c-a9f1-46ca-a9ea-da7ca58c114b..jpeg"/>
    <s v="93ca2993-39f3-4029-8677-2b39e9224a68..pdf"/>
    <s v="2120fea9-d82b-4819-aae5-ee931197173b..pdf"/>
    <m/>
    <m/>
    <m/>
    <m/>
    <s v="Si"/>
    <s v="No"/>
    <s v="No"/>
    <s v="Si"/>
    <s v="No"/>
    <s v="No"/>
    <m/>
    <m/>
    <n v="2"/>
    <n v="1"/>
    <m/>
    <m/>
    <m/>
    <m/>
    <m/>
    <m/>
    <m/>
    <m/>
    <m/>
    <m/>
    <m/>
    <m/>
    <m/>
    <m/>
    <m/>
    <m/>
    <m/>
    <m/>
    <m/>
    <m/>
    <m/>
    <n v="0"/>
    <n v="0"/>
    <n v="0"/>
    <n v="0"/>
    <n v="0"/>
    <n v="0"/>
    <n v="0"/>
    <n v="0"/>
    <n v="0"/>
    <n v="0"/>
    <n v="0"/>
    <n v="0"/>
    <n v="0"/>
    <n v="0"/>
    <n v="0"/>
    <n v="0"/>
    <n v="0"/>
    <d v="2021-04-21T15:24:31"/>
    <n v="44311.4711805556"/>
    <x v="2"/>
    <s v="jactrinidadelcolegio3456@gmail.com"/>
    <m/>
    <m/>
    <m/>
    <m/>
    <m/>
    <m/>
    <m/>
    <m/>
    <m/>
    <m/>
    <m/>
    <m/>
    <m/>
    <m/>
    <m/>
    <m/>
    <m/>
    <m/>
    <m/>
    <m/>
    <m/>
    <m/>
    <m/>
    <m/>
    <m/>
    <m/>
    <m/>
    <m/>
    <m/>
    <m/>
    <m/>
    <m/>
    <m/>
    <m/>
    <m/>
    <m/>
    <m/>
    <m/>
    <m/>
    <m/>
    <m/>
    <m/>
    <m/>
    <m/>
    <m/>
    <m/>
    <m/>
    <m/>
    <m/>
    <m/>
    <m/>
    <x v="2"/>
    <m/>
    <x v="2"/>
    <x v="2"/>
    <x v="2"/>
    <n v="0"/>
    <n v="0"/>
    <n v="0"/>
    <n v="0"/>
    <n v="0"/>
    <s v=""/>
    <m/>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Karen de la Alcaldia esta a la espera de los documentos"/>
    <n v="44312"/>
    <s v="No es posible contactar, se deja mensaje de texto por Whatsapp recordando la finalizacion de la convocatoria"/>
    <m/>
    <m/>
    <m/>
    <m/>
    <s v="x"/>
    <s v="x"/>
    <m/>
    <e v="#N/A"/>
    <x v="1"/>
    <x v="0"/>
    <x v="1"/>
    <m/>
    <m/>
    <x v="1"/>
    <m/>
    <m/>
    <m/>
    <x v="0"/>
    <m/>
    <m/>
    <s v=" "/>
    <m/>
    <m/>
    <m/>
    <m/>
    <m/>
    <m/>
    <m/>
    <m/>
    <m/>
    <m/>
    <m/>
    <m/>
    <m/>
    <m/>
    <n v="0"/>
    <m/>
  </r>
  <r>
    <n v="160"/>
    <s v="ASOCIACIÓN DE SUSCRIPTORES DEL ACUEDUCTO LA COLONIA"/>
    <x v="0"/>
    <x v="19"/>
    <s v="SAN JOSE ALTO"/>
    <s v="ENTIDAD SIN ANIMO DE LUCRO"/>
    <x v="4"/>
    <n v="38951"/>
    <s v="900101724-2"/>
    <s v="VEREDA SAN JOSE ALTO ZONA 7"/>
    <s v="4.571642,-74.420869"/>
    <n v="3197863346"/>
    <s v="CONTACTENOS.LACOLONIA@GMAIL.COM"/>
    <s v="OMAR JAVIER DUITAMA GARCIA"/>
    <n v="79738629"/>
    <n v="3197863346"/>
    <s v="omajad@gmail.com"/>
    <s v="JENNY PAOLA  BELTRAN LARA"/>
    <n v="1014199478"/>
    <n v="3112841802"/>
    <s v="CONTACTENOS.LACOLONIA@GMAIL.COM"/>
    <s v="OMAR JAVIER DUITAMA GARCIA"/>
    <s v="FRANCISCO PINTO"/>
    <s v="MARTHA MORENO"/>
    <s v="JENNY PAOLA BELTRAN"/>
    <s v="GLADYS VERDUGO"/>
    <s v="RICARDO LOPEZ"/>
    <m/>
    <m/>
    <m/>
    <m/>
    <m/>
    <m/>
    <m/>
    <s v="El acueducto La colonia se conformo el 22 de agosto de 2006 pero tiene una historia mas antigua. el comité de cafeteros inicio hace unos 40 años la organización de la distribución del agua en la vereda y medida que transcurría el tiempo y el aumento de los usuarios vieron la necesidad de mejorar y poder llegar a potabilizar el agua. Hacia el 2009 un acueducto vecino decidieron liquidarlo y se adhirió al recién conformado acueducto La Colonia, de esta forma se amplio el rango de influencia hacia las veredas Francia y Santa Marta, quedando conformado por tres veredas que actualmente tienen 240 familias con un servicio 24 x7. el año pasado con el cambio de administración se inicio una campaña agresiva para reorganizar el acueducto para cumplir con todos los requerimientos y normas actuales. Dentro de este proceso a partir del mes noviembre se repotencio una infraestructura que se encontraba abandonada para darle la función de planta de tratamiento, gracias a esta actividad actualmente contamos con agua potable en el acueducto. Seguimos trabajando arduamente para no solo brindar un buen servicio si no contribuir en nuestra región aprendiendo de los diferentes programas que brindan las instituciones que velan por la conservación y preservación de nuestros afluentes y todos sus componentes."/>
    <m/>
    <s v="Actualmente el Acueducto La Colonia creo dos programas para contribuir al medio ambiente y preservar nuestros afluentes. CULTURA DEL AGUA es el programa donde promulgamos a nuestros usuarios en el manejo del agua lluvia y las aguas grises y el programa YO SIEMBRO VIDA que promulga la educación ambiental realizando énfasis en la reforestación de nuestra zona."/>
    <n v="2021"/>
    <s v="Construcción de un germinador de especies arboleas que contribuyan al zona."/>
    <s v="Empresa ENEL, fundación INGENIAL "/>
    <m/>
    <m/>
    <m/>
    <m/>
    <m/>
    <m/>
    <m/>
    <m/>
    <m/>
    <m/>
    <m/>
    <m/>
    <s v="vía carreteable, estado bueno."/>
    <s v="Carro, moto"/>
    <s v="15 minutos "/>
    <s v="296da0dc-0493-4337-859a-9c16a2377c54..pdf"/>
    <s v="59fe6953-adb7-4567-9407-21529b1b4d28..pdf"/>
    <s v="No aplica Acueductos"/>
    <s v="1b686166-1d9d-4fe4-9764-40cae5f4a4c0..pdf"/>
    <s v="No aplica Acueductos"/>
    <s v="520e6413-03c2-4a03-a7ce-b2abcb11ed27..pdf"/>
    <s v="No aplica Acueductos"/>
    <m/>
    <s v="66afe433-cb75-40b8-be71-b3047012eb9e..pdf"/>
    <s v="ef47d91b-6a29-46a2-873b-68baf3c77732..jpeg"/>
    <s v="6b643883-64a5-49f1-bba6-1a25fa952155..pdf"/>
    <s v="b8729954-3347-4bd6-b910-5f3df1708606..pdf"/>
    <s v="6fcea092-061b-4c02-9762-82cfb9b6aac8..pdf"/>
    <m/>
    <m/>
    <s v="9360dd07-f557-40e6-aa5f-21aaaf067fd1..pdf"/>
    <s v="Si"/>
    <s v="Si"/>
    <s v="No"/>
    <s v="Si"/>
    <s v="Si"/>
    <s v="No"/>
    <m/>
    <m/>
    <m/>
    <m/>
    <m/>
    <m/>
    <m/>
    <m/>
    <m/>
    <m/>
    <m/>
    <m/>
    <m/>
    <m/>
    <m/>
    <m/>
    <m/>
    <m/>
    <m/>
    <m/>
    <m/>
    <m/>
    <m/>
    <m/>
    <m/>
    <n v="0"/>
    <n v="0"/>
    <n v="0"/>
    <n v="0"/>
    <n v="0"/>
    <n v="0"/>
    <n v="0"/>
    <n v="0"/>
    <n v="0"/>
    <n v="0"/>
    <n v="0"/>
    <n v="0"/>
    <n v="0"/>
    <n v="0"/>
    <n v="0"/>
    <n v="0"/>
    <n v="0"/>
    <d v="2021-04-22T08:02:55"/>
    <n v="44308.351956018501"/>
    <x v="2"/>
    <s v="CONTACTENOS.LACOLONIA@GMAIL.COM"/>
    <m/>
    <m/>
    <m/>
    <m/>
    <m/>
    <m/>
    <m/>
    <m/>
    <m/>
    <m/>
    <m/>
    <m/>
    <m/>
    <m/>
    <m/>
    <m/>
    <m/>
    <m/>
    <m/>
    <m/>
    <m/>
    <m/>
    <m/>
    <m/>
    <m/>
    <m/>
    <m/>
    <m/>
    <m/>
    <m/>
    <m/>
    <m/>
    <m/>
    <m/>
    <m/>
    <m/>
    <m/>
    <m/>
    <m/>
    <m/>
    <m/>
    <m/>
    <m/>
    <m/>
    <m/>
    <m/>
    <m/>
    <m/>
    <m/>
    <m/>
    <m/>
    <x v="2"/>
    <m/>
    <x v="2"/>
    <x v="2"/>
    <x v="2"/>
    <n v="0"/>
    <n v="0"/>
    <n v="0"/>
    <n v="0"/>
    <n v="0"/>
    <s v=""/>
    <m/>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Karen de la Alcaldia esta a la espera de los documentos"/>
    <n v="44312"/>
    <s v="No es posible contactar, se deja mensaje de texto por Whatsapp recordando la finalizacion de la convocatoria"/>
    <m/>
    <m/>
    <m/>
    <m/>
    <s v="x"/>
    <s v="x"/>
    <m/>
    <e v="#N/A"/>
    <x v="1"/>
    <x v="0"/>
    <x v="1"/>
    <m/>
    <m/>
    <x v="1"/>
    <m/>
    <m/>
    <m/>
    <x v="0"/>
    <m/>
    <m/>
    <s v=" "/>
    <m/>
    <m/>
    <m/>
    <m/>
    <m/>
    <m/>
    <m/>
    <m/>
    <m/>
    <m/>
    <m/>
    <m/>
    <m/>
    <m/>
    <n v="0"/>
    <m/>
  </r>
  <r>
    <n v="163"/>
    <s v="JUNTA DE ACCION COMUNAL VEREDA SANTA RITA Y SAN MIGUEL "/>
    <x v="0"/>
    <x v="19"/>
    <s v="san miguel - santa rita "/>
    <s v="3895 de 20 de Diciembre 1978  "/>
    <x v="1"/>
    <n v="28844"/>
    <s v="808002297-0"/>
    <s v="Vereda San Miguel- Santa Rita "/>
    <s v="Latitud 4°35'3&quot;, Longitud -74°26'44&quot;"/>
    <n v="3143370305"/>
    <s v="jacvdasantaritaysanmiguel@gmail.com"/>
    <s v="MARIA SUSANA BERNAL CANTE"/>
    <s v="20.498.101 "/>
    <n v="3143370305"/>
    <s v="mariasusanabernalcante@gmail.com"/>
    <s v="DORSY DONATO SANCHEZ"/>
    <s v="20.307.529 de Bogotá "/>
    <n v="3203075985"/>
    <s v="jacvdasantaritaysanmiguel@gmail.com"/>
    <s v="Maria Susana Bernal "/>
    <s v="María Flaxila López "/>
    <s v="Luis Figueroa "/>
    <s v="Dorsy Donato Sánchez "/>
    <s v="Fiscal/a_x0009_Saúl Rozo "/>
    <s v="Fabiola Umaña "/>
    <s v="Ramon Cante"/>
    <s v="Tulio Aguirre "/>
    <s v="Efraín Gutiérrez "/>
    <s v="Educacion y Deporte "/>
    <s v="Sonia Gomez "/>
    <m/>
    <m/>
    <s v="Mi nombre es María Susana Bernal Cante, soy residente de la Vereda Santa Rita San Miguel desde el año 1965, en ese tiempo la vereda estaba conformada aproximadamente por 30 familias cuyos apellidos eran representativos como: Barrera, Benavidez, Botello, Cante, Jiménez, Mancilla, Marchan, Montenegro, Nieto, Poveda, Pulido, Rodríguez, Rojas y Umaña._x000a_Contábamos con camino de herradura, había dos trapiches de molienda de caña, siendo los que generaban empleo en esa época de luego las otras fincas eran frutales y ganaderas, sus casas eran en bareque o adobe. _x000a_En el año 1968 se realiza la primera obra en nuestra vereda que es la construcción del puente sobre la quebrada Santa Martha, gracias a las amistades del señor Pablo Benavides con la colaboración del Señor Eduardo Gonzales Guarnizo y el Ingeniero Jorge Rojas, quien eran los funcionarios de la gobernación de Cundinamarca. Esta gran obra se construyó con la ayuda de la comunidad quienes transportaron todos los materiales a loma de mula. _x000a__x000a_En 1978 se realiza la conformación de la Junta de Acción Comunal de la Vereda Santa Rita San Miguel quien fue aceptada por el Ministerio de Gobierno, sus fundadores fueron: _x000a_•_x0009_Presidente Pompilio Mancilla _x000a_•_x0009_Vicepresidente Julia Barrea _x000a_•_x0009_Tesorero Luis Martines _x000a__x000a_Con la empresa de energía eléctrica de Bogotá en el año de 1983, con la ley de regalías fuimos favorecidos para llevar el servicio de la luz eléctrica a nuestros hogares, las familias le colaboraron al contratista con bajar los postes y materiales de cada uno para realizar la construcción e instalación de las líneas de energía. _x000a__x000a__x000a_En 1984 con la Asociación de Usuarios del Acueducto rural y la Victoria “AUAVIC” con la ayuda del La Ingeniería Instituto Inas y el comité de Cafeteros de Cundinamarca quien nos suministros parte de los materiales para su construcción y la mano de obra fue por los suscriptores. _x000a__x000a_Se realiza la construcción de carretera en el año 1987, desde el tramo Tres torres- Santo Domingo la empresa de energía eléctrica de Bogotá nos ayudó con el estudio topográfico de la vía, la maquinaria fue suministrada por la CAR de Cundinamarca, el primer auxilio fue por un representante de la Asamblea de Cundinamarca cuyo apellido era Echeverry nos dejó 500 pesos para la construcción de la carreta, la comunidad participo con mano de obra y donaciones monetarias por ellos mismos._x000a__x000a_La primera recebada a esta vía fue por la Asociación de Municipios y dos millones de pesos donados por un representante de Asamblea de Cundinamarca el Señor Moisés Alvares._x000a_Hoy en día la vereda Santa Rita San Miguel tiene aproximadamente 60 familias, con construcción modernas, fincas recreacionales y de descanso cuenta con más o menos un Kilómetro de Placa Huella que ha sido suministrada por la Gobernación de Cundinamarca y plan Cinco mil por el alcalde de Turno. _x000a__x000a_Actualmente periodo 2016 -2021 la directiva de la Junta de Acción Comunal está conformada por las siguientes personas: _x000a_Presidente María Susana Bernal _x000a_Vicepresidente María Flaxila López_x000a_Secretario Luis Domingo Figueroa _x000a_Tesorera Dorsy Donato _x000a_Fiscal Saul Rozo_x000a_"/>
    <s v="La junta de acción comunal desarrolla actividades como:_x000a_Reforestación cada uno de los habitantes en sus predios privados o en zonas comunes._x000a_Embellecimiento de las zonas verdes _x000a_Poda de arboles _x000a_Celebración del día del Niño _x000a_Celebración de Aguinaldos_x000a_ "/>
    <s v="Reforestación cada uno de los habitantes en sus predios privados o en zonas comunes._x000a_Embellecimiento de las zonas verdes _x000a_Poda de arboles ._x000a_Recolección de basura al rededor de la quebrada Santa Marta _x000a_"/>
    <n v="2015"/>
    <s v="Limpieza de arboles "/>
    <s v="comunidad"/>
    <n v="2016"/>
    <s v="Reforestación en algunas zonas de la vereda "/>
    <s v="comunidad"/>
    <m/>
    <m/>
    <m/>
    <m/>
    <m/>
    <m/>
    <m/>
    <m/>
    <m/>
    <s v="Vías Rurales, esta se encuentra en regular estado para el transito vehicular. "/>
    <s v="Carro y caminando "/>
    <s v="25 minutos "/>
    <s v="07e6e06c-0212-4d40-9a71-491b9c3b5689..pdf"/>
    <s v="cbef9814-beee-4100-8b28-66114987163e..pdf"/>
    <s v="7d634a77-91c6-4246-8b01-453b553643b2..pdf"/>
    <s v="No aplica Jac"/>
    <s v="8bd9efad-7f8d-4ad1-b9a6-2a533d081022..pdf"/>
    <s v="No aplica Jac"/>
    <s v="09ddb8eb-5c5b-4fa6-b181-9d7594daacc7..pdf"/>
    <s v="790d536e-5cb8-4f0b-9ed0-cad646d9d1e3..pdf"/>
    <s v="236e66a0-3713-4526-99c5-8d0e57e6ed55..pdf"/>
    <s v="ae52c7e7-7f16-47dc-a0df-05a17a98a35a..pdf"/>
    <s v="c352195e-d4ca-4480-8fec-530b5f286369..rar"/>
    <s v="9675b4dc-dcc7-4379-8cac-98bbf291ecc9..pdf"/>
    <s v="752e054b-7ed1-4ad0-ab79-4f8104f987f2..rar"/>
    <s v="1fc92b31-b499-4a99-867b-2a5e26e493ba..rar"/>
    <s v="No aplica Jac"/>
    <s v="093b80ff-57f4-477f-8bd5-64c7952f2527..pdf"/>
    <s v="No"/>
    <s v="No"/>
    <s v="No"/>
    <s v="Si"/>
    <s v="No"/>
    <s v="No"/>
    <s v="La vereda San Miguel y Santa Rita "/>
    <s v="Quebrada Santa Marta "/>
    <n v="1"/>
    <s v="De la quebrada santa marta de la parte alta "/>
    <s v="Esta quebrada nace de lo mas alto de nuestro municipio, de esta fuente hídrica se abastecen para el consumo humano aproximadamente  1030 familias, es por eso que esta fuente debe ser protegida."/>
    <n v="7"/>
    <s v="Húmedo "/>
    <s v="Medio"/>
    <n v="5"/>
    <s v="Húmedo "/>
    <s v="Medio"/>
    <s v="La quebrada Santa Marta se encuentra en peligro por condiciones ambientales que hacen que la fuente hídrica de esta este afectada.  "/>
    <s v="Se realizan jornadas de limpieza en los alrededores de la quebrada "/>
    <s v="Se ha visto afectada por el fenómeno del niño, deslizamientos e incendios "/>
    <m/>
    <s v="7b5f2bcb-99a1-4b60-ba78-238e82ad80d6..pdf"/>
    <s v="f23e1e58-ebf4-406c-82a2-38f9cbadffe7..jpeg"/>
    <s v="4cbc536d-9fad-46b0-8a54-13cfe4e0a47a..jpeg"/>
    <s v="6f760beb-85ef-4e98-830e-4de2a6a9d6f8..jpeg"/>
    <s v="a31bee1f-8490-4c6d-8660-8c2dedd025f1..jpeg"/>
    <s v="a75d7460-0a4f-4ab5-b331-df19beedac54..jpeg"/>
    <s v="26c34f88-f031-4bd6-9a65-1e4808edbb9b..jpeg"/>
    <s v="93266eb6-140e-4e82-8483-bc9fa3df8327..jpeg"/>
    <s v="No"/>
    <m/>
    <n v="12"/>
    <n v="11"/>
    <n v="23"/>
    <n v="24"/>
    <n v="29"/>
    <n v="53"/>
    <n v="22"/>
    <n v="28"/>
    <n v="50"/>
    <n v="26"/>
    <n v="14"/>
    <n v="40"/>
    <n v="84"/>
    <n v="82"/>
    <n v="166"/>
    <n v="60"/>
    <n v="50"/>
    <d v="2021-04-22T11:10:06"/>
    <n v="44312.959062499998"/>
    <x v="42"/>
    <s v="jacvdasantaritaysanmiguel@gmail.com"/>
    <s v="parevalo@cci.org.co"/>
    <n v="44314.6813078704"/>
    <n v="1"/>
    <n v="0"/>
    <n v="0"/>
    <s v="No aplica Jac"/>
    <n v="1"/>
    <s v="No aplica Jac"/>
    <n v="1"/>
    <n v="1"/>
    <n v="1"/>
    <n v="1"/>
    <n v="3"/>
    <n v="0"/>
    <n v="2"/>
    <n v="1"/>
    <s v="No aplica Jac"/>
    <n v="1"/>
    <s v="No se presentan todas las páginas"/>
    <s v="No tiene cód.. 22"/>
    <s v="Este doc. es mayor a 30 días; 2016"/>
    <s v="No aplica Jac"/>
    <m/>
    <s v="No aplica Jac"/>
    <m/>
    <m/>
    <m/>
    <m/>
    <m/>
    <s v="Se presenta el cert. OB, falta RL y Tesorero"/>
    <m/>
    <s v="Se deben presentar  certificaciones emitidas  por el presidente de ASOJUNTAS, la Umata; que certifique que realizan trabajo comunitario."/>
    <s v="No aplica Jac"/>
    <m/>
    <m/>
    <m/>
    <m/>
    <s v="No aplica Jac"/>
    <m/>
    <s v="No aplica Jac"/>
    <m/>
    <m/>
    <m/>
    <m/>
    <m/>
    <m/>
    <m/>
    <m/>
    <s v="No aplica Jac"/>
    <m/>
    <s v="Diagnostico"/>
    <x v="3"/>
    <b v="1"/>
    <x v="9"/>
    <x v="3"/>
    <x v="19"/>
    <n v="0"/>
    <n v="0"/>
    <n v="0"/>
    <n v="0"/>
    <n v="0"/>
    <s v=""/>
    <n v="167"/>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Karen de la Alcaldia esta a la espera de los documentos"/>
    <n v="44312"/>
    <s v="No es posible contactar, se deja mensaje de texto por Whatsapp recordando la finalizacion de la convocatoria"/>
    <m/>
    <m/>
    <m/>
    <m/>
    <s v="x"/>
    <s v="x"/>
    <m/>
    <n v="155"/>
    <x v="1"/>
    <x v="0"/>
    <x v="1"/>
    <m/>
    <m/>
    <x v="1"/>
    <m/>
    <m/>
    <m/>
    <x v="0"/>
    <m/>
    <m/>
    <s v=" "/>
    <m/>
    <m/>
    <m/>
    <m/>
    <m/>
    <m/>
    <m/>
    <m/>
    <m/>
    <m/>
    <m/>
    <m/>
    <m/>
    <m/>
    <n v="0"/>
    <m/>
  </r>
  <r>
    <n v="164"/>
    <s v="ASOCIACION DE USUARIOS  DEL ACUEDUCTOS DE INTEGRACION DE LAS VEREDAS DE LA INSPECCION DE PRADILLA"/>
    <x v="0"/>
    <x v="19"/>
    <s v="LUCERNA"/>
    <s v="ASOCIACION DE USUARIOS  DEL ACUEDUCTOS DE INTEGRACION DE LAS VEREDAS DE LA INSPECCION DE PRADILLA"/>
    <x v="0"/>
    <n v="38872"/>
    <s v="900098090-9"/>
    <s v="FINCA LA URIBE VDA LUCERNA"/>
    <s v="Latitud 4°35'3&quot;, Longitud -74°26'44&quot;"/>
    <n v="3142320819"/>
    <s v="ACUAINVEPRA@HOTMAIL.COM"/>
    <s v="JAIRO EMIRO BAEZ MEJIA"/>
    <n v="5012714"/>
    <n v="3142320819"/>
    <s v="jairo_baez01@hotmail.com"/>
    <s v="DIANA MARCELA DIAZ NOVOA"/>
    <n v="1070326704"/>
    <n v="3138347853"/>
    <s v="ACUAINVEPRA@HOTMAIL.COM"/>
    <s v="JAIRO EMIRO BAEZ MEJIA"/>
    <s v="JOSE ALBERTO GARZON"/>
    <s v="SARITA GOYENECHE"/>
    <s v="DIANA MARCELA DIAZ"/>
    <s v="CLAUDIA SANCHEZ"/>
    <s v="DANIEL IBAÑEZ"/>
    <s v="ALBERTO GARZON "/>
    <s v="Jairo Baez"/>
    <s v="Sarita Goyeneche "/>
    <m/>
    <m/>
    <m/>
    <m/>
    <s v="en el 2006 a raiz de las sequias presentadas se organizaron 10 personas para pasar una linea de agua para suplir sus predios en la vereda Lucerna, infraestructira en guadua. Al pasar de los años se fueron uniendo mas usuarios y se fue ampliando la infraestructura. Al dia de hoy se benefician 11 veredas de la inspeccion de pradilla del municipio, con una cobertura de 671 usuarios "/>
    <s v="Constantemente se realizan actividades para mejoramiento de la infraestructura y la conservacion de las fuentes que impactan al suministro del recurso hídrico"/>
    <s v="Arborizacion de la boca toma en conjunto con la Alcaldia municipal 2020_x000a_Reforestacion comunitaria y seguimiento para el mantenimiento de zonas estrategicas por cuenta del acueducto y usuarios ( Fontaneros usuarios)_x000a_"/>
    <n v="2020"/>
    <s v="Reforestacion de bocatoma en la vereda Antioqueñita Bocatoma del acueducto y predio de la planta de potabilizacion"/>
    <s v="CAR - Alcaldía "/>
    <n v="2016"/>
    <s v="Agua a la vereda "/>
    <s v="FONDECUN"/>
    <m/>
    <m/>
    <m/>
    <m/>
    <m/>
    <m/>
    <m/>
    <m/>
    <m/>
    <s v="DESTAPADA EN BUEN ESTADO"/>
    <s v="CARRO"/>
    <s v="4 MIN"/>
    <s v="c438469e-25f5-4480-998e-2c8ac21f4d9b..pdf"/>
    <s v="7a7acd0f-91b1-4ebc-87b5-da861ba3140d..pdf"/>
    <s v="No aplica Acueductos"/>
    <s v="3c834723-f851-4076-8309-1d5663d80906..pdf"/>
    <s v="No aplica Acueductos"/>
    <s v="564f068e-1b21-4b75-ac13-1153b8d9af21..rar"/>
    <s v="No aplica Acueductos"/>
    <s v="27f7f02b-87bb-43c0-9c95-4aa577500a57..pdf"/>
    <s v="ab5edf50-c3f8-4518-9b26-b0a94af46314..pdf"/>
    <s v="dc3636c3-2878-423b-bc3a-2388266b958b..pdf"/>
    <s v="843bc418-b6a3-438b-92a8-6d187a349899..rar"/>
    <s v="454579c5-24f5-486b-bcd0-03151f363442..rar"/>
    <s v="5c8d570f-407a-4e57-8571-ad3618fa553f..rar"/>
    <s v="f7d23c1a-aba3-4fcd-8aa5-84b9609b6e7e..pdf"/>
    <s v="29cda668-a0a4-47d4-a4d8-08026c87d3e0..rar"/>
    <s v="5d4bcd73-a18c-44df-885a-1553fccadf82..pdf"/>
    <s v="Si"/>
    <s v="Si"/>
    <s v="Si"/>
    <s v="No"/>
    <s v="No"/>
    <s v="No"/>
    <s v="ANTIOQUEÑITA Y ANTIOQUIA"/>
    <s v="PEÑAS BLANCAS"/>
    <n v="6"/>
    <s v="TODAS"/>
    <s v="PEÑAS BLANCAS ALIMENTA VARIAS QUEBRADAS DE VARIOS ACUEDUCTOS, PREDIOS ADQUIRIDOS POR LA ALCALDIA Y SE CUENTA CON EL PERMISO PARA REALIZAR ACTIVIDADES DE RECUPERACION Y CONSERVACION "/>
    <n v="10"/>
    <s v="humedo"/>
    <s v="Difícil"/>
    <n v="10"/>
    <s v="humedo "/>
    <s v="Difícil"/>
    <s v="PREDIOS ADQUIRIDOS POR LA ADMINISTRACION MUNICIPAL PARA DELIMITAR ZONAS ESTRATEGICAS, ARBORIZACION"/>
    <s v="Se realizan actividades para cuidado de fuentes hidricas, entrega de arboles para siembra en predios y rondas de quebradas"/>
    <s v="Desde los primeros años despues de los periodos de sequia venian las epocas de lluvia y seguido de fuertes lluvias se presentan deslizamientos. En el 2018 han sido los eventas mas recientes de deslizamientos que afectan las fuentes hidricas del acueducto"/>
    <m/>
    <s v="0661a64b-33e4-496f-94f5-713a7b743c31..jpeg"/>
    <s v="8bd20c6a-9ba9-4f99-922d-bb144d05d991..jpeg"/>
    <s v="d35377f7-1935-4244-8286-d4bce2271e71..jpeg"/>
    <s v="e5312eff-d2b2-4c36-9fb4-21eb21ea0923..jpeg"/>
    <s v="5b6ab7bf-a935-4237-9b47-8d4dc59d3a9e..jpeg"/>
    <s v="ffa7b035-499f-497e-94a9-b3463a63ff59..rar"/>
    <s v="3dde1553-851a-44a0-b971-75b50ad6d648..jpeg"/>
    <s v="26af338c-b162-4331-bae3-090291e908a1..pdf"/>
    <s v="Si"/>
    <s v="bocatoma del Acueducto en la vereda Antioqueñita"/>
    <n v="671"/>
    <n v="671"/>
    <n v="1342"/>
    <n v="671"/>
    <n v="0"/>
    <n v="671"/>
    <n v="671"/>
    <n v="671"/>
    <n v="1342"/>
    <n v="671"/>
    <n v="0"/>
    <n v="671"/>
    <n v="2684"/>
    <n v="1342"/>
    <n v="4026"/>
    <n v="4100"/>
    <n v="671"/>
    <d v="2021-04-22T11:23:05"/>
    <n v="44312.8038310185"/>
    <x v="43"/>
    <s v="acuainvepra@hotmail.com"/>
    <s v="amarin@cci.org.co"/>
    <n v="44314.341041666703"/>
    <n v="1"/>
    <n v="1"/>
    <s v="No aplica Acueductos"/>
    <n v="1"/>
    <s v="No aplica Acueductos"/>
    <n v="0"/>
    <s v="No aplica Acueductos"/>
    <n v="1"/>
    <n v="1"/>
    <n v="1"/>
    <n v="3"/>
    <n v="3"/>
    <n v="2"/>
    <n v="1"/>
    <n v="1"/>
    <n v="1"/>
    <m/>
    <m/>
    <s v="No aplica Acueductos"/>
    <m/>
    <s v="No aplica Acueductos"/>
    <s v="Los estatutos no permien suscribir contratos mayores a 60 smlv. Adjunar auorización de la Junta Directiva"/>
    <s v="No aplica Acueductos"/>
    <m/>
    <m/>
    <m/>
    <m/>
    <m/>
    <m/>
    <m/>
    <m/>
    <m/>
    <m/>
    <m/>
    <s v="No aplica Acueductos"/>
    <m/>
    <s v="No aplica Acueductos"/>
    <m/>
    <s v="No aplica Acueductos"/>
    <m/>
    <m/>
    <m/>
    <m/>
    <m/>
    <m/>
    <m/>
    <m/>
    <m/>
    <s v="Diagnostico"/>
    <x v="3"/>
    <b v="1"/>
    <x v="7"/>
    <x v="9"/>
    <x v="20"/>
    <n v="0"/>
    <n v="0"/>
    <n v="0"/>
    <n v="0"/>
    <n v="0"/>
    <s v=""/>
    <n v="144"/>
    <m/>
    <x v="1"/>
    <n v="44308"/>
    <s v="Se reaiza el acompañamiento preencial, el cual se realizo en la administración municipal junto con otras organizaciones"/>
    <n v="44308"/>
    <s v="Se hace acompañamiento presencial para guiar la postulacion al presidente del acueducto, quedan pendientes subir documntos"/>
    <n v="44309"/>
    <s v="Se hace llamado al presidente del acueducto quien manifiesta que aun tiene un faltante relacionado con las firmas de la junta directiva"/>
    <n v="44312"/>
    <s v="Esperan terminar hoy la postulacion"/>
    <m/>
    <m/>
    <m/>
    <m/>
    <s v="x"/>
    <s v="x"/>
    <m/>
    <n v="131"/>
    <x v="1"/>
    <x v="0"/>
    <x v="1"/>
    <m/>
    <m/>
    <x v="1"/>
    <m/>
    <m/>
    <m/>
    <x v="0"/>
    <m/>
    <m/>
    <s v=" "/>
    <m/>
    <m/>
    <m/>
    <m/>
    <m/>
    <m/>
    <m/>
    <m/>
    <m/>
    <m/>
    <m/>
    <m/>
    <m/>
    <m/>
    <n v="0"/>
    <m/>
  </r>
  <r>
    <n v="166"/>
    <s v="ASOCIACION DEL ACUEDUCTO REGIONAL DE LAS VEREDAS SAN MIGUEL SANTA ROSA SAN JOSE DEL MUNICIPIO DE ARBELAEZ"/>
    <x v="1"/>
    <x v="7"/>
    <s v="SAN MIGUEL SANTA ROSA SAN JOSE "/>
    <s v="ASOCIACION DEL ACUEDUCTO REGIONAL DE LAS VEREDAS SAN MIGUEL SANTA ROSA SAN JOSE DEL MUNICIPIO DE ARBELAEZ"/>
    <x v="4"/>
    <n v="35982"/>
    <n v="808001121"/>
    <s v="KRA 8 8-27"/>
    <s v=" 4°13'8.18&quot;N 74°22'40.54&quot;O"/>
    <n v="3102938660"/>
    <s v="acueductoveredalsan3@gmail.com"/>
    <s v="ANGEL IGNACIO ORTIZ VASQUEZ"/>
    <n v="2963582"/>
    <n v="3203394354"/>
    <s v="agnelortiz1705@gmail.com"/>
    <s v="HERNADO GOMEZ BAUTISTA"/>
    <n v="17156148"/>
    <n v="3153666096"/>
    <s v="invenhergoz880@gmail.com"/>
    <s v="ANGEL IGNACIO ORTIZ VASQUEZ"/>
    <s v="MILAGROS HONORIA DIAZ CHUQUEN"/>
    <s v="FLOR ALBA SALAS AVELLA"/>
    <s v="HERNANDO GOMEZ BAUTISTA"/>
    <s v="LUIS ENRIQUE CHINCHILLA MOLINA"/>
    <s v="JUSTO PASTOR VARGAS HERRERA"/>
    <s v="ALDEMAR BURGOS"/>
    <s v="JUSTO PASTOR VARGAS"/>
    <s v="EDGAR FREDY CRUZ SUESCUN, JOAQUIN CASTRO MOYA"/>
    <m/>
    <m/>
    <m/>
    <m/>
    <s v="Nuestra organización tiene alrededor de 40 años de historia, donde la Comunidad de las tres Veredas se unió en torno a la necesidad de contar con su propio acueducto, lo que demando un arduo trabajo teniendo en cuenta que el punto de captación se encuentra muy retirado, el 08 de febrero de 1991 el Ministerio de Agricultura le otorga Personería Jurídica, hacia 1995 obtuvo apoyo de la Alcaldía municipal de Arbeláez para infraestructura en el primer intento por tener planta de tratamiento la que actualmente resulta ser muy pequeña para el caudal manejado. para el 2002 la comunidad se une buscando asegurar y preservar la zona donde cerca al nacimiento de la Quebrada de la Lejía es así como la organización adquiere la reserva forestal La Alianza de aproximadamente 100 hectáreas. El Inicio del Acueducto se dio con alrededor de 80 campesinos a quienes hoy cerca de 1000 familias agradecemos sus esfuerzos y admiramos la proeza de tan importante obra. "/>
    <s v="históricamente se ha trabajado con entidades como la Alcaldía Municipal de Arbeláez, Juntas de Acción Comunal, entidades educativas, para mejorar las condiciones sociales de nuestra comunidad apoyando las iniciativas de carácter agrícola y pecuario."/>
    <s v="Nuestra organización mantiene una relación estrecha con la Alcaldía Municipal de Arbeláez, la CAR Cundinamarca, es así como se cuentan mas de 20 años participando en programas de reforestación y preservación de zonas aledañas de la Quebrada de la Lejía y cuencas menores de las veredas San Miguel Santa Rosa y SAn Jose de nuestro Municipio."/>
    <n v="2017"/>
    <s v="Reforestación y preservación de la Reserva la Alianza ESCA (3150 Arboles)"/>
    <s v="CAR Cundinamarca."/>
    <n v="2018"/>
    <s v="Reforestacion diferentes predios de la Vereda Santa Barbara (1000 arboles)"/>
    <s v="Alcaldía Municipal de Arbelaez"/>
    <n v="2020"/>
    <s v="reforestacion Vereda Santa Rosa Malpaso. mas de 3000 Arboles"/>
    <s v="Ministerio del Interior, Alcaldia de Arbelaez, JAC santa Rosa"/>
    <m/>
    <m/>
    <m/>
    <m/>
    <m/>
    <m/>
    <s v="la mayoría de vías son destapadas, recebo"/>
    <s v="camperos,"/>
    <s v="entre una y dos horas"/>
    <s v="8585e157-12cd-48bb-a5cf-dea06ef729f5..pdf"/>
    <s v="9f5ef98e-4338-44e4-9711-c5840e14f92e..pdf"/>
    <s v="No aplica Acueductos"/>
    <s v="cf507b9f-8d4d-4547-b8e2-a4e6bfa399af..pdf"/>
    <s v="No aplica Acueductos"/>
    <s v="df4793ce-2b83-41a3-aab9-9840dd4068e4..pdf"/>
    <s v="No aplica Acueductos"/>
    <s v="e7b61377-bac6-40d0-9c54-c0b0087c4e9d..pdf"/>
    <s v="4e6701c2-3026-4b36-b8e6-e692ccb2cfff..pdf"/>
    <s v="b90bcc2b-6677-4956-9739-c8630ca335b2..pdf"/>
    <s v="456a5afb-7079-4333-a566-3562e68ffdb9..pdf"/>
    <s v="52452359-5293-4687-beb4-0fbd3880d936..pdf"/>
    <s v="4b10e0cd-6b07-4548-80e4-1245966c36ba..pdf"/>
    <s v="0ad42175-c304-4627-a810-98b781e67507..pdf"/>
    <s v="5f17570c-d352-411e-b5f9-dcf162cf53b4..pdf"/>
    <s v="2f40aca9-679d-4e2a-b5b7-e6d6501f1eca..pdf"/>
    <s v="No"/>
    <s v="No"/>
    <s v="No"/>
    <s v="Si"/>
    <s v="Si"/>
    <s v="No"/>
    <s v="Veredas Santa Barbara, San Miguel"/>
    <s v="Quebrada la Lejia, quebrada La Mistela "/>
    <n v="2"/>
    <s v="Quebrada la Lejia"/>
    <s v="Quebrada la Lejia"/>
    <n v="2"/>
    <s v="Irregular"/>
    <s v="Medio"/>
    <n v="2"/>
    <s v="Irregular"/>
    <s v="Difícil"/>
    <s v="la Quebrada la Lejía es una de las principales fuentes hidrias para el Área Rural del Municipio de Arbeláez, exclusivamente abastece agua para las veredas de Santa Barbara, San Antonio San Miguel Santa Rosa, San José y discurre a los largo de la vereda San Roque, su uso ademas de ser para consumo humano también es para actividades agrícolas y pecuarias a los largo de mas de 20 kilómetros de ahi la importancia de proteger el área de nacimiento y producción de agua."/>
    <s v="en el 2017 nuestro Acueducto participó en el proyecto ESCA con excelentes resultados donde se logro dar cerramiento a la totalidad de la Reserva forestal la Alianza de alrededor de 100 hectáreas, frecuentemente se realiza seguimiento a esta reserva y se denuncian practicas que van en contra del ecosistema como caza y extracción de material vegetal."/>
    <s v="En los Últimos cinco años se han presentado al menos en tres oportunidades disminución importante del caudal en épocas de verano en la Quebrada La Lejía"/>
    <m/>
    <s v="3e9c9582-6a17-456b-bebf-4a671a67ca80..jpg"/>
    <s v="19039889-0722-4b30-958e-fdc6b0ac07fb..jpg"/>
    <s v="61e3cc86-9d75-4af0-bafd-3b4eeb97c791..jpg"/>
    <s v="07c55fa6-1cf5-42b8-9ce8-2f96e75caa5a..jpg"/>
    <s v="eb3d39ef-ce11-451c-927f-40c19a93ab87..jpg"/>
    <s v="d33dc719-f735-4c73-b58d-36c5fbd3d291..jpg"/>
    <s v="9671758b-4852-4a3f-80bf-c72b1d0be7de..jpg"/>
    <s v="40ef4517-aa4b-4da3-9745-8374a9d32b40..jpg"/>
    <s v="Si"/>
    <s v="loreto, la trinidad, la cumbre, el portugal, los andes, san juan"/>
    <n v="200"/>
    <n v="250"/>
    <n v="450"/>
    <n v="300"/>
    <n v="300"/>
    <n v="600"/>
    <n v="750"/>
    <n v="700"/>
    <n v="1450"/>
    <n v="300"/>
    <n v="300"/>
    <n v="600"/>
    <n v="1550"/>
    <n v="1550"/>
    <n v="3100"/>
    <n v="620"/>
    <n v="3100"/>
    <d v="2021-04-22T12:20:34"/>
    <n v="44310.408425925903"/>
    <x v="44"/>
    <s v="acueductoverdalsan3@gmail.com"/>
    <s v="jmartinez@cci.org.co"/>
    <n v="44323.573842592603"/>
    <n v="1"/>
    <n v="1"/>
    <s v="No aplica Acueductos"/>
    <n v="1"/>
    <s v="No aplica Acueductos"/>
    <n v="1"/>
    <s v="No aplica Acueductos"/>
    <n v="1"/>
    <n v="1"/>
    <n v="1"/>
    <n v="3"/>
    <n v="3"/>
    <n v="2"/>
    <n v="1"/>
    <n v="1"/>
    <n v="1"/>
    <m/>
    <m/>
    <s v="No aplica Acueductos"/>
    <s v="no establece quien es el tesorero_x000a_"/>
    <s v="No aplica Acueductos"/>
    <s v="Los estatutos determinan que la Junta Directiva debe reunirse para aprobar la celebración de un contrato superior a los 60 SMMLV, y no se adjunta acta de reunión ni firmas de la junta aprobandolo. _x000a_- subsanado"/>
    <s v="No aplica Acueductos"/>
    <m/>
    <m/>
    <m/>
    <m/>
    <m/>
    <m/>
    <s v="Se debe pedir un certificado ya sea a la administración local u otro tercero, no una auto-certificación"/>
    <s v="Se menciona que la concesión tiene vigencia de 10 años a partir del acto administrativo que  apruebe las obras, pero no adjunta dicho acto administrativo_x000a_-subsanado"/>
    <m/>
    <m/>
    <m/>
    <s v="No aplica Acueductos"/>
    <m/>
    <s v="No aplica Acueductos"/>
    <s v="69ec5914-39e3-4560-a1e5-498bcbc233d4..pdf"/>
    <s v="No aplica Acueductos"/>
    <m/>
    <m/>
    <m/>
    <m/>
    <m/>
    <m/>
    <m/>
    <s v="d1a5b85d-ed8d-44a6-b3cd-7fcad8603a65..pdf"/>
    <m/>
    <s v="Implementación"/>
    <x v="0"/>
    <b v="1"/>
    <x v="0"/>
    <x v="8"/>
    <x v="11"/>
    <n v="1"/>
    <n v="0"/>
    <n v="0"/>
    <n v="0"/>
    <n v="0"/>
    <n v="1"/>
    <n v="82"/>
    <m/>
    <x v="2"/>
    <n v="44309"/>
    <s v="Se hablo directamente con el administrador quien es el encargado de subir toda la informacion, tiene documentacion al dia, informan que a el dia de mañana finalizan el proceso. "/>
    <m/>
    <m/>
    <m/>
    <m/>
    <m/>
    <m/>
    <m/>
    <m/>
    <m/>
    <m/>
    <s v="x"/>
    <s v="x"/>
    <s v="SI"/>
    <n v="80"/>
    <x v="3"/>
    <x v="0"/>
    <x v="1"/>
    <m/>
    <m/>
    <x v="1"/>
    <m/>
    <m/>
    <m/>
    <x v="0"/>
    <m/>
    <m/>
    <s v=" "/>
    <m/>
    <m/>
    <m/>
    <m/>
    <m/>
    <m/>
    <m/>
    <m/>
    <m/>
    <m/>
    <m/>
    <m/>
    <m/>
    <m/>
    <n v="0"/>
    <m/>
  </r>
  <r>
    <n v="168"/>
    <s v="Asociación de usuarios de Acueducto y o alcantarillado rural vereda victoria baja "/>
    <x v="1"/>
    <x v="6"/>
    <s v="Victoria baja "/>
    <n v="29590"/>
    <x v="4"/>
    <m/>
    <s v="901021058-5"/>
    <s v="Finca el rancho victoria baja "/>
    <s v="X 4,44270  Y  74,34612"/>
    <n v="3107568047"/>
    <s v="acueductovictoriasil@gmail.com"/>
    <s v="Ruth Jazmin Gutierrez Romero"/>
    <n v="52061766"/>
    <n v="3107568047"/>
    <s v="acueductovictoriasil@gmail.com"/>
    <s v="Victor Jonh Santamaria Correa "/>
    <n v="73114895"/>
    <n v="3114889960"/>
    <s v="acueductovictoriasil@gmail.com"/>
    <s v="Ruth Jamin Gutierrez Romero "/>
    <s v="Maria Adriana Silva Sanabria "/>
    <s v="Gladys Moreno infante "/>
    <s v="Victor Jonh Santamaria Correa "/>
    <s v="Ninguno"/>
    <s v="Ninguno"/>
    <s v="Ninguno"/>
    <s v="NINGUNO"/>
    <s v="Ninguno"/>
    <s v="Vocal "/>
    <s v="Juan Gonzalez "/>
    <s v="NINGUNO"/>
    <s v="ninguno"/>
    <s v="HISTORIA DEL ACUEDUCTO VICTORIA BAJA. Según cuenta la mayoría de las personas de la zona nuestro Acueducto existe desde hace más de 25 años cuando el comité de cafeteros lo financio, apoyados por la iniciativa de la señora Virginia Galindo quien fue Alcaldesa del Municipio de Silvania, entiendo que para la época fue una obra titánica pues muchos materiales fueron llevados a lomo de mula y otros tantos a pie fue un esfuerzo significativo y lo triste del asunto es que el ingeniero que realizo los estudios para la bocatoma y el tanque de reserva.  Se equivocó y construyo la bocatoma con todas las normas y de lo mejor que había en su momento, en un sitio donde no llego ni una gota de agua al tanque y entonces como ya se había gastado bastante del presupuesto, y con lo que quedo hubo que construir otra bocatoma y otro tanque, los cuales no quedaron igual pero si funcionales. Después de este desafortunado incidente unos propietarios de fincas incitados por el esposo de la señora Virginia Galindo, deciden inscribirlo en la cámara de comercio y el día 25 de julio de 1999 a las 2:00 p.m. se reunieron:_x000a_Julio Rocha, Jorge Sandoval, Fénix Delgado, Jaime Muñoz, Jaime Gazca, Luisa Osorio, Adolfo Sánchez, Luis Rincón, Idali Rodríguez._x000a_Desde ese momento no tengo información solo cuando yo llegue a la vereda en el año 2015 el señor fontanero cobraba el servicio y de ahí organizaba su salario. Para el año 2016 se creó una  nueva Junta Directiva y de ahí en adelante se ha ido mejorando poco a poco con la documentación que prácticamente no había.  _x000a_"/>
    <s v="Esta nueva era nos ha traído la posibilidad de interconexión, y en eso el Acueducto como entidad a liderado en la vereda una forma participativa para todos los integrantes de la comunidad pues además de tener un grupo de WhatsApp también esta pendiente de las necesidades de la misma para cumplir su propósito que es servir en lo que nos sea posible."/>
    <s v="Hasta el momento hemos hecho una siembra de arboles el día 23 de Julio del 2020 los cuales nos dono la CAR "/>
    <n v="2020"/>
    <s v="siembra de arboles"/>
    <s v="Acueducto Victoria Baja"/>
    <m/>
    <m/>
    <m/>
    <m/>
    <m/>
    <m/>
    <m/>
    <m/>
    <m/>
    <m/>
    <m/>
    <m/>
    <s v="carretera sin pavimento en buenas condiciones"/>
    <s v="carro, moto, buseta"/>
    <s v="10 minutos hasta la sede"/>
    <s v="6f2ca8d5-7180-452c-b5ca-00d7d92afe3f..pdf"/>
    <s v="d7d2088d-516e-4864-8df7-0b5a6ded99fd..pdf"/>
    <s v="No aplica Acueductos"/>
    <m/>
    <s v="No aplica Acueductos"/>
    <s v="59fffcc8-df9f-4206-9ee9-a52ed9197656..pdf"/>
    <s v="No aplica Acueductos"/>
    <s v="37d858dc-d1b1-4ed9-8328-357e9ae7699f..pdf"/>
    <s v="f818bc9f-a8ad-47b4-bcd5-28c31dec1563..pdf"/>
    <s v="8f828e31-2bb1-42fa-9954-f8c5be354921..pdf"/>
    <s v="fead8368-d3a1-4b49-a029-ead5c71de8bf..pdf"/>
    <s v="788cc5e8-8826-4f17-a196-9bde4b920fb4..pdf"/>
    <s v="d4cd55f9-d628-44f4-aef1-502ae9571ad4..pdf"/>
    <m/>
    <m/>
    <m/>
    <s v="No"/>
    <s v="No"/>
    <s v="No"/>
    <s v="Si"/>
    <s v="No"/>
    <s v="No"/>
    <s v="Vereda Victoria Baja "/>
    <m/>
    <m/>
    <m/>
    <m/>
    <m/>
    <m/>
    <m/>
    <m/>
    <m/>
    <m/>
    <m/>
    <m/>
    <m/>
    <m/>
    <m/>
    <s v="8962fe26-b463-4434-a03f-5748730417d0..jpg"/>
    <m/>
    <m/>
    <m/>
    <m/>
    <s v="3ca71c23-c564-447e-83b4-fa35bb52cc9f..jpg"/>
    <s v="abdcd6ac-8f37-46bb-8786-5edce0d4c907..jpg"/>
    <m/>
    <m/>
    <n v="0"/>
    <n v="0"/>
    <n v="0"/>
    <n v="0"/>
    <n v="0"/>
    <n v="0"/>
    <n v="0"/>
    <n v="0"/>
    <n v="0"/>
    <n v="0"/>
    <n v="0"/>
    <n v="0"/>
    <n v="0"/>
    <n v="0"/>
    <n v="0"/>
    <n v="0"/>
    <n v="0"/>
    <d v="2021-04-22T15:35:42"/>
    <n v="44309.537685185198"/>
    <x v="2"/>
    <s v="acueductovictoriasil@gmail.com"/>
    <m/>
    <m/>
    <m/>
    <m/>
    <m/>
    <m/>
    <m/>
    <m/>
    <m/>
    <m/>
    <m/>
    <m/>
    <m/>
    <m/>
    <m/>
    <m/>
    <m/>
    <m/>
    <m/>
    <m/>
    <m/>
    <m/>
    <m/>
    <m/>
    <m/>
    <m/>
    <m/>
    <m/>
    <m/>
    <m/>
    <m/>
    <m/>
    <m/>
    <m/>
    <m/>
    <m/>
    <m/>
    <m/>
    <m/>
    <m/>
    <m/>
    <m/>
    <m/>
    <m/>
    <m/>
    <m/>
    <m/>
    <m/>
    <m/>
    <m/>
    <m/>
    <x v="2"/>
    <m/>
    <x v="2"/>
    <x v="2"/>
    <x v="2"/>
    <n v="0"/>
    <n v="0"/>
    <n v="0"/>
    <n v="0"/>
    <n v="0"/>
    <s v=""/>
    <m/>
    <m/>
    <x v="2"/>
    <n v="44308"/>
    <s v="Se realiza contacto con la presidenta de la JAC para iniciar registro y resolver dudas que tiene respecto a las preguntas del aplicativo."/>
    <n v="44309"/>
    <s v="No cuentan con unos documentos, informan que no siguen con el proceso. "/>
    <m/>
    <m/>
    <m/>
    <m/>
    <m/>
    <m/>
    <m/>
    <m/>
    <s v="x"/>
    <s v="x"/>
    <m/>
    <e v="#N/A"/>
    <x v="1"/>
    <x v="0"/>
    <x v="1"/>
    <m/>
    <m/>
    <x v="1"/>
    <m/>
    <m/>
    <m/>
    <x v="0"/>
    <m/>
    <m/>
    <s v=" "/>
    <m/>
    <m/>
    <m/>
    <m/>
    <m/>
    <m/>
    <m/>
    <m/>
    <m/>
    <m/>
    <m/>
    <m/>
    <m/>
    <m/>
    <n v="0"/>
    <m/>
  </r>
  <r>
    <n v="170"/>
    <s v="JUNTA DE ACCIÓN COMUNAL DE LA VEREDA EL ESPINALITO"/>
    <x v="1"/>
    <x v="16"/>
    <s v="EL ESPINALITO"/>
    <s v=" Resolución No. 1816"/>
    <x v="1"/>
    <n v="23177"/>
    <n v="8080030692"/>
    <s v="VEREDA EL ESPIINALITO"/>
    <s v="Latitud: 4°18'42.45&quot;N - 74°24'58.88&quot;O - Longitud: 4°18'43.25&quot;N -  74°24'56.03&quot;O"/>
    <n v="3124806037"/>
    <s v="jacvdaespinalito@gmail.com"/>
    <s v="LILIA GONZÁLEZ ORTÍZ"/>
    <n v="20565685"/>
    <n v="3124806037"/>
    <s v="jacvdaespinalito@gmail.com"/>
    <s v="DIANA MARCELA QUINTERO VELA"/>
    <n v="1069730236"/>
    <n v="3156714567"/>
    <s v="dianamarcelaq@hotmail.com"/>
    <s v="LILIA GONZÁLEZ ORTÍZ"/>
    <s v="MARIA CRISTINA REYES QUINTERO"/>
    <s v="ALVA CASTELLANOS"/>
    <s v="DIANA MARCELA QUINTERO VELA"/>
    <s v="LUIS A. RUIZ IZQUIERDO"/>
    <s v="EDUARDO AREVALO"/>
    <s v="EDGAR U. QUINTERO"/>
    <s v="CECILIA VELANDIA ESPITIA"/>
    <s v="TERESA QUINTERO, FREDESMINDA JUNCA, HERNAN MORA"/>
    <s v="SALUD Y EDUCACIÓN"/>
    <s v="YANIN MELO P."/>
    <s v="DEPORTES"/>
    <s v="HERNAN BARBOSA"/>
    <s v="La Junta de Acción Comunal de la Vereda El Espinalito se creó por las necesidades de la comunidad del año 1963 que eran la vía para poder sacar su producción agrícola de: café y panela y la necesidad de tener una organización para poder tener suministro de agua, el objeto que se perseguía en dicha época era encausar los esfuerzos de los vecinos de la vereda hacia la realización de intereses comunitarios, estudiar y procurar la solución de los problemas que confronta la comunidad y vincular a las autoridades y organismos especializados en la asesoría técnica como complemento de los esfuerzos comunitarios siendo el señor Silverio Castillo López presidente, Benjamín Leguizamón vicepresidente, Roberto Ortiz Fiscal, Belisario Moreno Tesorero, Rosa Elvira Bermúdez Secretaria, Vocales Antonio Ramírez, Elías Quintero, Arturo Espitia. "/>
    <s v="NO APLICA"/>
    <s v="La Junta de Acción Comunal de la Vereda El Espinalito lideró la instalación de acueducto de agua potable para toda la Vereda El Espinalito, dicha actividad se llevó a cabo en el año 2019 de la mano con la Alcaldía Municipal de Fusagasugá con parte de financiación del Plan Departamental de Aguas."/>
    <n v="2021"/>
    <s v="REFORESTACIÓN DE LA CUENCUA Y RIVERAS DEL RIO CUJA QUE PASA POR LA VEREDA EL ESPINALITO CON ÁRBOLES NATIVOS. _x000a_(EN EJECUCIÓN)"/>
    <s v="ASOCIACIÓN ASOASES"/>
    <m/>
    <m/>
    <m/>
    <m/>
    <m/>
    <m/>
    <m/>
    <m/>
    <m/>
    <m/>
    <m/>
    <m/>
    <s v="VÍA RURAL PAVIMENTADA EN REGULAR ESTADO."/>
    <s v="BUSETA DE PASAJEROS QUE PASA CADA 2 HORAS"/>
    <s v="40 MINUTOS AL PARADERO DE LA VEREDA."/>
    <s v="e4a62ece-0527-4a6c-828a-ee6628ee7d86..pdf"/>
    <s v="a8dd4bbc-5acb-4e06-a4ea-11f39fd8f3f8..pdf"/>
    <s v="bda004e9-041b-4d71-8f8d-5d880b3b7cdb..pdf"/>
    <s v="No aplica Jac"/>
    <s v="4ac87f85-f64e-41fd-b1f2-6ed51736857a..pdf"/>
    <s v="No aplica Jac"/>
    <s v="0e4e4a72-5e39-40a6-bec8-710d7eaaa914..pdf"/>
    <s v="67f76647-da89-41ec-a459-ce52e9dc73d1..pdf"/>
    <s v="afb4750c-53da-4c08-b114-a783a8a8b957..pdf"/>
    <s v="43a6b5bc-1971-4bde-b825-03d2f42f0789..pdf"/>
    <s v="9bdce10c-de73-42f8-a685-a3999a45e7c8..pdf"/>
    <s v="5813355f-5913-4eb2-8a66-164ff875ce14..pdf"/>
    <s v="d348d3bf-4795-4097-b166-a86365cf9356..pdf"/>
    <s v="f84fadc7-7e2a-41a7-a04b-586fe329452e..png"/>
    <s v="No aplica Jac"/>
    <s v="e5495334-f619-439e-82e3-9e1e6cc62232..pdf"/>
    <s v="No"/>
    <s v="No"/>
    <s v="No"/>
    <s v="Si"/>
    <s v="No"/>
    <s v="No"/>
    <s v="VEREDA EL ESPINALITO / FUSAGASUGÁ - CUNDINAMARCA"/>
    <s v="RIO CUJA"/>
    <n v="1"/>
    <n v="1"/>
    <s v="EL RIO CUJA CUENTA CON DISTRITOS DE RIEGO QUE ABASTECEN EL AGUA PARA CONSUMO HUMANO."/>
    <n v="15"/>
    <s v="TERRENO DE FACIL ACCESO."/>
    <s v="Fácil"/>
    <n v="20"/>
    <s v="TERRENO DE FACIL ACCESO."/>
    <s v="Fácil"/>
    <s v="ACTUALMENTE EL RIO CUJA ES UTILIZADO COMO BALNEARIO POR PARTE DE LA POBLACIÓN AJENA A LA VEREDA QUE DURANTE FINES DE SEMANA O EPOCAS FESTIVAS ACUDEN AL RIO PARA BAÑARSE EN FAMILIA, COCINAR Y DEMÁS ACTIVIDADES QUE GENERAN CONTAMINACIÓN AL MISMO. A LA VEREDA LLEGAN DEMASIADOS RESIDUOS QUE PODRIAN EVITARSE SI SE PROHIBE EL USO DE ESTA FUENTE HIDRICA COMO LUGAR DE BAÑO E INGESTA DE ALIMENTOS."/>
    <s v="No se han realizado actividades de conservación de la fuente hídrica."/>
    <s v="Deslizamiento de masas"/>
    <m/>
    <s v="437c0d14-fd4f-4a8b-a4e6-4623c462c2b7..jpeg"/>
    <s v="721b506c-79b8-4eb6-9d1f-c9603ce6aedd..png"/>
    <s v="58cd0d19-a75d-4501-a4ac-2800fab3759c..JPG"/>
    <s v="c7c4ed82-4781-4e56-b045-c88ff4dc61f6..jpg"/>
    <s v="7cbf0aeb-54e6-4699-8b92-3e47ca827efd..jpg"/>
    <s v="d63a4bef-7629-4933-b5d8-42630e5903c7..png"/>
    <s v="e35f9050-9f09-4f99-a821-8f26af49f47f..png"/>
    <s v="0a3fd2af-f5c1-4e67-8288-78ab52c5d0bd..png"/>
    <s v="No"/>
    <m/>
    <n v="26"/>
    <n v="20"/>
    <n v="46"/>
    <n v="28"/>
    <n v="30"/>
    <n v="58"/>
    <n v="87"/>
    <n v="126"/>
    <n v="213"/>
    <n v="42"/>
    <n v="43"/>
    <n v="85"/>
    <n v="183"/>
    <n v="219"/>
    <n v="402"/>
    <n v="86"/>
    <n v="110"/>
    <d v="2021-04-22T16:05:53"/>
    <n v="44312.809560185196"/>
    <x v="45"/>
    <s v="jacvdaespinalito@gmail.com"/>
    <s v="amarin@cci.org.co"/>
    <n v="44322.6663078704"/>
    <n v="1"/>
    <n v="1"/>
    <n v="1"/>
    <s v="No aplica Jac"/>
    <n v="1"/>
    <s v="No aplica Jac"/>
    <n v="1"/>
    <n v="1"/>
    <n v="1"/>
    <n v="1"/>
    <n v="3"/>
    <n v="3"/>
    <n v="2"/>
    <n v="1"/>
    <s v="No aplica Jac"/>
    <n v="1"/>
    <m/>
    <m/>
    <s v="El cert. de existencia puede ser emitida por la Secretaría de Gobierno"/>
    <s v="No aplica Jac"/>
    <s v="subsanado. autorizan al rl a suscribir contratos mayores a 60 smls"/>
    <s v="No aplica Jac"/>
    <m/>
    <m/>
    <m/>
    <m/>
    <m/>
    <m/>
    <m/>
    <s v="El certificado de experiencia en iniciativas comunitarias o ambientales puede ser expedida por la junta directiva de la jac, la umata, la alcaldía, etc."/>
    <s v="No aplica Jac"/>
    <m/>
    <m/>
    <m/>
    <m/>
    <s v="No aplica Jac"/>
    <s v="152d2c3f-6c4f-4f77-9564-f07fe71d12f8..pdf"/>
    <s v="No aplica Jac"/>
    <m/>
    <m/>
    <m/>
    <m/>
    <m/>
    <m/>
    <m/>
    <s v="ce984475-7d57-401b-97b5-cc976049ddcb..pdf"/>
    <s v="No aplica Jac"/>
    <m/>
    <s v="Implementación"/>
    <x v="3"/>
    <b v="1"/>
    <x v="0"/>
    <x v="3"/>
    <x v="3"/>
    <n v="0"/>
    <n v="0"/>
    <n v="0"/>
    <n v="0"/>
    <n v="0"/>
    <s v=""/>
    <n v="145"/>
    <m/>
    <x v="2"/>
    <n v="44309"/>
    <s v="Se realiza contacto con la presidenta de la JAC quien comunica que tienen todos los documentos al dia y completos, requieren de un acompañamiento via telefonica el dia de mañana y aseguran en terminar el proceso el fin de semana. "/>
    <n v="44312"/>
    <s v="Estan subiendo documentacion, informan que culminan esta tarde y que cualquier inquietud se comunican "/>
    <m/>
    <m/>
    <m/>
    <m/>
    <m/>
    <m/>
    <m/>
    <m/>
    <s v="x"/>
    <s v="x"/>
    <s v="SI"/>
    <n v="57"/>
    <x v="3"/>
    <x v="13"/>
    <x v="2"/>
    <s v="NO VIABLE"/>
    <s v="NO VIABLE"/>
    <x v="2"/>
    <s v="1._x0009_El área del predio del señor Gustavo Ramírez cuenta con una extensión de 662 m2, en dicho espacio se podría generar un enriquecimiento forestal Natural de aproximadamente 73 árboles, según la relación de 1100 árboles sembrados en una hectárea, sin embargo, solo se relacionan 55 árboles._x000a_2._x0009_ El área del predio del señor Segundo Quintero cuenta con una extensión de 493 m2, en dicho espacio se podría generar un enriquecimiento forestal Natural de aproximadamente 55 árboles, según la relación de 1100 árboles sembrados en una hectárea, sin embargo, se relacionan 66 árboles."/>
    <d v="2021-07-01T00:00:00"/>
    <d v="2021-07-01T00:00:00"/>
    <x v="1"/>
    <m/>
    <m/>
    <s v=" "/>
    <m/>
    <m/>
    <m/>
    <m/>
    <m/>
    <m/>
    <m/>
    <m/>
    <m/>
    <m/>
    <m/>
    <m/>
    <n v="8239000"/>
    <n v="1491000"/>
    <n v="9730000"/>
    <m/>
  </r>
  <r>
    <n v="180"/>
    <s v="ASOCIACIÓN DE SUSCRIPTORES DEL ACUEDCUTO VEREDA ALTO DE INSA"/>
    <x v="0"/>
    <x v="17"/>
    <s v="ISNA"/>
    <n v="1"/>
    <x v="4"/>
    <n v="43299"/>
    <n v="808001304"/>
    <s v="vereda isna"/>
    <s v="4.39567245; -74.61395711"/>
    <n v="3194165466"/>
    <s v="amparoleon01@hotmail.com"/>
    <s v="MARIA AMPARO LEON"/>
    <n v="21015481"/>
    <n v="3194165466"/>
    <s v="amparoleon01@hotmail.com"/>
    <s v="GRACIELA MATALLANA"/>
    <n v="41589116"/>
    <n v="3194165466"/>
    <s v="amparoleon01@hotmail.com"/>
    <s v="MARIA AMPARO LEON"/>
    <s v="GABRIEL PEÑA"/>
    <s v="CARLOS HENRRY TRUILLO"/>
    <s v="GRACIELA MATALLANA"/>
    <s v="DAVID GONGORA"/>
    <s v="NA"/>
    <s v="NA"/>
    <s v="NA"/>
    <s v="NA"/>
    <s v="NA"/>
    <s v="NA"/>
    <s v="NA"/>
    <s v="NA"/>
    <s v="La organización es una entidad sin animo de lucro que se creó para la administración y cuidado del recurso hídrico"/>
    <s v="Seguimiento en la distribución de Agua - Jornadas de limpieza acueducto "/>
    <s v="Jornadas de reforestación - jornada limpieza nacedero - jornadas limpieza fuentes hídricas "/>
    <n v="2019"/>
    <s v="jornadas de limpieza y reforestacion en pro de la conservacion y preservacion del medio ambiente "/>
    <s v="Asociacion de Acueducto Veredal"/>
    <m/>
    <m/>
    <m/>
    <m/>
    <m/>
    <m/>
    <m/>
    <m/>
    <m/>
    <m/>
    <m/>
    <m/>
    <s v="Vía pública destapada en buenas condiciones"/>
    <s v="Automóvil  y motocicleta"/>
    <s v="30 min"/>
    <s v="c9c4e7af-44e8-4aff-8b88-193c15a861d9..pdf"/>
    <s v="4d795316-10d0-4439-aa55-fd9207385153..pdf"/>
    <s v="No aplica Acueductos"/>
    <s v="a7a4a24a-9e41-4576-a080-a6d171b3fbb4..pdf"/>
    <s v="No aplica Acueductos"/>
    <s v="7647cf8f-e000-49f2-9f9e-b335a5889718..pdf"/>
    <s v="No aplica Acueductos"/>
    <s v="16d56501-b916-4f9f-a513-ef9a472270c5..pdf"/>
    <s v="42c3f01a-8d66-4b6c-b281-0e65372d7465..pdf"/>
    <s v="cfab76ec-c5ea-4529-865f-a700b45408ea..pdf"/>
    <s v="c7ff7a25-926f-4c94-90e8-34ed032ddfb1..pdf"/>
    <s v="77b6b795-2a24-4054-add5-178440390f34..pdf"/>
    <s v="96058f34-b6f8-4c09-93d9-624926f7e821..pdf"/>
    <s v="c5ab66b7-5a68-40f7-b0d7-62666d3f91a5..pdf"/>
    <s v="5f595f03-af28-498e-a62d-97f369a32cb5..pdf"/>
    <s v="15801975-6d1f-4255-a1dc-305aadb033e8..pdf"/>
    <s v="Si"/>
    <s v="No"/>
    <s v="No"/>
    <s v="No"/>
    <s v="No"/>
    <s v="No"/>
    <s v="vereda Alto de Isná"/>
    <s v="Quebrada Isná"/>
    <n v="1"/>
    <s v="Quebrada Isná _x000a_Zanjón San Juanito"/>
    <s v="Quebrada Isná "/>
    <n v="2000"/>
    <s v="Mucha especie arbustiva"/>
    <s v="Medio"/>
    <n v="10"/>
    <s v="Mucha especie arbustiva"/>
    <s v="Medio"/>
    <s v="Aumentar cobertura vegetal con especies nativas "/>
    <s v="Las actividades que han realizado la asociasión es recuperar la fuente hídrica , jornadas de reforestación y jornada de limpieza sobre la fuente hídrica."/>
    <s v="La vereda ha sido afectada por el aumento de temperatura generando sequía en la fuente hídrica y diferente nacederos de la zona. _x000a_Se ha generado jornada de limpieza sobre la fuente hídrica"/>
    <m/>
    <s v="aa994c23-6ad2-406f-b5f4-285ac3dc3782..jpeg"/>
    <s v="396a2d85-99ac-408d-b07b-2bc0a4f50ccb..jpeg"/>
    <s v="5e32bb5f-6d52-4505-99ab-13373f2cc21a..jpeg"/>
    <s v="0a9a9829-13d4-41da-80d4-5b8b11f62f02..jpeg"/>
    <s v="f1b4bfc2-5857-46b1-8bca-a202cdd61413..jpeg"/>
    <s v="84a1f04c-951b-461f-b914-781c9baeb6d5..jpeg"/>
    <s v="5b3c41b4-c68e-4fb6-8512-5a04e7ea7f3d..jpeg"/>
    <s v="8cdffe97-16eb-4e87-b08f-7bb6d3ce7aec..jpeg"/>
    <s v="No"/>
    <m/>
    <n v="11"/>
    <n v="15"/>
    <n v="26"/>
    <n v="19"/>
    <n v="25"/>
    <n v="44"/>
    <n v="24"/>
    <n v="25"/>
    <n v="49"/>
    <n v="19"/>
    <n v="15"/>
    <n v="34"/>
    <n v="73"/>
    <n v="80"/>
    <n v="153"/>
    <n v="72"/>
    <n v="10"/>
    <d v="2021-04-23T12:45:33"/>
    <n v="44312.830891203703"/>
    <x v="46"/>
    <s v="amparoleon01@hotmail.com"/>
    <s v="amarin@cci.org.co"/>
    <n v="44314.371481481503"/>
    <n v="1"/>
    <n v="1"/>
    <s v="No aplica Acueductos"/>
    <n v="1"/>
    <s v="No aplica Acueductos"/>
    <n v="1"/>
    <s v="No aplica Acueductos"/>
    <n v="1"/>
    <n v="1"/>
    <n v="1"/>
    <n v="3"/>
    <n v="3"/>
    <n v="2"/>
    <n v="1"/>
    <n v="1"/>
    <n v="1"/>
    <m/>
    <m/>
    <s v="No aplica Acueductos"/>
    <m/>
    <s v="No aplica Acueductos"/>
    <m/>
    <s v="No aplica Acueductos"/>
    <m/>
    <m/>
    <m/>
    <m/>
    <m/>
    <m/>
    <s v="posteriormente certificadas por Asojuntas"/>
    <m/>
    <m/>
    <m/>
    <m/>
    <s v="No aplica Acueductos"/>
    <m/>
    <s v="No aplica Acueductos"/>
    <m/>
    <s v="No aplica Acueductos"/>
    <m/>
    <m/>
    <m/>
    <m/>
    <m/>
    <m/>
    <m/>
    <m/>
    <m/>
    <s v="Diagnostico"/>
    <x v="3"/>
    <b v="1"/>
    <x v="0"/>
    <x v="7"/>
    <x v="9"/>
    <n v="0"/>
    <n v="0"/>
    <n v="0"/>
    <n v="0"/>
    <n v="0"/>
    <s v=""/>
    <n v="148"/>
    <m/>
    <x v="0"/>
    <n v="44309"/>
    <s v="La representante legal de la asociación María Amparo León, reporta que están recolectando las fotografías requeridas para la postulación, además, esperan terminar el respectivo diligenciamiento de los datos faltantes para culminar con una postulación exitosa lo antes posible. "/>
    <m/>
    <m/>
    <m/>
    <m/>
    <m/>
    <m/>
    <m/>
    <m/>
    <m/>
    <m/>
    <s v="x"/>
    <s v="x"/>
    <s v="SI"/>
    <n v="59"/>
    <x v="0"/>
    <x v="0"/>
    <x v="0"/>
    <s v="VIABLE"/>
    <s v="NO VIABLE"/>
    <x v="2"/>
    <m/>
    <m/>
    <m/>
    <x v="0"/>
    <m/>
    <m/>
    <s v=" "/>
    <m/>
    <m/>
    <m/>
    <m/>
    <m/>
    <m/>
    <m/>
    <m/>
    <m/>
    <m/>
    <m/>
    <m/>
    <m/>
    <m/>
    <n v="0"/>
    <m/>
  </r>
  <r>
    <n v="183"/>
    <s v="COOPERATIVA DE USUARIOS DEL ACUEDUCTO COMUNAL DE LAS VEREDAS DEL SUR COOVESUR LTDA ESP"/>
    <x v="1"/>
    <x v="16"/>
    <s v="MESITAS, LA ISLA, SARDINAS, BOCHICA, LA TRINIDAD, PALACIOS, GUAYABAL, ESPINALITO Y LA UNION"/>
    <s v="no aplica"/>
    <x v="4"/>
    <n v="37309"/>
    <n v="8906801383"/>
    <s v="CALLE 10 No. 7-07 OFICINA 204"/>
    <s v="N:964957 W:977773 H: 2121 msnm"/>
    <n v="3114819503"/>
    <s v="coovesur@yahoo.com"/>
    <s v="MONICA GORDILLO BETANCOURT"/>
    <n v="35252137"/>
    <n v="3114819503"/>
    <s v="monikg81@gmail.com"/>
    <s v="MILTON PEÑA VERANO"/>
    <n v="19221692"/>
    <n v="3114648249"/>
    <s v="mipeve@outlook.es"/>
    <s v="LUIS ALFREDO BUITRAGOS CASTRO - MONICA GORDILLO BETANCOURT"/>
    <s v="BELARMINO LOPEZ OSORIO"/>
    <s v="CARMEN ROSA RODRIGUEZ HERRERA"/>
    <s v="MILTON PEÑA VERANO"/>
    <s v="no aplica"/>
    <s v="no aplica"/>
    <s v="no aplica"/>
    <s v="NO APLICA"/>
    <s v="no aplica"/>
    <m/>
    <m/>
    <m/>
    <m/>
    <s v="_x000a_La Cooperativa de Usuarios del Acueducto Comunal de la Veredas del sur de Fusagasugá, inicia sus servicios hacia el año 1957 como una necesidad que surge desde la misma comunidad para recibir en su domicilio el preciado líquido sin tener que recurrir a los difíciles recorridos de carga desde las quebradas de la zona._x000a_Desde su inicio, esta entidad sin ánimo de lucro de carácter privado, no puede desconocer el apoyo incondicional que la Federación Nacional de Cafeteros brindó a la comunidad que no desfalleció en su sueño de contar con agua en sus predios._x000a_La primera planta de tratamiento, con una capacidad de 10 Lts fue construida en el año 1993 con los recursos de la misma comunidad y el apoyo decidido de la Federación de Cafeteros y la Administración Municipal de Fusagasugá. La segunda planta fue adquirida con recursos propios en el año 2012 por un costo aproximado de 160 millones de pesos, con una capacidad de 10 lts , en fibra de vidrio. Esto permitió mejorar la calidad e igualmente ampliar la cobertura, llegando a sectores que no contaban con este servicio primordial_x000a_Actualmente se suministra agua potable a nueve veredas del sur-oriente de Fusagasugá  Mesitas, La Isla, Sardinas, Bochica, La Trinidad, Palacios, Guayabal, Espinalito  y La Unión. Es decir que se  presta el servicio a 1.200 suscriptores y 5.000 usuarios aproximadamente._x000a_Su estructura organizacional está conformada por la Asamblea de delegados integrada por el 10% del total de cooperados, la cual es elegida en las asambleas veredales, el consejo de administración constituido por 2 representantes de  cada vereda para un total de 18 consejeros, 9 principales y 9 suplentes.  La junta de vigilancia conformada por 3 cooperados con sus respectivos suplentes. Gerencia nombrada por el Consejo de administración, un departamento administrativo y uno operativo en el que se encuentran 4 fontaneros y 2  operadores de planta. En línea staff la revisoría fiscal y el departamento contable._x000a_El enfoque siempre ha sido el de brindar un mejor servicio y gradualmente a medida que los recursos lo han permitido,  invertir en calidad y recursos técnicos y  gracias al apoyo de todos los usuarios, se han logrado materializar obras de gran importancia para el acueducto._x000a_"/>
    <s v="construcción de la línea principal de la bocatoma sobre el rio Batan a la planta de tratamiento ubicada entre las veredas Sardinas y Bochica, con una longitud de 3.600 metros en tubería de 8 y 6 pulgadas en PVC, con un paso elevado de aproximadamente 40 metros de luz sobre la quebrada La Yerbabuena  para un total de 240 millones de pesos en costos de obra._x000a_Adquisición de equipos de laboratorio para obtener una dosificación más precisa y ajustada a la normatividad vigente, garantizando la potabilidad de la misma._x000a_Proyecto de ampliación de cobertura con las veredas Bóchica y La Trinidad, con el apoyo de la Alcaldía de Fusagasugá y el Club Rotario, el cual benefició a cerca de 160 familias._x000a_Proyecto de la vereda Espinalito ejecutado entre los años 2018 y 2019, beneficiando a cerca de 200 familias que habitan esta vereda, esto fue posible gracias al convenio firmado con la administración municipal._x000a_De igual manera siendo y teniendo en cuenta que la razón de ser de Coovesur son sus cooperados a medida de las posibilidades y en cumplimiento de la responsabilidad social, ha realizado trabajos, especialmente con los niños en quienes se ven las esperanzas de un mejor futuro, por eso s  entrega  kits escolares a niños y niñas que cursan primaria o secundaria pertenecientes a las veredas en las que la cooperativa presta el servicio. Los recursos utilizados en la adquisición de estos útiles provinieron del fondo de educación que por ley debe tener la Cooperativa._x000a_"/>
    <s v="Jornadas de reforestación en la cuenca del rio Batan, participación en la defensa del cerro pico de plata para evitar la explotación minera, apoyo a la consulta popular realizada en Fusagasugá sobre no a la minería y al fracking  "/>
    <n v="2016"/>
    <s v="COMPRA DEL PREDIO DONDE ESTA LA BOCATOMA Y PARTE DE LA LINEA DE ADUCCION DEL ACUEDUCTO PARA MANTENERLA REFORESTADA"/>
    <s v="COOVESUR"/>
    <n v="2017"/>
    <s v="JORNADAS DE SIEMBRA EN EL PREDIO ADQUIRIDO"/>
    <s v="SENA Y COOVESUR"/>
    <n v="2018"/>
    <s v="JORNADAS DE REFORESTACION"/>
    <s v="COOVESUR"/>
    <n v="2019"/>
    <s v="JORNADAS DE REFORESTACION"/>
    <s v="COOVESUR"/>
    <n v="2020"/>
    <s v="JORNADAS DE LIMPIEZA CUENCA"/>
    <s v="COOVESUR"/>
    <s v="VIA CARRETEABLE, DESTAPADA EN REGULARES CONDICIONES"/>
    <s v="TERRESTRE POR LO GENERAL SE DEBE CONTRATAR VEHICULOS PARTICULARES PORQUE EL SERVICIO PUBLICO ES ESCASO"/>
    <s v="60 MINUTOS"/>
    <s v="2ef62d65-ab66-4549-bf60-282495a92d2b..pdf"/>
    <s v="a67c1171-f109-4201-a86c-ae6bfd52c75e..pdf"/>
    <s v="No aplica Acueductos"/>
    <s v="5b7671da-3502-420d-a4dc-1618be693378..pdf"/>
    <s v="No aplica Acueductos"/>
    <s v="96f81443-2556-4250-b538-6cb9e3eb4992..pdf"/>
    <s v="No aplica Acueductos"/>
    <s v="7ce15f4e-a962-4ec7-b3bc-21273e35d4e0..jpg"/>
    <s v="250a8160-4458-4a3b-b9d5-3a4ed7b0ffd4..jpg"/>
    <s v="a3187a05-6aed-46de-855e-6a82303e1db2..jpg"/>
    <s v="91fc6a9c-5ec0-47ae-8f12-9274d3f2a07c..pdf"/>
    <s v="517943d3-09f7-4bc7-a925-2c969121e416..pdf"/>
    <s v="040eeca8-cf5d-45a1-8b40-f4344d447faf..pdf"/>
    <s v="396ed568-1995-439f-a570-4bf71d97ee2a..jpg"/>
    <s v="c3f7d39e-2154-4205-b3f6-13a701c972e0..pdf"/>
    <s v="e949745e-2b83-48e3-96f0-98a638af040b..jpg"/>
    <s v="No"/>
    <s v="Si"/>
    <s v="No"/>
    <s v="Si"/>
    <s v="Si"/>
    <s v="No"/>
    <s v="ALTAGRACIA DE PASCA SITIO DONDE ESTA LA BOCATOMA DEL ACUEDUCTO"/>
    <s v="RIO BATAN Y QUEBRADA HIERBA BUENA O MAL PASO"/>
    <n v="2"/>
    <s v="RIO BATAN"/>
    <s v="RIO BATAN"/>
    <n v="10"/>
    <s v="EROSIONADO, REMOCIONES EN MASA"/>
    <s v="Medio"/>
    <n v="15"/>
    <s v="EROSIONADO, REMOCIONES EN MASA"/>
    <s v="Medio"/>
    <s v="POR DONDE ESTA PARTE DE LA LINEA DE ADUCCION DEL ACUDUCTO SE HAN PRESENTADO REMOSIONES EN MASA Y LOS TERRENOS SEAN EROSIONADO, LO CUAL HA PERJUDICADO EN REPETIDAS OCASIONES DAÑOS EN LAS TUBERIA OCASIONANDO QUE LA POBLACION SE QUEDE SIN SUMINISTRO DE AGUA POTABLE"/>
    <s v="JORNADAS DE TRABAJO EN EL RIO Y LA QUEBRADA , SIEMBRA DE ARBOLES, RETIRO DE MATERIAL ROCOSO Y DE TIERRA QUE HAN CAIDO POR LOS DESLIZAMIENTOS PRESENTADOS"/>
    <s v="FENOMENO DE LA NIÑA FUERTES PRECIPITACIONES, DESLIZAMIENTOS Y REMOCIONES EN MASA"/>
    <m/>
    <s v="26da5642-22b2-4778-882f-aa625260261e..jpeg"/>
    <s v="dde7d5b2-5f4a-47b2-80b8-02c07a7be95e..JPG"/>
    <s v="7dd880c3-33aa-4197-bfff-239cea022193..JPG"/>
    <s v="a25bd5d5-6e24-472f-bf63-2009764e252d..jpeg"/>
    <s v="b4811c8e-c81a-4476-ab31-3f6499f2534d..jpeg"/>
    <s v="5aa2b88a-8b02-4bdb-887d-5d2aed49320f..jpg"/>
    <s v="0948da52-93df-4f1d-a407-675fb38b66f1..jpg"/>
    <s v="a56599cb-6f7c-435f-8f68-842dc9d2f5f9..jpg"/>
    <s v="No"/>
    <m/>
    <n v="650"/>
    <n v="750"/>
    <n v="1400"/>
    <n v="600"/>
    <n v="650"/>
    <n v="1250"/>
    <n v="1200"/>
    <n v="1400"/>
    <n v="2600"/>
    <n v="350"/>
    <n v="400"/>
    <n v="750"/>
    <n v="2800"/>
    <n v="3200"/>
    <n v="6000"/>
    <n v="1300"/>
    <n v="1400"/>
    <d v="2021-04-23T16:59:42"/>
    <n v="44312.4744444444"/>
    <x v="47"/>
    <s v="coovesur@yahoo.com"/>
    <s v="dmartinez@cci.org.co"/>
    <n v="44317.554178240702"/>
    <n v="1"/>
    <n v="1"/>
    <s v="No aplica Acueductos"/>
    <n v="1"/>
    <s v="No aplica Acueductos"/>
    <n v="1"/>
    <s v="No aplica Acueductos"/>
    <n v="1"/>
    <n v="1"/>
    <n v="1"/>
    <n v="3"/>
    <n v="3"/>
    <n v="2"/>
    <n v="1"/>
    <n v="1"/>
    <n v="1"/>
    <s v="Cumple con los requisitos solicitados."/>
    <s v="Cumple con los requisitos solicitados."/>
    <s v="No aplica Acueductos"/>
    <s v="Cumple con los requisitos solicitados."/>
    <s v="No aplica Acueductos"/>
    <s v="El documento subsanado cumple con los requisitos solicitados. No cumple con los requisitos solicitados. No se adjunto la copia de los estatutos completos de la organización, debidamente firmados y posteriores al año 2003. El documento registrado hace referencia al acta de consejo de administración N° 156 - 21, mas no de lo requerido. "/>
    <s v="No aplica Acueductos"/>
    <s v="Cumple con los requisitos solicitados."/>
    <s v="Cumple con los requisitos solicitados."/>
    <s v="Cumple con los requisitos solicitados."/>
    <s v="Cumple con los requisitos solicitados."/>
    <s v="Cumple con los requisitos solicitados."/>
    <s v="Cumple con los requisitos solicitados."/>
    <s v="Cumple con los requisitos solicitados. "/>
    <s v="Cumple con los requisitos solicitados."/>
    <s v="Cumple con los requisitos solicitados."/>
    <m/>
    <m/>
    <s v="No aplica Acueductos"/>
    <m/>
    <s v="No aplica Acueductos"/>
    <s v="f41d9980-74d0-4d3a-9ab7-35ab1cbb2339..pdf"/>
    <s v="No aplica Acueductos"/>
    <m/>
    <m/>
    <m/>
    <m/>
    <m/>
    <m/>
    <m/>
    <m/>
    <m/>
    <s v="Implementación"/>
    <x v="3"/>
    <b v="0"/>
    <x v="0"/>
    <x v="7"/>
    <x v="9"/>
    <n v="0"/>
    <n v="0"/>
    <n v="0"/>
    <n v="0"/>
    <n v="0"/>
    <s v=""/>
    <n v="109"/>
    <s v="SI"/>
    <x v="2"/>
    <n v="44309"/>
    <s v="Se hablo con la representante legal la señora Monica gordillo quien evidencio que estaban muy interesados en el proyecto y que iban a subir todo lo requerido antes de ue terminara la convocatoria. "/>
    <m/>
    <m/>
    <m/>
    <m/>
    <m/>
    <m/>
    <m/>
    <m/>
    <m/>
    <m/>
    <s v="x"/>
    <s v="x"/>
    <s v="SI"/>
    <n v="47"/>
    <x v="2"/>
    <x v="17"/>
    <x v="2"/>
    <s v="VIABLE"/>
    <s v="VIABLE"/>
    <x v="0"/>
    <m/>
    <m/>
    <m/>
    <x v="1"/>
    <s v="890680138-3"/>
    <n v="2018"/>
    <s v="Frío"/>
    <n v="25"/>
    <n v="0"/>
    <n v="950"/>
    <n v="150"/>
    <n v="200"/>
    <n v="500"/>
    <n v="30"/>
    <n v="3700"/>
    <s v="14%&gt; a 2000m"/>
    <n v="3700"/>
    <s v="6%&gt; a 2000m"/>
    <s v="MEDIO"/>
    <n v="21898000"/>
    <n v="1491000"/>
    <n v="23389000"/>
    <s v="DANIEL MARTINEZ"/>
  </r>
  <r>
    <n v="189"/>
    <s v="Asociacion de afiliados del acueducto regional de granada Cundinamarca ASOAGUAS E.S.P "/>
    <x v="1"/>
    <x v="8"/>
    <s v="SANTA LUCIA Y SAN LUIS ALTO"/>
    <s v="444 del 2 de julio de 1993 "/>
    <x v="2"/>
    <n v="35548"/>
    <n v="832000061"/>
    <s v="calle 12#14-18"/>
    <s v="norte 993720 este 968851"/>
    <n v="3203072605"/>
    <s v="asoaguas.e.s.p@hotmail.com"/>
    <s v="Carlos Augusto Bermudez Venegas"/>
    <n v="11384075"/>
    <n v="3133697697"/>
    <s v="ca.bermudez775@gmail.com"/>
    <s v="Oscar Rincon Diaz"/>
    <n v="79557186"/>
    <n v="3005592846"/>
    <s v="oscarincon2014@gmail.com"/>
    <s v="CARLOS AUGUSTO BERMUDEZ VENEGAS"/>
    <s v="CARLOS AUGUSTO MORA MUÑOZ"/>
    <s v="LUIS EDUARDO CAJAMARCA VARGAS"/>
    <s v="OSCAR RINCON DIAZ "/>
    <s v="JOSE IGNACIO GALEANO "/>
    <m/>
    <m/>
    <m/>
    <m/>
    <s v="VOCAL "/>
    <s v="ALEJANDRO VILLALOBOS HERRERA"/>
    <s v="Vocal "/>
    <s v="EDILMA GARZON TRIANA "/>
    <s v="ASOAGUAS E.S.P ubicada en el municipio de Granada Cundinamarca es la entidad encargada de la prestación directa del servicio publico domiciliario de acueducto para uso domestico de cada uno de los predios que cubre el sistema de abastecimiento de agua apta para el consumo humano en el sector urbano y un 30% del sector rural del municipio. Nace por iniciativa de un grupo de personas que se organizaron como asociación de usuarios a través de una asamblea general cuya acta de constitución y estatutos fueron debidamente registrados ante el ministerio de agricultura y aprobados bajo la resolucion 444 del 2 de julio de 1993, cuya vigilancia y control administrativo se encuentra a cargo de la  secretaria de gobierno municipal, y la prestacion del servicio se encuentra vigilado y controlado por la superintendencia de servicios publicos domiciliarios"/>
    <s v="siembra de arboles "/>
    <s v="entrega de 72 tanques de 1000 litros junto con la CAR programa lluvia para la vida"/>
    <n v="2016"/>
    <s v="reforestación ronda fuente hídrica con siembra de 400 arboles "/>
    <s v="Asoaguas e.s.p - recursos propios "/>
    <n v="2017"/>
    <s v="reforestación ronda fuente hídrica con siembra de 400 arboles _x000a_entrega de 72 tanques 1000 lt programa lluvia para la vida"/>
    <s v="Asoaguas e.s.p -recurso s propios _x000a_Asoaguas e.s.p y CAR"/>
    <n v="2018"/>
    <s v="reforestación ronda fuente hídrica con siembra de 400 arboles "/>
    <s v="Asoaguas e.s.p - recursos propios "/>
    <n v="2019"/>
    <s v="reforestación ronda fuente hídrica con siembra de 400 arboles "/>
    <s v="Asoaguas e.s.p - recursos propios "/>
    <n v="2020"/>
    <s v="reforestación ronda fuente hídrica con siembra de 400 arboles _x000a_entrega de 30 tanques 500 lt "/>
    <s v="Asoaguas e.s.p - recursos propios "/>
    <s v="via terciaria y en la parte mas alta es potrero y camino real"/>
    <s v="carro, moto, "/>
    <s v="1 hora "/>
    <s v="56d2fbb6-5037-49dd-b39f-28ea1425fb1a..pdf"/>
    <s v="e4be07ad-1c19-41b9-a01e-b860ad70f80b..pdf"/>
    <s v="No aplica Acueductos"/>
    <s v="7ab5b9d5-de07-4c05-b95e-93e2a61859de..pdf"/>
    <s v="No aplica Acueductos"/>
    <s v="9afb5fe1-5881-4617-a1a4-c5fdf2b3e119..pdf"/>
    <s v="No aplica Acueductos"/>
    <s v="a340fcaf-7161-49b1-939f-a4826c095966..pdf"/>
    <s v="03023a79-0e42-43be-8012-a9a3213c7054..pdf"/>
    <s v="6772b907-8b0a-4959-bfce-68a05c659b40..pdf"/>
    <s v="8a8a20ee-8cb3-4010-abaf-eb938c4f3e72..pdf"/>
    <s v="d8d7f1ba-ea7d-4db5-87e7-1e7ae50834a2..pdf"/>
    <s v="cf51c35a-1088-4e86-bf62-a32bb8a9bffb..pdf"/>
    <s v="300a1018-46a8-4190-8c9e-c40cab16b268..pdf"/>
    <s v="e6352a75-944a-4772-9f79-13af41371660..pdf"/>
    <m/>
    <s v="No"/>
    <s v="No"/>
    <s v="No"/>
    <s v="No"/>
    <s v="Si"/>
    <s v="No"/>
    <s v="vereda santa lucia, y vereda "/>
    <m/>
    <m/>
    <m/>
    <s v="quebrada la moya"/>
    <n v="0"/>
    <s v="terreno quebrado "/>
    <s v="Medio"/>
    <m/>
    <m/>
    <m/>
    <m/>
    <m/>
    <m/>
    <m/>
    <m/>
    <m/>
    <m/>
    <m/>
    <m/>
    <m/>
    <m/>
    <m/>
    <m/>
    <m/>
    <n v="0"/>
    <n v="0"/>
    <n v="0"/>
    <n v="0"/>
    <n v="0"/>
    <n v="0"/>
    <n v="0"/>
    <n v="0"/>
    <n v="0"/>
    <n v="0"/>
    <n v="0"/>
    <n v="0"/>
    <n v="0"/>
    <n v="0"/>
    <n v="0"/>
    <n v="0"/>
    <n v="0"/>
    <d v="2021-04-24T11:56:16"/>
    <n v="44312.655046296299"/>
    <x v="2"/>
    <s v="asoaguas.e.s.p@hotmail.com"/>
    <m/>
    <m/>
    <m/>
    <m/>
    <m/>
    <m/>
    <m/>
    <m/>
    <m/>
    <m/>
    <m/>
    <m/>
    <m/>
    <m/>
    <m/>
    <m/>
    <m/>
    <m/>
    <m/>
    <m/>
    <m/>
    <m/>
    <m/>
    <m/>
    <m/>
    <m/>
    <m/>
    <m/>
    <m/>
    <m/>
    <m/>
    <m/>
    <m/>
    <m/>
    <m/>
    <m/>
    <m/>
    <m/>
    <m/>
    <m/>
    <m/>
    <m/>
    <m/>
    <m/>
    <m/>
    <m/>
    <m/>
    <m/>
    <m/>
    <m/>
    <m/>
    <x v="2"/>
    <m/>
    <x v="2"/>
    <x v="2"/>
    <x v="2"/>
    <n v="0"/>
    <n v="0"/>
    <n v="0"/>
    <n v="0"/>
    <n v="0"/>
    <s v=""/>
    <m/>
    <m/>
    <x v="1"/>
    <n v="44312"/>
    <s v="No es posible contactar la organizacion se deja mensaje por Whatsapp recordando la finalizacion de la convocatoria"/>
    <m/>
    <m/>
    <m/>
    <m/>
    <m/>
    <m/>
    <m/>
    <m/>
    <m/>
    <m/>
    <s v="x"/>
    <s v="x"/>
    <m/>
    <e v="#N/A"/>
    <x v="1"/>
    <x v="0"/>
    <x v="1"/>
    <m/>
    <m/>
    <x v="1"/>
    <m/>
    <m/>
    <m/>
    <x v="0"/>
    <m/>
    <m/>
    <s v=" "/>
    <m/>
    <m/>
    <m/>
    <m/>
    <m/>
    <m/>
    <m/>
    <m/>
    <m/>
    <m/>
    <m/>
    <m/>
    <m/>
    <m/>
    <n v="0"/>
    <m/>
  </r>
  <r>
    <n v="193"/>
    <s v="ASOCIACION DE USUARIOS DEL ACUEDUCTO VEREDA ENTRERIOS DEL MUNICIPIO EL COLEGIO DEP.CUND."/>
    <x v="0"/>
    <x v="19"/>
    <s v="ENTRERIOS"/>
    <s v="NIT 900147328-7"/>
    <x v="4"/>
    <n v="41357"/>
    <s v="900147328-7"/>
    <s v="Vereda entrerios Municipio El Colegio"/>
    <s v="N°=996.198  E=964.170"/>
    <n v="3142725118"/>
    <s v="acueductopirineos@yahoo.com"/>
    <s v="LUIS  FERNANDO SILVA AREVALO"/>
    <s v="C.C. N°80.385.384"/>
    <n v="3202528509"/>
    <s v="chilaco@hotmail.com"/>
    <s v="JAIRO  ROMERO"/>
    <s v="80.385.632"/>
    <n v="3142081889"/>
    <s v="acueductopirineos@yahoo.com"/>
    <s v="LUIS  FERNANDO SILVA A"/>
    <s v="EMPERATRIZ AMAYA"/>
    <s v="JAIRO ESPITIA"/>
    <s v="JAIRO ROMERO"/>
    <s v="VICTOR TORRES"/>
    <s v="AGUSTIN ESPITIA"/>
    <s v="ALVARO SILVA"/>
    <s v="JUAN VARELA"/>
    <s v="OCTAVIANO ROJAS"/>
    <m/>
    <m/>
    <m/>
    <m/>
    <s v="La asociacion de usuarios del acueducto de la vereda entrerios es una organizacion sin animo de lucro que viene funcionando desde el año 1983 creada con el entre sus residentes con el fin de suministrar agua a los residentes del sector teniendo en cuenta que sus yacimiento en la fuente cuenta con  la suficientes fuentes hidricas que le permite brindar el servicio a sus 57 usuarios  quienes tienen parcelas agricolas en una totalidad de 60 hectareas  fortalecido con  proyectos con la CAR - ESCA -2018"/>
    <s v="Desarrollo de proyectos  en protecion de las fuentes hidricas en siembra de arboles y aislamiento de quebradas mediante cercados, ademas el fortalecimiento de parcelas productiva con siembro de citricos"/>
    <s v="Aislamiento  de  ocho yacimientos de quebradas que surten el rio calandaima en la region del tequendama ademas el siembro de 5.000 arboles de diferentes especies"/>
    <n v="2018"/>
    <s v="aislamiento de fuentes hidricas 6.000 metros"/>
    <s v="CAR,FUNDECUN - Acueducto"/>
    <n v="2019"/>
    <s v="siembra de arboles diferentes especies"/>
    <s v="CAR-FUNDECUN- Acueducto"/>
    <n v="2019"/>
    <s v="Implementacion de parcelas productivas"/>
    <s v="CAR-FUNDECUN-Acueducto"/>
    <n v="2020"/>
    <s v="Protecion de la flora y fauna en cinco veredas"/>
    <s v="Asociacion acueducto vereda entrerios"/>
    <n v="2020"/>
    <s v="Caoacitacion de lideres ambientales"/>
    <s v="Asociacion acueducto vereda entrerios"/>
    <s v="via destapada y pavimento"/>
    <s v="transporte intermunicipal"/>
    <s v="una hora"/>
    <s v="3933085b-52c5-4def-95a0-ac1afdac1c43..pdf"/>
    <s v="00f3dedb-327a-4975-b6d4-37e863062b93..pdf"/>
    <s v="No aplica Acueductos"/>
    <s v="bf312879-20dc-4383-b2d3-44045bfe6ace..pdf"/>
    <s v="No aplica Acueductos"/>
    <s v="98c7c237-7a46-447b-8ef9-7ade82bfb84d..pdf"/>
    <s v="No aplica Acueductos"/>
    <s v="a4fec584-8b98-4311-b92c-0ce9e588433e..pdf"/>
    <s v="5d859b1a-6e4f-4082-b32e-df0a2382cf86..pdf"/>
    <s v="bf9fd9d2-4979-4be4-9cd3-9b19b6c73fc3..pdf"/>
    <s v="2287212f-1a20-499a-961c-034ba96fd675..pdf"/>
    <s v="88e58c9e-48a6-45b5-9265-42024213ced7..pdf"/>
    <s v="6162ab5c-05a3-4c22-a6e3-a0a4b65e1828..pdf"/>
    <s v="48275e7e-eea9-4391-983b-bb09782960ee..pdf"/>
    <s v="9b569f92-a118-4d71-a43f-810b6fb8e03b..pdf"/>
    <s v="94b26721-d445-44cb-9936-c38d387efc88..pdf"/>
    <s v="Si"/>
    <s v="Si"/>
    <s v="Si"/>
    <s v="Si"/>
    <s v="Si"/>
    <s v="No"/>
    <s v="VEREDAS ARCADIA Y ENTRERIOS"/>
    <s v="QUEBRADA LA FUENTE-YACIMIENTO LOS ANDES-"/>
    <n v="4"/>
    <s v="YACIMIENTO LA FUENTE"/>
    <s v="QUEBRADA LOS ANDES Y EL NARANJAL"/>
    <n v="10"/>
    <s v="PENDIENTE"/>
    <s v="Medio"/>
    <n v="550"/>
    <s v="PENDIENTE"/>
    <s v="Medio"/>
    <s v="PROTECION  DE DOS QUEBRADAS QUE ABASTECEN EL RIO PRINCIPAL-CALANDAIMA"/>
    <s v="SE A HECHO RECUPERACION EN LA FLORA Y FAUNA CON EL CUIDO DEL SITIO"/>
    <s v="DESLIZAMIENTOS"/>
    <m/>
    <s v="4c9fa8ae-c1fb-48ce-82bd-3c6c9c998c3f..jpg"/>
    <s v="f8b204c5-af0a-4fb7-945c-1926f1fe85b7..jpg"/>
    <s v="7e0dd589-c4e0-438e-bb90-665ee75bc613..jpg"/>
    <s v="ee3afe28-9694-46a7-8c34-4c4a91f5ba7e..jpg"/>
    <s v="0f51b094-8a5a-4c86-ba73-881238e849f7..jpg"/>
    <s v="59ad2ad4-7c17-4a37-8d4f-fcd68504f955..jpg"/>
    <s v="36736f7d-2dc5-475b-8ab8-067fa5e039f3..jpg"/>
    <s v="69124fb0-7441-4aa1-b308-c9fbff6baa3b..jpg"/>
    <s v="Si"/>
    <s v="CINCO YACIMIENTOS QUE HAN SIDO PROTEGIDOS PROYECTO CAR ESCA 2018"/>
    <n v="12"/>
    <n v="15"/>
    <n v="27"/>
    <n v="15"/>
    <n v="18"/>
    <n v="33"/>
    <n v="19"/>
    <n v="22"/>
    <n v="41"/>
    <n v="13"/>
    <n v="18"/>
    <n v="31"/>
    <n v="59"/>
    <n v="73"/>
    <n v="132"/>
    <n v="58"/>
    <n v="69"/>
    <d v="2021-04-25T11:52:39"/>
    <n v="44312.848587963003"/>
    <x v="48"/>
    <s v="espitiajairo85@yahoo.com"/>
    <s v="amarin@cci.org.co"/>
    <n v="44322.683622685203"/>
    <n v="1"/>
    <n v="1"/>
    <s v="No aplica Acueductos"/>
    <n v="1"/>
    <s v="No aplica Acueductos"/>
    <n v="1"/>
    <s v="No aplica Acueductos"/>
    <n v="1"/>
    <n v="1"/>
    <n v="1"/>
    <n v="3"/>
    <n v="3"/>
    <n v="2"/>
    <n v="1"/>
    <n v="1"/>
    <n v="1"/>
    <m/>
    <m/>
    <s v="No aplica Acueductos"/>
    <m/>
    <s v="No aplica Acueductos"/>
    <s v="autorización adjunta coo documento subsanado"/>
    <s v="No aplica Acueductos"/>
    <m/>
    <m/>
    <m/>
    <s v="FALTA EL ANTECEDENTE DE PROCURADURIA DE LA ORGANIZACIÓN"/>
    <m/>
    <m/>
    <m/>
    <m/>
    <m/>
    <m/>
    <m/>
    <s v="No aplica Acueductos"/>
    <m/>
    <s v="No aplica Acueductos"/>
    <s v="788f8714-1182-4cec-84fc-b2d6c2aaeedc..pdf"/>
    <s v="No aplica Acueductos"/>
    <m/>
    <m/>
    <m/>
    <s v="6452ef61-ded0-474f-b099-26afb140828a..pdf"/>
    <m/>
    <m/>
    <m/>
    <m/>
    <m/>
    <s v="Diagnostico"/>
    <x v="0"/>
    <b v="1"/>
    <x v="0"/>
    <x v="8"/>
    <x v="11"/>
    <n v="0"/>
    <n v="0"/>
    <n v="0"/>
    <n v="0"/>
    <n v="1"/>
    <n v="1"/>
    <n v="153"/>
    <m/>
    <x v="1"/>
    <m/>
    <m/>
    <m/>
    <m/>
    <m/>
    <m/>
    <m/>
    <m/>
    <m/>
    <m/>
    <m/>
    <m/>
    <m/>
    <m/>
    <s v="SI"/>
    <n v="93"/>
    <x v="2"/>
    <x v="0"/>
    <x v="1"/>
    <s v="VIABLE"/>
    <s v="VIABLE"/>
    <x v="0"/>
    <m/>
    <m/>
    <m/>
    <x v="0"/>
    <m/>
    <m/>
    <s v=" "/>
    <m/>
    <m/>
    <m/>
    <m/>
    <m/>
    <m/>
    <m/>
    <m/>
    <m/>
    <m/>
    <m/>
    <m/>
    <m/>
    <m/>
    <n v="0"/>
    <m/>
  </r>
  <r>
    <n v="195"/>
    <s v="Jac vereda diamante"/>
    <x v="1"/>
    <x v="12"/>
    <s v="Diamante"/>
    <s v="3197 fecha 07/10/1967"/>
    <x v="4"/>
    <n v="24762"/>
    <n v="19114137"/>
    <s v="Vereda diamante "/>
    <n v="0"/>
    <n v="3107796633"/>
    <s v="adiaz50@hotmail.com"/>
    <s v="Alfredo Díaz Diaz"/>
    <n v="19114137"/>
    <n v="3153773406"/>
    <s v="adiaz50@hotmail.com"/>
    <s v="Fernel Bohórquez"/>
    <n v="3111092"/>
    <n v="3124563212"/>
    <s v="aydde28@yahoo.es"/>
    <s v="Alfredo Díaz Diaz"/>
    <s v="Marcos Harold Bohórquez"/>
    <s v="Ana Aydde Buitrago"/>
    <s v="Fernel Bohórquez"/>
    <s v="Pedro Ignacio Rodríguez"/>
    <s v="Nivardo vargas"/>
    <s v="Nivardo vargas"/>
    <s v="NINGUNO "/>
    <s v="Dorance herrera"/>
    <s v="Comité de acueducto"/>
    <s v="Andrea bernal"/>
    <s v="Gerente comision empresarial"/>
    <s v="Comisión empresarial acueducto vereda el Diamante"/>
    <s v="La junta de acción comunal vereda el Diamante  se creo 50 años aproximadamente con el fin de poder trabajar en pro de la comunidad y ayudar con el buen funcionamiento del acueducto veredal Comisión empresarial acueducto vereda el Diamante."/>
    <s v="Arreglo e instalaciones de acueducto"/>
    <s v="Arreglo e instalaciones de acueducto"/>
    <n v="2015"/>
    <s v="ayudas para el agua"/>
    <s v="IDACO"/>
    <m/>
    <m/>
    <m/>
    <m/>
    <m/>
    <m/>
    <m/>
    <m/>
    <m/>
    <m/>
    <m/>
    <m/>
    <s v="Vía rural"/>
    <s v="Vehículo, motos , bicicletas"/>
    <s v="10 a 15 minutos "/>
    <s v="3f133d88-d168-4d7a-9103-8b87dfa7d8a4..pdf"/>
    <s v="f3c8fd7e-de27-46a6-b704-36515a6f776d..pdf"/>
    <s v="No aplica Acueductos"/>
    <s v="a512bbe4-6290-4d26-8581-e5fa5852f496..pdf"/>
    <s v="No aplica Acueductos"/>
    <s v="db5525a2-2385-429e-886c-a26f64a7ab80..pdf"/>
    <s v="No aplica Acueductos"/>
    <s v="314b2429-e39e-443c-a00d-94e0f0e930d3..pdf"/>
    <s v="e95055c4-86c5-433d-bc8e-2d17fe5b7ce9..pdf"/>
    <s v="3857db3c-2d4e-4813-b2e0-a45145e4b7dc..docx"/>
    <s v="82af2ea7-7072-44f1-ab99-4f20ad8d5335..pdf"/>
    <s v="75601953-b94f-43ac-b585-c775f06d2e49..pdf"/>
    <s v="4a510688-5614-4db8-82a7-d63c64d471f3..pdf"/>
    <s v="16bd89d6-1c7d-4673-9a78-e1002c8f69b8..pdf"/>
    <s v="46bfa437-cf8a-4875-9d74-c4b47d39e904..pdf"/>
    <s v="2750f106-0f12-401e-b9de-145322a6bfcd..pdf"/>
    <s v="Si"/>
    <s v="No"/>
    <s v="No"/>
    <s v="No"/>
    <s v="No"/>
    <s v="No"/>
    <s v="VEREDA EL DIAMANTE "/>
    <s v="La Elba "/>
    <n v="2"/>
    <s v="la elba y la fuente lagunilla"/>
    <s v="fuente hoyerias"/>
    <n v="70"/>
    <s v="Apta para arborización"/>
    <s v="Medio"/>
    <n v="70"/>
    <s v="humedad y densidad correctas para sembrar"/>
    <s v="Medio"/>
    <s v="se  plantea encerrar en mallas y tubos galvanizado de 3 &quot; para evitar la contaminación que se produce por el ingreso de animales o de personal no autorizado.  "/>
    <s v="se realiza jornadas de limpieza cada mes por la administracion y la comisión del acueducto"/>
    <s v="sequias."/>
    <m/>
    <s v="1e48be10-389d-470c-b830-4077d257a6a0..jpeg"/>
    <s v="f9198b73-67da-4094-b2f3-edf9d7288ae5..jpeg"/>
    <s v="0cd2535b-4461-46bd-961e-2f4b58ecfac0..jpeg"/>
    <s v="ea90d6f6-069f-4494-bb06-f6899aae5d85..jpeg"/>
    <s v="f02ba1a6-43a0-460b-bb0a-8b675a458d11..jpeg"/>
    <s v="e32a5d11-02ff-4f99-ac1b-7121e51b700c..jpeg"/>
    <s v="51214423-af68-469c-afbc-2df9fc847c65..jpeg"/>
    <s v="f9c16c10-9581-46e3-bdac-9022d339284a..jpeg"/>
    <s v="No"/>
    <m/>
    <n v="8"/>
    <n v="8"/>
    <n v="16"/>
    <n v="7"/>
    <n v="10"/>
    <n v="17"/>
    <n v="10"/>
    <n v="4"/>
    <n v="14"/>
    <n v="5"/>
    <n v="4"/>
    <n v="9"/>
    <n v="30"/>
    <n v="26"/>
    <n v="56"/>
    <n v="45"/>
    <n v="53"/>
    <d v="2021-04-25T13:15:04"/>
    <n v="44312.708668981497"/>
    <x v="49"/>
    <s v="ayddebuitrago2112@gmail.com"/>
    <s v="lsalinas@cci.org.co"/>
    <n v="44322.6555787037"/>
    <n v="1"/>
    <n v="1"/>
    <s v="No aplica Acueductos"/>
    <n v="1"/>
    <s v="No aplica Acueductos"/>
    <n v="1"/>
    <s v="No aplica Acueductos"/>
    <n v="1"/>
    <n v="1"/>
    <n v="1"/>
    <n v="3"/>
    <n v="3"/>
    <n v="2"/>
    <n v="1"/>
    <n v="0"/>
    <n v="0"/>
    <m/>
    <m/>
    <s v="No aplica Acueductos"/>
    <m/>
    <s v="No aplica Acueductos"/>
    <m/>
    <s v="No aplica Acueductos"/>
    <s v="Falta fecha y se dirige a otra convocatoria."/>
    <m/>
    <m/>
    <s v="Falta Certificado de Procuraduría para la organización "/>
    <s v="Falta Certificado de Contraloría para la organización "/>
    <m/>
    <m/>
    <s v="Adjuntar documento de concesión "/>
    <s v="No se encuentran las firmas en el documento"/>
    <m/>
    <m/>
    <s v="No aplica Acueductos"/>
    <m/>
    <s v="No aplica Acueductos"/>
    <m/>
    <s v="No aplica Acueductos"/>
    <s v="794dc3af-e102-4602-bac6-f796b44dde24..pdf"/>
    <m/>
    <m/>
    <m/>
    <m/>
    <m/>
    <m/>
    <m/>
    <m/>
    <s v="Implementación"/>
    <x v="3"/>
    <b v="0"/>
    <x v="7"/>
    <x v="7"/>
    <x v="16"/>
    <n v="0"/>
    <n v="0"/>
    <n v="0"/>
    <n v="0"/>
    <n v="0"/>
    <s v=""/>
    <n v="129"/>
    <s v="SI"/>
    <x v="2"/>
    <n v="44312"/>
    <s v="No se tuvo contacto telefonico, por lo que se manejo via whastapp para recordar en informar que el dia de hoy se cierra la convocatoria"/>
    <m/>
    <m/>
    <m/>
    <m/>
    <m/>
    <m/>
    <m/>
    <m/>
    <m/>
    <m/>
    <m/>
    <m/>
    <m/>
    <n v="129"/>
    <x v="3"/>
    <x v="6"/>
    <x v="3"/>
    <s v="VIABLE"/>
    <s v="VIABLE"/>
    <x v="0"/>
    <s v="1._x0009_Concepto social: Revisar el número de asociados en el aparte» ASPECTOS RELACIONADOS CON LA ORGANIZACIÓN._x000a_2._x0009_Concepto Social: Revisar el nombre del tesorero, se registra a la señora Martha Moreno, pero en la certificación d experiencia y representación legal aparece como tesorero el señor Fernell Bohórquez Acero. _x000a_3._x0009_Concepto Social: Revisar el nombre del Fiscal, se registra a la señora Rosa Vargas, pero en la certificación d experiencia y representación legal aparece como fiscal el señor Pedro Ignacio Rodríguez._x000a_4._x0009_Concepto Técnico: Falta la firma del gestor."/>
    <d v="2021-07-02T00:00:00"/>
    <d v="2021-07-02T00:00:00"/>
    <x v="1"/>
    <s v=" 80800263 – 0"/>
    <m/>
    <s v=" "/>
    <m/>
    <m/>
    <m/>
    <m/>
    <m/>
    <m/>
    <m/>
    <m/>
    <m/>
    <m/>
    <m/>
    <m/>
    <m/>
    <m/>
    <n v="0"/>
    <m/>
  </r>
  <r>
    <n v="196"/>
    <s v="ASOCIACION DE USUARIOS DEL ACUEDUCTO SAN ISIDRO VEREDA NARANJALITO SECTOR SAN ISIDRO"/>
    <x v="0"/>
    <x v="3"/>
    <s v="Naranjalito"/>
    <s v="ASOCIACION DE USUARIOS DEL ACUEDUCTO SAN ISIDRO VEREDA NARANJALITO SECTOR SAN ISIDRO"/>
    <x v="4"/>
    <n v="42947"/>
    <s v="901102146 - 3"/>
    <s v="Finca Jose Hernando Betancourth"/>
    <s v="4.640720 / 074.589057"/>
    <n v="3133158512"/>
    <s v="eliasandres@gmail.com"/>
    <s v="Jose Hernando Betancourth"/>
    <s v="79.060.494 "/>
    <n v="3133158512"/>
    <s v="eliasandres@gmail.com"/>
    <s v="José Merardo Romero   "/>
    <s v="3.072.913 "/>
    <n v="3133010122"/>
    <s v="eliasandres@gmail.com"/>
    <s v="Jose Hernando Betancourth"/>
    <s v="Edwar Gómez  "/>
    <s v="Estella Avendaño Moreno "/>
    <s v="José Merardo Romero   "/>
    <s v="José Ignacio Suarez Espinosa   "/>
    <s v="Lucero Fierro"/>
    <s v="Ernesto Betanourth"/>
    <s v="Emilio Betancourth"/>
    <s v="Rosalba Chacón "/>
    <m/>
    <m/>
    <m/>
    <m/>
    <s v="Somos un grupo de productores agropecuarios ubicados en la vereda Naranjalito, sector San Isidro, ubicados en el municipio Apulo, decidimos formalizar el uso del agua que nace en la vereda y surte a mas de 50 familias, esta decisión la tomamos para no violentar la normatividad ambiental y hacer las cosas como la ley estableció en temas de aguas superficiales. "/>
    <s v="1. Crear la asociación de usuarios del acueducto, registrarla ante DIAN y CCG. / 2. Adelantar tramite ante CAR para obtener concesión de uso de aguas superficiales. /  3. Tramitar ante Secretaria de Salud de Cundinamarca la autorización sanitaria para acceder a la concesión de aguas superficiales. / 4. Realizar reuniones periódicas para informar los avances a los usuarios.  "/>
    <s v="1. Limpieza del sitio donde nace el agua. 2. Protección y delimitación del nacimiento. 3. Siembra de especies vegetales recomendadas por la CAR para guardar humedad y favorecer el nacimiento de agua. "/>
    <n v="2018"/>
    <s v="Protección y delimitación del nacimiento "/>
    <s v="CAR y comunidad rural "/>
    <n v="2019"/>
    <s v="Reforestación del nacimiento "/>
    <s v="CAR y comunidad rural "/>
    <m/>
    <m/>
    <m/>
    <m/>
    <m/>
    <m/>
    <m/>
    <m/>
    <m/>
    <s v="Vía rural, sin asfalto "/>
    <s v="Bus intermunicipal y camperos municipales "/>
    <s v="45 minutos desde el casco urbano de Apulo"/>
    <s v="e441b357-3321-4a1d-bab9-a68c45cf8fa8..jpg"/>
    <s v="907c5ed6-85c7-46fb-97fe-47d2ab5343a4..jpg"/>
    <s v="No aplica Acueductos"/>
    <s v="1c7497c1-044d-4d6d-87d0-9f5ef1e24f0e..pdf"/>
    <s v="No aplica Acueductos"/>
    <s v="20cb0f2d-7c40-431b-aa66-b4e6badac07d..pdf"/>
    <s v="No aplica Acueductos"/>
    <s v="9ec23963-7538-49c4-bb50-8d4b971b4596..docx"/>
    <s v="a4a1195b-bdb5-4710-8429-638176767fc8..docx"/>
    <s v="c33e74ff-9cf5-4653-922e-40ceee8d9ff2..docx"/>
    <s v="87b07842-6541-4e82-a7eb-3508732dbb1d..docx"/>
    <s v="a3654b85-f510-4d65-95b8-0681b15be89c..docx"/>
    <s v="67ed8575-2f5c-461e-969c-9c911931ef4d..docx"/>
    <s v="8d994915-2b9c-40e2-aa80-54cb412d629b..pdf"/>
    <s v="45309127-ab24-4c88-9c98-a21cd43d875f..pdf"/>
    <s v="6928e119-e454-4785-991c-7c98c0231bc8..docx"/>
    <s v="Si"/>
    <s v="No"/>
    <s v="No"/>
    <s v="No"/>
    <s v="No"/>
    <s v="No"/>
    <s v="Vereda Naranjalito, sector San Isidro"/>
    <s v="La yeguera, los cedros y la ceiba "/>
    <n v="3"/>
    <s v="La yeguera, los cedros y la ceiba "/>
    <s v="La yeguera, los cedros y la ceiba "/>
    <n v="500"/>
    <s v="Quebrado"/>
    <s v="Medio"/>
    <n v="100"/>
    <s v="Quebrado"/>
    <s v="Medio"/>
    <s v="Ampliar la barrera de protección y aislamiento de los tres nacimientos que surten el acueducto veredal "/>
    <s v="Periodicamente se realizan jornadas de deshierbe, corte de ramas, limpieza de desarenador, lavado de tanques, reemplazo de mangueras y accesorios del sistema de acueducto veredal.  "/>
    <s v="En la vereda se han presentado incendios provocados por la imprudencia de personas ajenas al municipio, los cuales han sido controlados de forma rápida. "/>
    <m/>
    <s v="33098eac-757f-4c57-9f64-0ae28f8f61d9..jpg"/>
    <s v="2396e77e-ce9e-4ec6-9218-ec0854bd52a0..jpg"/>
    <s v="e6ea5dfc-07be-4bc9-b534-08db5a92b970..jpg"/>
    <s v="e848a575-6f63-46cf-a4b4-55db385a22cd..jpg"/>
    <s v="489d9dc6-0362-4bf2-b93c-24c7dba953fe..jpg"/>
    <s v="91488d51-846b-4e2a-8116-538bcbe0e15d..jpg"/>
    <s v="2764bd9a-70c6-4cb4-a5e3-500f4b7756bc..jpg"/>
    <s v="b512eebc-2d53-492b-8590-a4073662c705..jpg"/>
    <s v="No"/>
    <m/>
    <n v="12"/>
    <n v="9"/>
    <n v="21"/>
    <n v="14"/>
    <n v="12"/>
    <n v="26"/>
    <n v="44"/>
    <n v="22"/>
    <n v="66"/>
    <n v="23"/>
    <n v="25"/>
    <n v="48"/>
    <n v="93"/>
    <n v="68"/>
    <n v="161"/>
    <n v="66"/>
    <n v="110"/>
    <d v="2021-04-25T15:29:26"/>
    <n v="44312.841192129599"/>
    <x v="50"/>
    <s v="eliasandres@gmail.com"/>
    <s v="esca_altosuarez@cci.org.co"/>
    <n v="44327.650960648098"/>
    <n v="1"/>
    <n v="0"/>
    <s v="No aplica Acueductos"/>
    <n v="1"/>
    <s v="No aplica Acueductos"/>
    <n v="0"/>
    <s v="No aplica Acueductos"/>
    <n v="0"/>
    <n v="0"/>
    <n v="1"/>
    <n v="3"/>
    <n v="3"/>
    <n v="2"/>
    <n v="1"/>
    <n v="1"/>
    <n v="0"/>
    <m/>
    <s v="repitieron el rut de la organización, no está el del representante legal"/>
    <s v="No aplica Acueductos"/>
    <m/>
    <s v="No aplica Acueductos"/>
    <s v="no está autorizado a suscribir contratos mayores a 60 slmv, solicitar autorización a la asamblea o junta directiva"/>
    <s v="No aplica Acueductos"/>
    <s v="no está firmada por el representante legal"/>
    <s v="por favor adjuntar una cédula legible"/>
    <m/>
    <m/>
    <m/>
    <m/>
    <m/>
    <m/>
    <s v="solo está la firma de la secretaria, adjuntar firma de los demás integrantes"/>
    <m/>
    <m/>
    <s v="No aplica Acueductos"/>
    <m/>
    <s v="No aplica Acueductos"/>
    <m/>
    <s v="No aplica Acueductos"/>
    <m/>
    <m/>
    <m/>
    <m/>
    <m/>
    <m/>
    <m/>
    <m/>
    <m/>
    <s v="Diagnostico"/>
    <x v="3"/>
    <b v="0"/>
    <x v="10"/>
    <x v="7"/>
    <x v="21"/>
    <n v="0"/>
    <n v="0"/>
    <n v="0"/>
    <n v="0"/>
    <n v="0"/>
    <s v=""/>
    <n v="150"/>
    <m/>
    <x v="0"/>
    <n v="44312"/>
    <s v="Al no recibir respuesta a la llamada telefonica por parte del representante legal y tesorero, se envia pieza publicitaria al representante referente a la invitación de finalizar con la postulación hasta el dia 26/4/2021 de manera exitosa."/>
    <m/>
    <m/>
    <m/>
    <m/>
    <m/>
    <m/>
    <m/>
    <m/>
    <m/>
    <m/>
    <m/>
    <m/>
    <m/>
    <n v="157"/>
    <x v="1"/>
    <x v="0"/>
    <x v="1"/>
    <m/>
    <m/>
    <x v="1"/>
    <m/>
    <m/>
    <m/>
    <x v="0"/>
    <m/>
    <m/>
    <s v=" "/>
    <m/>
    <m/>
    <m/>
    <m/>
    <m/>
    <m/>
    <m/>
    <m/>
    <m/>
    <m/>
    <m/>
    <m/>
    <m/>
    <m/>
    <n v="0"/>
    <m/>
  </r>
  <r>
    <n v="198"/>
    <s v="ASOCIACION DE SUSCRIPTORES DEL SERVICIO DE ACUEDUCTO SANTA CLARA DE LA VEREDA ZELANDIA DE TOCAIMA CUNDINAMARCA "/>
    <x v="0"/>
    <x v="17"/>
    <s v="Zelandia "/>
    <n v="1"/>
    <x v="4"/>
    <n v="43008"/>
    <s v="900395142-7"/>
    <s v="Vereda Zelandia "/>
    <s v="4.40476613; -74591372217"/>
    <n v="3125070021"/>
    <s v="flortic36@gmail.com"/>
    <s v="Flor Marina Lesmes Bulla"/>
    <s v="41.719.536"/>
    <n v="3125070021"/>
    <s v="flortic36@gmail.com"/>
    <s v="Jose Antonio Clavijo Mora "/>
    <s v="3.207.227"/>
    <n v="3125070021"/>
    <s v="flortic36@gmail.com"/>
    <s v="Flor Marina Lesmes Bulla "/>
    <s v="FELIX CUCAITA "/>
    <s v="DAIRO FABERTH MUÑOZ "/>
    <s v="JOSE ANTONIO CLAVIJO"/>
    <s v="LILIANA MANRIQUE "/>
    <s v="N.A"/>
    <s v="N.A"/>
    <s v="N.A"/>
    <s v="N.A"/>
    <s v="N.A"/>
    <s v="N.A"/>
    <s v="N.A"/>
    <s v="N.A"/>
    <s v="Asociacion de Acueducto Veredal Constituida desde el año 2017, antes de esto el acueducto veredal lo manejaba la JUNTA DE ACCION COMUNAL "/>
    <s v="Jornadas de reforestación y limpieza"/>
    <s v="Jornadas de reforestación y limpieza"/>
    <n v="2020"/>
    <s v="Jornadas de reforestación y limpieza"/>
    <s v="recursos propios del acueducto veredal"/>
    <m/>
    <s v="N.A"/>
    <s v="N.A"/>
    <m/>
    <s v="N.A"/>
    <s v="N.A"/>
    <m/>
    <s v="N.A"/>
    <s v="N.A"/>
    <m/>
    <s v="N.A"/>
    <s v="N.A"/>
    <s v="Via sin padimentar"/>
    <s v="vehículo, motocicleta"/>
    <s v="25 a 30 min "/>
    <s v="96fcefbf-b707-4b6c-8056-58aae3e5004d..pdf"/>
    <s v="bb9ae43a-3c0e-4d68-b087-7dd865bf77c0..pdf"/>
    <s v="No aplica Acueductos"/>
    <s v="796f7659-9244-49a1-b75d-4da3272dfc8d..pdf"/>
    <s v="No aplica Acueductos"/>
    <s v="96011f35-39d7-4651-9ccc-fff89556cc5f..pdf"/>
    <s v="No aplica Acueductos"/>
    <s v="9ca29d63-3a47-413a-b541-b71a03f9771b..pdf"/>
    <s v="2edb82b5-cda5-4188-ae77-a05e82033a15..pdf"/>
    <s v="71a2ec2f-9802-4aee-aada-86b669075c3d..pdf"/>
    <s v="b726696d-ea8f-4e38-9868-eef82c064c35..pdf"/>
    <s v="da973fce-4daa-42e7-a390-16b97b6cc531..pdf"/>
    <s v="48a373a2-307f-4aaa-ab9f-8dcf413e6227..pdf"/>
    <s v="167754c0-046d-4b2c-a6aa-5bc318f72266..pdf"/>
    <s v="a37ec8f2-0b1c-45d0-ac73-f81ffa869664..pdf"/>
    <s v="be8297e2-13d6-4edb-ae73-7f67567eaf54..pdf"/>
    <s v="Si"/>
    <s v="No"/>
    <s v="No"/>
    <s v="No"/>
    <s v="No"/>
    <s v="No"/>
    <s v="VEREDA ZELANDIA "/>
    <s v="NACIMIENTO SANTA ROSA "/>
    <n v="1"/>
    <s v="SANTA ROSA  "/>
    <s v="NACIMIENTO SANTA ROSA "/>
    <n v="10000"/>
    <s v="TERRENO HUMEDO "/>
    <s v="Medio"/>
    <n v="10"/>
    <s v="TERRENO HUMEDO"/>
    <s v="Medio"/>
    <s v="Se considera mejorar la fuente de captacion de agua, ya que esta situada &quot;encima&quot; de la zona donde brota el agua "/>
    <s v="jornadas de limpieza de las zonas tales como nacedero y tanques de distribución "/>
    <s v="N.A"/>
    <m/>
    <s v="e23a447f-b2f2-4db8-9764-5104f5137713..jpg"/>
    <s v="f4bdc09a-f6c3-42c1-802d-ed943e17d42e..jpeg"/>
    <s v="92239a57-43d3-45dd-9d86-8ef0ad1e816e..jpeg"/>
    <s v="66669671-e32d-4c98-8577-5c99d4c5b186..jpeg"/>
    <s v="82aba3d1-71ad-4a67-b9d5-f8724f1a5bb3..jpeg"/>
    <s v="73f52776-41c1-445a-9bf9-ad86bc2e500d..jpeg"/>
    <s v="f42d0d9c-cf4d-4546-917b-543e564604ba..jpeg"/>
    <s v="706bccdc-a68b-4948-88e9-f46de72c3f38..jpeg"/>
    <s v="No"/>
    <m/>
    <n v="6"/>
    <n v="8"/>
    <n v="14"/>
    <n v="8"/>
    <n v="9"/>
    <n v="17"/>
    <n v="30"/>
    <n v="25"/>
    <n v="55"/>
    <n v="9"/>
    <n v="5"/>
    <n v="14"/>
    <n v="53"/>
    <n v="47"/>
    <n v="100"/>
    <n v="70"/>
    <n v="100"/>
    <d v="2021-04-25T17:48:08"/>
    <n v="44312.681597222203"/>
    <x v="51"/>
    <s v="flor36tic@gmail.com"/>
    <s v="esca_magdalena@cci.org.co"/>
    <n v="44322.437465277799"/>
    <n v="1"/>
    <n v="1"/>
    <s v="No aplica Acueductos"/>
    <n v="1"/>
    <s v="No aplica Acueductos"/>
    <n v="1"/>
    <s v="No aplica Acueductos"/>
    <n v="1"/>
    <n v="1"/>
    <n v="1"/>
    <n v="3"/>
    <n v="3"/>
    <n v="2"/>
    <n v="1"/>
    <n v="1"/>
    <n v="1"/>
    <s v="El documento que se allega es una declaración de renta de la Asociación, se requiere el RUT actualizado con los nuevos códigos de la DIAN"/>
    <m/>
    <s v="No aplica Acueductos"/>
    <s v="Se modifica calificación. Da cumplimiento 20-04-21"/>
    <s v="No aplica Acueductos"/>
    <s v="Aunque están debidamente firmados, no especifica la suscripción de contratos o convenios al Representante Legal iguales o mayores a 60 salarios mínimos mensuales legales vigentes, por tanto se requiere de un acta donde la asamblea apruebe la celebración de este tipo de contratos. "/>
    <s v="No aplica Acueductos"/>
    <m/>
    <m/>
    <m/>
    <m/>
    <m/>
    <m/>
    <m/>
    <m/>
    <s v="No se adjunta documento donde se evidencie toda la Junta Directiva, ni sus números de identificación ni firma."/>
    <m/>
    <m/>
    <s v="No aplica Acueductos"/>
    <m/>
    <s v="No aplica Acueductos"/>
    <s v="19538598-8f0e-4582-8824-d85fce88377c..pdf"/>
    <s v="No aplica Acueductos"/>
    <m/>
    <m/>
    <m/>
    <m/>
    <m/>
    <m/>
    <m/>
    <m/>
    <m/>
    <s v="Diagnostico"/>
    <x v="3"/>
    <b v="0"/>
    <x v="0"/>
    <x v="7"/>
    <x v="9"/>
    <n v="0"/>
    <n v="0"/>
    <n v="0"/>
    <n v="0"/>
    <n v="0"/>
    <s v=""/>
    <n v="124"/>
    <m/>
    <x v="0"/>
    <n v="44311"/>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
    <m/>
    <m/>
    <m/>
    <m/>
    <m/>
    <m/>
    <m/>
    <m/>
    <m/>
    <m/>
    <m/>
    <m/>
    <s v="SI"/>
    <n v="51"/>
    <x v="0"/>
    <x v="0"/>
    <x v="0"/>
    <s v="NO VIABLE"/>
    <s v="NO VIABLE"/>
    <x v="2"/>
    <m/>
    <m/>
    <m/>
    <x v="0"/>
    <m/>
    <m/>
    <s v=" "/>
    <m/>
    <m/>
    <m/>
    <m/>
    <m/>
    <m/>
    <m/>
    <m/>
    <m/>
    <m/>
    <m/>
    <m/>
    <m/>
    <m/>
    <n v="0"/>
    <m/>
  </r>
  <r>
    <n v="200"/>
    <s v="Asociación de usuarios del acueducto de Noruega Alta"/>
    <x v="1"/>
    <x v="6"/>
    <s v="Noruega Alta"/>
    <s v="Entidad sin animo de lucro "/>
    <x v="4"/>
    <n v="36364"/>
    <n v="9010920113"/>
    <s v="Vereda Noruega Alta"/>
    <s v="4.505279,-74.322767"/>
    <n v="3133642487"/>
    <s v="michaeldavidgc@gmail.com"/>
    <s v="Alejandro López Leal "/>
    <n v="2972261"/>
    <n v="3102408996"/>
    <s v="alopezrodillos@yahoo.com"/>
    <s v="Ximena del pilar Solano "/>
    <n v="52830121"/>
    <n v="3023774566"/>
    <s v="ximena.solano4@gmail.com"/>
    <s v="Alejandro López Leal"/>
    <s v="Luis Humberto Mora"/>
    <s v="Michael David Galeano"/>
    <s v="Ximena del Pilar Solano"/>
    <s v="Carlos Hernández"/>
    <s v="No aplica"/>
    <s v="No aplica"/>
    <s v="No aplica"/>
    <s v="No aplica"/>
    <s v="No aplica "/>
    <s v="No aplica"/>
    <s v="No aplica"/>
    <s v="No aplica"/>
    <s v="La asociación de usuarios del acueducto rural de Noruega Alta fue fundada con el fin de solventar las necesidades en cuanto al servicio público de Agua de 21 familias de la comunidad, las cuales con recursos propios y algunas ayudas del municipio instalaron la red e hicieron las obras iniciales. La captación se realiza en el aljibe santa bárbara, Actualmente el acueducto cuenta en infraestructura con la bocatoma, desarenador y tanque de distribución."/>
    <s v="No aplica"/>
    <s v="Se ha realizado cuidado y mantenimiento constante del aljibe, cerramiento de ls rinda y siembra de árboles nativos"/>
    <n v="2015"/>
    <s v="No aplica"/>
    <s v="No aplica"/>
    <n v="2015"/>
    <s v="No aplica"/>
    <m/>
    <n v="2015"/>
    <s v="No aplica "/>
    <s v="NO APLICA"/>
    <n v="2015"/>
    <s v="no aplica "/>
    <s v="NO APLICA"/>
    <n v="2015"/>
    <s v="no aplica "/>
    <s v="NO APLICA"/>
    <s v="La mayor parte del recorrido se realiza por la vía Bogotá-Girardot hasta la variante el soche, de ahí en adelante se recorren al rededor de 3 km en vía destapada en buenas condiciones"/>
    <s v="Actualmente no hay rutas de transporte directas desde la cabecera municipal, la población se transporta de manera particular en motocicleta, principalmente"/>
    <s v="Una hora y media, aproximadamente"/>
    <s v="3f75506f-bc6b-49a0-a275-099810894933..pdf"/>
    <s v="762263f5-5c39-471a-8e91-51a7ee6ff741..pdf"/>
    <s v="No aplica Acueductos"/>
    <s v="40b9daeb-c124-4d4a-9590-c4c7c41d95c7..pdf"/>
    <s v="No aplica Acueductos"/>
    <s v="80e46764-7f7f-4f74-8869-02ddc013acd7..pdf"/>
    <s v="No aplica Acueductos"/>
    <s v="e333691a-bbdf-4a1b-81a0-ca5fdafabf3b..pdf"/>
    <s v="0d5e2ecf-2600-43ff-8121-b237c93f57c9..pdf"/>
    <s v="f1ae7058-2987-488b-9f05-074be085c18f..pdf"/>
    <s v="aa2412a3-dfe0-4ad4-a2fb-b79dfb565518..pdf"/>
    <s v="a8f2c63f-7b64-4bae-816f-79004d92b1f2..pdf"/>
    <s v="0513877c-8454-4344-b951-0c8d6144df7d..pdf"/>
    <s v="6741f84c-bad9-4fd5-92b3-e33d067ef114..pdf"/>
    <s v="5dd7fb25-fe78-4839-901a-5f4c05236de5..pdf"/>
    <s v="801bc271-a147-477e-a366-f85b497ac813..docx"/>
    <s v="No"/>
    <s v="Si"/>
    <s v="No"/>
    <s v="No"/>
    <s v="No"/>
    <s v="Si"/>
    <s v="Noruega Alta"/>
    <s v="Aljibe santa bárbara-quebrada Chiquinquirá, quebrada innominada"/>
    <n v="3"/>
    <s v="Aljibe Santa Bárbara"/>
    <s v="Aljibe Santa Bárbara_x000a_Quebrada innominada_x000a_"/>
    <n v="5"/>
    <s v="Favorables "/>
    <s v="Medio"/>
    <n v="6"/>
    <s v="Favorables"/>
    <s v="Medio"/>
    <s v="Mejorar las condiciones de la ronda de protección, favoreciendo el cuidado de las cuencas y mejorando la condiciones ambientales de las mismas con siempre de árboles nativos "/>
    <s v="Se realiza jornadas de limpieza frecuente y mantenimiento al cercado de protección"/>
    <s v="Se ha presentado reducción de los caudales por fenómeno del niño en 2 ocaciones."/>
    <m/>
    <s v="f351cb19-9073-4ddc-98b9-5a55f3f83afe..jpg"/>
    <s v="54112174-3bbf-4889-b295-ccbb7506f2cb..jpg"/>
    <s v="52f1b671-9b48-4828-ad9d-a7744f3095a0..jpg"/>
    <s v="a8c9f190-4891-4ed3-ae0a-7a72d98c8e11..jpg"/>
    <s v="53c57b89-88c9-4536-b9f2-36e2a83e8fd1..jpg"/>
    <s v="745e1dce-1570-4f1d-88ed-1acfc434ff43..jpg"/>
    <s v="730bac24-6a2d-4f12-bd97-ceca42a2dd6a..jpg"/>
    <s v="035f3eb4-dda0-4b4a-8c1b-41165dd65502..jpg"/>
    <s v="No"/>
    <m/>
    <n v="4"/>
    <n v="6"/>
    <n v="10"/>
    <n v="5"/>
    <n v="7"/>
    <n v="12"/>
    <n v="12"/>
    <n v="14"/>
    <n v="26"/>
    <n v="8"/>
    <n v="6"/>
    <n v="14"/>
    <n v="29"/>
    <n v="33"/>
    <n v="62"/>
    <n v="22"/>
    <n v="36"/>
    <d v="2021-04-25T19:15:49"/>
    <n v="44312.843738425901"/>
    <x v="52"/>
    <s v="michaeldavidgc@gmail.com"/>
    <s v="amarin@cci.org.co"/>
    <n v="44322.635138888902"/>
    <n v="1"/>
    <n v="1"/>
    <s v="No aplica Acueductos"/>
    <n v="1"/>
    <s v="No aplica Acueductos"/>
    <n v="1"/>
    <s v="No aplica Acueductos"/>
    <n v="1"/>
    <n v="1"/>
    <n v="1"/>
    <n v="3"/>
    <n v="3"/>
    <n v="2"/>
    <n v="1"/>
    <n v="1"/>
    <n v="1"/>
    <m/>
    <m/>
    <s v="No aplica Acueductos"/>
    <m/>
    <s v="No aplica Acueductos"/>
    <s v="subsanado con firmas de la junta directiva"/>
    <s v="No aplica Acueductos"/>
    <m/>
    <m/>
    <m/>
    <m/>
    <m/>
    <m/>
    <m/>
    <m/>
    <m/>
    <m/>
    <m/>
    <s v="No aplica Acueductos"/>
    <m/>
    <s v="No aplica Acueductos"/>
    <s v="cc1d7267-80fb-46e1-8028-7cdaaf159e83..docx"/>
    <s v="No aplica Acueductos"/>
    <m/>
    <m/>
    <m/>
    <m/>
    <m/>
    <m/>
    <m/>
    <m/>
    <m/>
    <s v="Implementación"/>
    <x v="3"/>
    <b v="1"/>
    <x v="0"/>
    <x v="7"/>
    <x v="9"/>
    <n v="0"/>
    <n v="0"/>
    <n v="0"/>
    <n v="0"/>
    <n v="0"/>
    <s v=""/>
    <n v="151"/>
    <s v="SI"/>
    <x v="2"/>
    <n v="44312"/>
    <s v="No atendieron a la llamada telefonica, se establece un mensaje via whatsapp para comunicar eque el dia de hoy se cierra la convocatoria."/>
    <m/>
    <m/>
    <m/>
    <m/>
    <m/>
    <m/>
    <m/>
    <m/>
    <m/>
    <m/>
    <m/>
    <m/>
    <s v="SI"/>
    <n v="60"/>
    <x v="0"/>
    <x v="8"/>
    <x v="2"/>
    <s v="VIABLE"/>
    <s v="VIABLE"/>
    <x v="0"/>
    <s v="1. Concepto Social: Por favor verificar el número de socios de la OB._x000a_2. Concepto Técnico: En el aparte de información finca Santa bárbara, por revisar el valor en unidades de árboles a reforestar, dado que, según en área aproximada (510 m2) de intervención en ese predio en el   archivo kmz, solo se podría reforestar con 56 unidades de material vegetal._x000a_3. Cartografía Técnica: De nominar la fuente hídrica santa bárbara como &quot;Nacedero&quot;, tal cual como aparece en el concepto técnico, así mismo con las  quebradas innominadas del predio 1."/>
    <d v="2021-07-28T00:00:00"/>
    <m/>
    <x v="0"/>
    <m/>
    <m/>
    <s v=" "/>
    <m/>
    <m/>
    <m/>
    <m/>
    <m/>
    <m/>
    <m/>
    <m/>
    <m/>
    <m/>
    <m/>
    <m/>
    <m/>
    <m/>
    <n v="0"/>
    <m/>
  </r>
  <r>
    <n v="204"/>
    <s v="ASOCIACION DE USUARIOS DE ACUEDUCTO VEREDA COPO"/>
    <x v="0"/>
    <x v="17"/>
    <s v="COPO"/>
    <n v="1"/>
    <x v="4"/>
    <n v="43811"/>
    <n v="808003611"/>
    <s v="Vereda Copo"/>
    <s v="4.61432517 ; -74.60195204"/>
    <n v="3202884253"/>
    <s v="gloriainesvalerocruz@gmail.com"/>
    <s v="Gloria Ines Valero Cruz"/>
    <n v="21018154"/>
    <n v="3202884253"/>
    <s v="gloriainesvalerocruz@gmail.com"/>
    <s v="Aminta Segura de Diaz "/>
    <s v="41.370.767"/>
    <n v="3102012154"/>
    <s v="gloriainesvalerocruz@gmail.com"/>
    <s v="Gloria Ines Valero Cruz "/>
    <s v="Rosa Helena Hernandez Moreno"/>
    <s v="Moreno Verdugo Isabel "/>
    <s v="Segura de Diaz Aminta "/>
    <s v="Fonseca Sanchez Evaristo "/>
    <s v="NA"/>
    <s v="NA"/>
    <s v="NA"/>
    <s v="NA"/>
    <s v="NA"/>
    <s v="NA"/>
    <s v="NA"/>
    <s v="NA"/>
    <s v="La Asociacion de Usuarios del Acueducto de la Vereda Copo del Municipio de Tocaima, esta constituida por personas naturaes o juridicas que residen en el area para la cual esta diseñada el acueducto buscar de la manera mas organizada brindar el servicio de acueducto veredal para las personas que estan suscritas en la asociacion que cuenten con su punto de agua "/>
    <s v="Jornadas de limpieza de rondas hídricas, nacedero de agua perteneciente al acueducto veredal "/>
    <s v="Jornadas de limpieza de rondas hídricas, nacedero de agua perteneciente al acueducto veredal "/>
    <n v="2020"/>
    <s v="Jornada de Limpienza del nacedero del acueducto veredal y de la ronda hidrica correspondiente al mismo "/>
    <s v="FUENTE PROPIA (COMUNIDAD ASOCIACION DE ACUEDUCT Y JAC) "/>
    <m/>
    <m/>
    <m/>
    <m/>
    <m/>
    <m/>
    <m/>
    <m/>
    <m/>
    <m/>
    <m/>
    <m/>
    <s v="vias de acceso con un poco de dificultad "/>
    <s v="vehiculo, motocicleta  "/>
    <s v="1 hr aproximadamente "/>
    <s v="d2b77026-be4d-4b63-8787-46bbaebb4d83..pdf"/>
    <s v="7b9876bd-f30e-44f4-8584-cdff6d83d43d..pdf"/>
    <s v="No aplica Acueductos"/>
    <s v="c7f7c8c3-51a3-431b-aef0-528cac974f3e..pdf"/>
    <s v="No aplica Acueductos"/>
    <s v="ebfd4e11-65fd-4222-ab8d-e5acbd113414..pdf"/>
    <s v="No aplica Acueductos"/>
    <s v="af788fc3-42e7-4bb7-af23-122b108aff87..pdf"/>
    <s v="98839d51-cbfa-4bf3-aca4-7cae6c2a30a4..pdf"/>
    <s v="f70109c2-315d-4d44-a034-12cd311d5d93..pdf"/>
    <s v="e0a9a9c1-f498-43ae-81e6-52e211aef179..pdf"/>
    <s v="24558124-74a5-47d1-a8fb-2819db7986cc..pdf"/>
    <s v="a19c5f75-2f21-4d93-94f6-d00e7392467b..pdf"/>
    <s v="458abdd6-7917-4e11-bf68-692d35ea950e..pdf"/>
    <s v="793e05d5-d1bd-46af-86a4-2eefab93e98b..pdf"/>
    <s v="e8dfb4e8-6403-4fec-9cd1-c36fc2d847a6..pdf"/>
    <s v="No"/>
    <s v="No"/>
    <s v="No"/>
    <s v="Si"/>
    <s v="No"/>
    <s v="No"/>
    <s v="Copo"/>
    <s v="La Chorrera ; Quebrada Grande "/>
    <n v="2"/>
    <s v="La Chorrera ; Quebrada Grande "/>
    <s v="La Chorrera ; Quebrada Grande "/>
    <n v="20000"/>
    <s v="Zona Vegetal Densa "/>
    <s v="Medio"/>
    <n v="10"/>
    <s v="zona vegetal densa "/>
    <s v="Medio"/>
    <s v="se considera que se puede mejorar las zonas de captacion del acueducto, debido a que en la vereda se cuentan con 2 conseciones de aguas ( una vencida( en tramite de renovacion) y la otra vigentej"/>
    <s v="jornadas de limpieza y de reforestacion "/>
    <s v="deslizamientos de tierra debido a que en la zona se presentan peldaños y arboles de gran tamaño "/>
    <m/>
    <s v="a1af8815-2c15-465a-ac58-be433c9ae9fa..jpg"/>
    <s v="dac72027-9cb9-4d5b-9645-f3f44ed89024..jpg"/>
    <s v="5b0986ac-ca02-4e2a-b048-97c854b544cb..jpeg"/>
    <s v="e875a344-b546-432e-b04f-8a59e92cf465..jpg"/>
    <s v="ffca7209-5436-4322-a7bd-595901745941..jpg"/>
    <s v="9272e99f-2489-4fb8-be8f-77442884406e..jpeg"/>
    <s v="df1c348a-2b08-4f6d-b127-b7ff922a6184..jpeg"/>
    <s v="b03d14ee-ef8a-4d3e-ac52-6d596e45b4f6..jpeg"/>
    <s v="No"/>
    <m/>
    <n v="25"/>
    <n v="23"/>
    <n v="48"/>
    <n v="20"/>
    <n v="18"/>
    <n v="38"/>
    <n v="16"/>
    <n v="13"/>
    <n v="29"/>
    <n v="14"/>
    <n v="8"/>
    <n v="22"/>
    <n v="75"/>
    <n v="62"/>
    <n v="137"/>
    <n v="108"/>
    <n v="140"/>
    <d v="2021-04-25T21:48:34"/>
    <n v="44312.667407407404"/>
    <x v="53"/>
    <s v="gloriainesvalerocruz@gmail.com"/>
    <s v="esca_magdalena@cci.org.co"/>
    <n v="44323.506527777798"/>
    <n v="1"/>
    <n v="1"/>
    <s v="No aplica Acueductos"/>
    <n v="1"/>
    <s v="No aplica Acueductos"/>
    <n v="1"/>
    <s v="No aplica Acueductos"/>
    <n v="1"/>
    <n v="1"/>
    <n v="1"/>
    <n v="3"/>
    <n v="3"/>
    <n v="2"/>
    <n v="1"/>
    <n v="1"/>
    <n v="1"/>
    <m/>
    <m/>
    <s v="No aplica Acueductos"/>
    <m/>
    <s v="No aplica Acueductos"/>
    <s v="EL presidente debe pedir autorización por la junta en pleno o de la asamblea para firmar convenios o contratos si los montos de autorización de contratación según_x000a_estatutos son menores a 60 salarios mínimos_x000a_mensuales, se requiere autorización de la Junta_x000a_Directiva o Asamblea de la Organización (según el_x000a_caso), y es necesario diligenciar el acta y listado_x000a_respectivo"/>
    <s v="No aplica Acueductos"/>
    <m/>
    <m/>
    <m/>
    <m/>
    <m/>
    <m/>
    <m/>
    <m/>
    <s v="unicamente estan las firmas de representante y de secretaria."/>
    <m/>
    <m/>
    <s v="No aplica Acueductos"/>
    <m/>
    <s v="No aplica Acueductos"/>
    <s v="5024034d-58df-4d4f-88e4-bf27f2bf57e3..pdf"/>
    <s v="No aplica Acueductos"/>
    <m/>
    <m/>
    <m/>
    <m/>
    <m/>
    <m/>
    <m/>
    <m/>
    <m/>
    <s v="Diagnostico"/>
    <x v="3"/>
    <b v="0"/>
    <x v="0"/>
    <x v="7"/>
    <x v="9"/>
    <n v="0"/>
    <n v="0"/>
    <n v="0"/>
    <n v="0"/>
    <n v="0"/>
    <s v=""/>
    <n v="123"/>
    <m/>
    <x v="0"/>
    <n v="44311"/>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s v="SI"/>
    <n v="50"/>
    <x v="0"/>
    <x v="0"/>
    <x v="0"/>
    <s v="VIABLE"/>
    <s v="VIABLE"/>
    <x v="0"/>
    <m/>
    <m/>
    <m/>
    <x v="0"/>
    <m/>
    <m/>
    <s v=" "/>
    <m/>
    <m/>
    <m/>
    <m/>
    <m/>
    <m/>
    <m/>
    <m/>
    <m/>
    <m/>
    <m/>
    <m/>
    <m/>
    <m/>
    <n v="0"/>
    <m/>
  </r>
  <r>
    <n v="206"/>
    <s v="ASOCIACION DE SUSCRIPTORES DEL ACUEDUCTO VEREDA SANTO DOMINGO PARTE ALTA DEL MUNICIPIO DE TOCAIMA, DEPARTAMENTO DE CUNDINAMARCA "/>
    <x v="0"/>
    <x v="17"/>
    <s v="SANTO DOMINGO - PARTE ALTA "/>
    <n v="1"/>
    <x v="4"/>
    <n v="39104"/>
    <s v="900132779-1"/>
    <s v="Vereda Santo Domingo Parte Alta "/>
    <s v="4.37271375 ; -74.54615840"/>
    <n v="3102678628"/>
    <s v="johnpis01@hotmail.com"/>
    <s v="Leonor Mendez "/>
    <n v="41781034"/>
    <n v="3102678628"/>
    <s v="johnpis01@hotmail.com"/>
    <s v="Angel Misael Leon Delgadillo"/>
    <n v="11382116"/>
    <n v="3102678628"/>
    <s v="johnpis01@hotmail.com"/>
    <s v="Leonor mendez "/>
    <s v="Angel Maria Peralta "/>
    <s v="Jose Domingo Mendienta "/>
    <s v="angel Misael Leon Delgadillo "/>
    <s v="NA"/>
    <s v="NA"/>
    <s v="NA"/>
    <s v="NA"/>
    <s v="NA"/>
    <s v="NA"/>
    <s v="NA"/>
    <s v="NA"/>
    <s v="NA"/>
    <s v="La ASOCIACION DE SUSCRIPTORES DEL ACUEDUCTO VEREDA SANTO DOMINGO PARTE ALTA DEL MUNICIPIO DE TOCAIMA, DEPARTAMENTO DE CUNDINAMARCA es una entidad autonoma de caracter privado y sin animo de lucro la cual orientara sus acciones dentro de algunos prinicpios como la igual de derechos y obligaciones, participacion democratica en las deliberaciones y decisiones, proponder por dotar agua potable a cada una de las viviendas que cubre el sistema de acueducto asegurando que este sea racional y preferiblemente de uso domestico "/>
    <s v="N.A"/>
    <s v="jornada de limpieza en las rondas hidricas cercanas al nacedero, jornadas de reforestacion en zonas consideradas de importancia por la comunidad"/>
    <n v="2018"/>
    <s v="jornada de limpieza en las rondas hidricas cercanas al nacedero, jornadas de reforestacion en zonas consideradas de importancia por la comunidad"/>
    <s v="Asociacion de Acueducto "/>
    <m/>
    <m/>
    <m/>
    <m/>
    <m/>
    <m/>
    <m/>
    <m/>
    <m/>
    <m/>
    <m/>
    <m/>
    <s v="carratera en estado aceptable "/>
    <s v="vehiculo de 4 ruedas, 4x4 o motocicleta "/>
    <s v="30 a 40 min "/>
    <s v="9d7f890a-921d-4b2e-b877-f14ab0a7f2c9..pdf"/>
    <s v="f33df282-9f9c-4f21-b7e1-2cdf35b85763..pdf"/>
    <s v="No aplica Acueductos"/>
    <s v="755e9eda-654b-4d1e-8256-286d2275e766..pdf"/>
    <s v="No aplica Acueductos"/>
    <s v="98d23fba-3e1f-42f7-8eb0-0dca69171b1d..pdf"/>
    <s v="No aplica Acueductos"/>
    <s v="62a7590f-62b1-4b03-bebe-ce2c0bbbd6f1..pdf"/>
    <s v="b7a708c9-1afa-4569-aa38-1e7ef1399511..pdf"/>
    <s v="faa89223-d29b-4b03-9a64-b2af8dad33f5..pdf"/>
    <s v="7504b8ff-9f9a-44b5-9348-7ef378db8751..pdf"/>
    <s v="2efdd6fe-8579-413b-8cc6-880cf7383b66..pdf"/>
    <s v="228e37e5-8178-4974-82d9-60ca277a764f..pdf"/>
    <s v="466c799f-8965-4392-b30e-382737a93943..pdf"/>
    <s v="2823a9e1-26e7-443f-8aa9-a0e45258947d..png"/>
    <s v="cb31e57c-026a-4c6a-b37e-c0152c32d307..pdf"/>
    <s v="Si"/>
    <s v="No"/>
    <s v="No"/>
    <s v="No"/>
    <s v="No"/>
    <s v="No"/>
    <s v="Nacimiento"/>
    <s v="Quebrada la Honda"/>
    <n v="1"/>
    <n v="0"/>
    <s v="Nacimiento"/>
    <n v="20000"/>
    <s v="terreno empinado"/>
    <s v="Medio"/>
    <n v="1000"/>
    <s v="terreno empinado "/>
    <s v="Medio"/>
    <s v="se consida si se puede mejorar la calidad de agua de donde se capta en este momento ya que se quisiera utilizar para el consumo humano, por sus caracteristicas fisico-quimicas (por la zona ) no son aptas para esta actividad. "/>
    <s v="jornadas de limpieza en las rondas del punto de captacion "/>
    <s v="NA"/>
    <m/>
    <s v="9bae8e03-24ac-4a4b-a6d3-8e7ef9160c23..jpeg"/>
    <s v="25366e5e-431f-4eab-a8d1-1babb1a419d4..jpeg"/>
    <s v="1e575437-64f0-4a4f-bf72-3e5d2fa0175c..jpeg"/>
    <s v="929907bb-e77c-4e33-9386-516445b382e9..jpeg"/>
    <s v="351dceee-72e7-42bc-b3e3-db9cc58cd937..jpeg"/>
    <s v="f528d648-0483-44b3-913c-5a3dd6eced1f..jpeg"/>
    <s v="7af8d439-6283-4507-9047-0eb0d9ebf4ef..jpeg"/>
    <s v="d5ec0228-0119-49c7-8e93-fb1be3d9d942..jpeg"/>
    <s v="No"/>
    <m/>
    <n v="0"/>
    <n v="0"/>
    <n v="0"/>
    <n v="0"/>
    <n v="0"/>
    <n v="0"/>
    <n v="10"/>
    <n v="10"/>
    <n v="20"/>
    <n v="6"/>
    <n v="5"/>
    <n v="11"/>
    <n v="16"/>
    <n v="15"/>
    <n v="31"/>
    <n v="22"/>
    <n v="30"/>
    <d v="2021-04-25T23:19:06"/>
    <n v="44312.783217592601"/>
    <x v="54"/>
    <s v="johnpis01@hotmail.com"/>
    <s v="amarin@cci.org.co"/>
    <n v="44322.674270833297"/>
    <n v="0"/>
    <n v="1"/>
    <s v="No aplica Acueductos"/>
    <n v="1"/>
    <s v="No aplica Acueductos"/>
    <n v="1"/>
    <s v="No aplica Acueductos"/>
    <n v="1"/>
    <n v="1"/>
    <n v="1"/>
    <n v="3"/>
    <n v="3"/>
    <n v="2"/>
    <n v="1"/>
    <n v="1"/>
    <n v="1"/>
    <s v="Falta adjuntar las otras hojas del rut de la organización. Por favor que sea mas legible porque no se lee la fecha de expedicion"/>
    <m/>
    <s v="No aplica Acueductos"/>
    <m/>
    <s v="No aplica Acueductos"/>
    <s v="documento subsanado con la autorización de la junta directiva"/>
    <s v="No aplica Acueductos"/>
    <m/>
    <m/>
    <m/>
    <m/>
    <m/>
    <m/>
    <m/>
    <m/>
    <s v="faltan las firmas de los otros integrantes de la junta directiva"/>
    <m/>
    <m/>
    <s v="No aplica Acueductos"/>
    <m/>
    <s v="No aplica Acueductos"/>
    <s v="98429a0b-c3f6-42d2-90b6-7da4aec36a9b..pdf"/>
    <s v="No aplica Acueductos"/>
    <m/>
    <m/>
    <m/>
    <m/>
    <m/>
    <m/>
    <m/>
    <m/>
    <s v="9320de30-e158-48d0-99bf-222575ffa7ce..pdf"/>
    <s v="Diagnostico"/>
    <x v="3"/>
    <b v="1"/>
    <x v="3"/>
    <x v="7"/>
    <x v="22"/>
    <n v="0"/>
    <n v="0"/>
    <n v="0"/>
    <n v="0"/>
    <n v="0"/>
    <s v=""/>
    <n v="143"/>
    <m/>
    <x v="0"/>
    <n v="44311"/>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m/>
    <n v="115"/>
    <x v="1"/>
    <x v="0"/>
    <x v="1"/>
    <m/>
    <m/>
    <x v="1"/>
    <m/>
    <m/>
    <m/>
    <x v="0"/>
    <m/>
    <m/>
    <s v=" "/>
    <m/>
    <m/>
    <m/>
    <m/>
    <m/>
    <m/>
    <m/>
    <m/>
    <m/>
    <m/>
    <m/>
    <m/>
    <m/>
    <m/>
    <n v="0"/>
    <m/>
  </r>
  <r>
    <n v="207"/>
    <s v="ASOCIACION DE SUSCRIPTORES DEL SERVICIO DE ACUEDUCTO DE LA VEREDA SANTA ROSA DEL MUNICIPIO DE TOCAIMA DEPARTAMENTO DE CUNDINAMARCA "/>
    <x v="0"/>
    <x v="17"/>
    <s v="SANTA ROSA "/>
    <n v="1"/>
    <x v="4"/>
    <n v="42896"/>
    <s v="900243155-0"/>
    <s v="Vereda Santa Rosa "/>
    <s v="4.49645558 ; -74,68073169"/>
    <n v="3134202014"/>
    <s v="leonel.murillo@hotmail.com"/>
    <s v="Rodrigo Alonso Reyes Leon"/>
    <n v="79230279"/>
    <n v="3134202014"/>
    <s v="leonel.murillo@hotmail.com"/>
    <s v="Leonol Murillo Rodriguez "/>
    <n v="79230279"/>
    <n v="3124895406"/>
    <s v="leonel.murillo@hotmail.com"/>
    <s v="Rodrigo Alonso Reyes Leon"/>
    <s v="Gloria Smith Gamez Ariza "/>
    <s v="Diana Caterine Robayo Avila "/>
    <s v="Leonel Murillo Rodriguez "/>
    <s v="Nubia Maria Andrade "/>
    <s v="NA"/>
    <s v="NA"/>
    <s v="NA"/>
    <s v="NA"/>
    <s v="NA"/>
    <s v="NA"/>
    <s v="NA"/>
    <s v="NA"/>
    <s v="la ASOCIACION DE SUSCRIPTORES DEL SERVICIO DE ACUEDUCTO DE LA VEREDA SANTA ROSA DEL MUNICIPIO DE TOCAIMA DEPARTAMENTO DE CUNDINAMARCA es una entidad sin animo de lucro y de caracter privado que orianta sus acciones de acuerdo a principios tales como; igualdad de derechos y obligaciones, participacion democratica en deliberaciones y decisiones, proponder por dotar de agua potable a cada una de las viviendas que cubre el sistema de acueducto, asegurando que el uso del agua sea racional preferencialmente para uso domestico. "/>
    <s v="jornadas de limpieza de zonas cercanas al punto de captacion."/>
    <s v="jornadas de reforestacion en rondas hidricas pertenecientes al nacedero del acueducto "/>
    <n v="2017"/>
    <s v="jornadas de limpieza en rondas hidricas y reforestacion en zonas cercanas al nacedero"/>
    <s v="Asociacion de acueducto "/>
    <m/>
    <m/>
    <m/>
    <m/>
    <m/>
    <m/>
    <m/>
    <m/>
    <m/>
    <m/>
    <m/>
    <m/>
    <s v="VIA ACEPTABLE, AUNQUE VARIA CON LAS CONDICIONES CLIMATICAS "/>
    <s v="VEHICULO DE CARGA PESADA, 4X4 "/>
    <s v="1 hr aprox"/>
    <s v="1f87e056-6a1e-432f-8910-bb09d9c06970..pdf"/>
    <s v="2112604d-0b44-4299-8c95-bf048dfbaed5..pdf"/>
    <s v="No aplica Acueductos"/>
    <s v="441c63d1-7ba4-4503-97bf-1822d1ebd1cc..pdf"/>
    <s v="No aplica Acueductos"/>
    <s v="faa68bc7-4455-4a6a-8de8-1ee81aa3177b..pdf"/>
    <s v="No aplica Acueductos"/>
    <s v="7d9419c2-ae72-44f1-8484-4a69dfcb97a7..pdf"/>
    <s v="431e19a6-f78a-4bd8-91fe-4fc4abca1905..pdf"/>
    <s v="cfb14e59-cf68-419e-81d6-8317fdf12f6d..pdf"/>
    <s v="b680f570-f8c9-4205-bfbe-a83db105fc5f..pdf"/>
    <s v="14c6a075-7c38-44f8-9ebe-c0fb32d9aef8..pdf"/>
    <s v="37999876-5e28-4cd2-8033-fdc5946ae284..pdf"/>
    <s v="4e6cefe5-1e51-4586-bd7f-6bdd7ea208fa..pdf"/>
    <s v="5b7fc66a-8f0a-4746-9df2-8b8f18eccd05..pdf"/>
    <s v="d31d4019-623d-4843-83a6-224abab87804..pdf"/>
    <s v="Si"/>
    <s v="No"/>
    <s v="No"/>
    <s v="No"/>
    <s v="No"/>
    <s v="No"/>
    <s v="Santa Rosa "/>
    <s v="NA"/>
    <n v="0"/>
    <s v="NA"/>
    <s v="NA"/>
    <n v="200000"/>
    <s v="masa vegetal densa propia del ecosistema "/>
    <s v="Medio"/>
    <n v="1000"/>
    <s v="masa vegetal densa propia del ecosistema "/>
    <s v="Medio"/>
    <s v="se considera poder realizar una pre tratamiento al agua que se capta del nacedero debido a que 1. presenta exceso de minerales debido al suelo presente en el entorno del nacedero 2. las caracteristicas fisicoquimcas no son las mas apropiadas para utilizar el agua como potable "/>
    <s v="jornadas de limpieza en zonas cercanas al nacedero "/>
    <s v="NA"/>
    <m/>
    <s v="ac223aad-3f0c-44ef-a70f-7015b8ef1ba7..jpeg"/>
    <s v="896bcd3c-fb68-4490-8fd4-cfd4765e1b13..jpeg"/>
    <s v="9084354d-f4fc-4bb2-90b1-a44b2370ff8c..jpeg"/>
    <s v="2da4b453-9b8a-4134-a3cc-367d3a095ea1..jpeg"/>
    <s v="fcd6b3e1-e1ff-4e18-bef1-08e49c98e0ea..jpeg"/>
    <s v="7d4f61f9-dc97-4dec-b087-b0b3b4e7d3f6..jpeg"/>
    <s v="347c29fd-b745-4304-bedc-93894a59a46d..jpeg"/>
    <s v="f6436cb8-4130-490c-9c52-111db11ba07e..jpeg"/>
    <s v="No"/>
    <m/>
    <n v="10"/>
    <n v="12"/>
    <n v="22"/>
    <n v="25"/>
    <n v="23"/>
    <n v="48"/>
    <n v="30"/>
    <n v="40"/>
    <n v="70"/>
    <n v="25"/>
    <n v="24"/>
    <n v="49"/>
    <n v="90"/>
    <n v="99"/>
    <n v="189"/>
    <n v="46"/>
    <n v="190"/>
    <d v="2021-04-26T01:41:46"/>
    <n v="44312.736273148097"/>
    <x v="55"/>
    <s v="leonel.murillo@hotmail.com"/>
    <s v="lsalinas@cci.org.co"/>
    <n v="44322.662523148101"/>
    <n v="1"/>
    <n v="1"/>
    <s v="No aplica Acueductos"/>
    <n v="1"/>
    <s v="No aplica Acueductos"/>
    <n v="1"/>
    <s v="No aplica Acueductos"/>
    <n v="1"/>
    <n v="1"/>
    <n v="1"/>
    <n v="3"/>
    <n v="3"/>
    <n v="2"/>
    <n v="1"/>
    <n v="1"/>
    <n v="1"/>
    <m/>
    <m/>
    <s v="No aplica Acueductos"/>
    <m/>
    <s v="No aplica Acueductos"/>
    <s v="Documento subsanado _x000a_Se requiere que el presidente pueda suscribir contratos y/o Convenios desde 50 SMMLV hasta 100 SMMLV,  mediante la autorización expresa de la Junta Directiva."/>
    <s v="No aplica Acueductos"/>
    <m/>
    <m/>
    <m/>
    <m/>
    <m/>
    <m/>
    <s v=" Debe ser una certificación de Asojuntas o de la misma Umata en donde certifique que realizan trabajo comunitario."/>
    <m/>
    <s v="Se debe adjuntar el documento con todas las firmas de la junta directiva con su respectivo numero de identificación."/>
    <m/>
    <m/>
    <s v="No aplica Acueductos"/>
    <m/>
    <s v="No aplica Acueductos"/>
    <s v="ecd5a22b-7c53-4dc5-b9a2-af2ce498f542..pdf"/>
    <s v="No aplica Acueductos"/>
    <m/>
    <m/>
    <m/>
    <m/>
    <m/>
    <m/>
    <m/>
    <m/>
    <m/>
    <s v="Diagnostico"/>
    <x v="0"/>
    <b v="0"/>
    <x v="0"/>
    <x v="8"/>
    <x v="11"/>
    <n v="0"/>
    <n v="0"/>
    <n v="0"/>
    <n v="0"/>
    <n v="1"/>
    <n v="1"/>
    <n v="132"/>
    <m/>
    <x v="0"/>
    <n v="44312"/>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s v="SI"/>
    <n v="89"/>
    <x v="0"/>
    <x v="0"/>
    <x v="0"/>
    <s v="VIABLE"/>
    <s v="NO VIABLE"/>
    <x v="2"/>
    <m/>
    <m/>
    <m/>
    <x v="0"/>
    <m/>
    <m/>
    <s v=" "/>
    <m/>
    <m/>
    <m/>
    <m/>
    <m/>
    <m/>
    <m/>
    <m/>
    <m/>
    <m/>
    <m/>
    <m/>
    <m/>
    <m/>
    <n v="0"/>
    <m/>
  </r>
  <r>
    <n v="208"/>
    <s v="ASOCIACION ASOAGUAS LA GLORIA DE USUARIOS DEL ACUEDUCTO VEREDAL LA GLORIA"/>
    <x v="0"/>
    <x v="17"/>
    <s v="LA GLORIA "/>
    <n v="1"/>
    <x v="4"/>
    <n v="41935"/>
    <s v="900794182-3"/>
    <s v="Vereda la Gloria "/>
    <s v="4.39567245; -74.61395711"/>
    <n v="3156020670"/>
    <s v="acueductolagloriatocaima@gmail.com"/>
    <s v="MARIA CONCEPCION BAUTISTA MANCIPE "/>
    <n v="21014876"/>
    <n v="3156020670"/>
    <s v="acueductolagloriatocaima@gmail.com"/>
    <s v="JOSE ANTONIO MANRIQUE"/>
    <n v="19140977"/>
    <n v="3156020670"/>
    <s v="acueductolagloriatocaima@gmail.com"/>
    <s v="Maria Concepcion Bautista Mancipe"/>
    <s v="Graciliana Avendaño Medina "/>
    <s v="Patiño LAdino Alvaro "/>
    <s v="Manrique Jose Antonio"/>
    <s v="Mancipe Nohora Isabel"/>
    <s v="NA"/>
    <s v="NA"/>
    <s v="NA"/>
    <s v="NA"/>
    <s v="NA"/>
    <s v="NA"/>
    <s v="NA"/>
    <s v="NA"/>
    <s v="la ASOCIACION ASOAGUAS LA GLORIA DE USUARIOS DEL ACUEDUCTO VEREDAL LA GLORIA es una entidad sin animo de lucro y de caracter privado que orianta sus acciones de acuerdo a principios tales como; igualdad de derechos y obligaciones, participacion democratica en deliberaciones y decisiones, proponder por dotar de agua potable a cada una de las viviendas que cubre el sistema de acueducto, asegurando que el uso del agua sea racional preferencialmente para uso domestico. "/>
    <s v="jornadas de limpieza"/>
    <s v="jornadas de reforestacion"/>
    <n v="2015"/>
    <s v="Jornadas de reforestacion en zonas cercanas al nacedero presente en la vereda, jornadas de limpieza en las rondas hidricas presentes en la zona "/>
    <s v="Asociacion de Acueducto "/>
    <m/>
    <m/>
    <m/>
    <m/>
    <m/>
    <m/>
    <m/>
    <m/>
    <m/>
    <m/>
    <m/>
    <m/>
    <s v="VIAS EN BUEN ESTADO, CONDICIONES ACCEQUIBLES"/>
    <s v="Vehiculo de carga pesada, 4x4 o moto "/>
    <s v="1 hr aproximadamente "/>
    <s v="ab39e154-4756-465d-898c-fe5732fd8ee6..pdf"/>
    <s v="2469639d-a079-4f4c-8f1f-985eb7923716..pdf"/>
    <s v="No aplica Acueductos"/>
    <s v="e19b0200-01d1-41d9-89b7-b647c2362df6..pdf"/>
    <s v="No aplica Acueductos"/>
    <s v="8b862e22-7cc3-4780-b086-7b22dc05b45c..pdf"/>
    <s v="No aplica Acueductos"/>
    <s v="131ebe65-ff21-4a54-80fd-bbe7666c77cb..pdf"/>
    <s v="f684d6ec-a70b-4eb1-9a90-8826e4ac8dfb..pdf"/>
    <s v="6da1d2d8-abe7-4d48-8c67-f6bb027b5fee..pdf"/>
    <s v="af056480-43ea-46e5-a1eb-f116aafad2a9..pdf"/>
    <s v="fb743118-2680-4501-a681-9d5c5f6d38c2..pdf"/>
    <s v="ab080bec-47f3-48e9-a70c-a99ceeb04089..pdf"/>
    <s v="b00d8503-3fbe-40b6-9d99-40925c57b22f..pdf"/>
    <s v="05d158f4-8648-4313-8e08-b4cef8521541..png"/>
    <s v="ec7503a6-1cdd-46ab-a1a3-26b5b82b2a7a..pdf"/>
    <s v="Si"/>
    <s v="No"/>
    <s v="No"/>
    <s v="Si"/>
    <s v="No"/>
    <s v="No"/>
    <s v="LA GLORIA "/>
    <s v="QUEBRADA AGUA FRIA "/>
    <n v="1"/>
    <n v="1"/>
    <s v="NACIMIENTO DE LA VEREDA, LUGAR DE DONDE SE CAPTA EL AGUA "/>
    <n v="100000"/>
    <s v="SELVA MEDIA"/>
    <s v="Medio"/>
    <n v="2000"/>
    <s v="ESPECIES ARBUSTIVAS Y ARBOREAS DENSAS "/>
    <s v="Medio"/>
    <s v="la buena prestacion del servicio "/>
    <s v="jorndas de limpieza en las rondas hidricas cercanas a la zona del nacedero veredal, ademas de jornadas de reforestacion "/>
    <s v="NA"/>
    <m/>
    <s v="b6a4599a-eadc-44b6-8a38-c0f63a339fe0..jpeg"/>
    <s v="51fbf683-2e9a-4991-94fc-d425ffd5001a..jpeg"/>
    <s v="f225048d-1cb3-480b-a2e5-274c44af95bf..jpeg"/>
    <s v="dcc6052e-93a8-41c3-b142-1bdb71b4e0d8..jpeg"/>
    <s v="5e5ae791-6651-43ce-9779-93f1530ad8d3..jpeg"/>
    <s v="264fed01-a8f8-45e9-9701-20c64ab5dbec..jpeg"/>
    <s v="56331f61-ff94-4a5b-afff-1569bf70a46e..jpeg"/>
    <s v="610608f4-c111-48ed-bae4-af57da646e82..jpeg"/>
    <s v="No"/>
    <m/>
    <n v="20"/>
    <n v="24"/>
    <n v="44"/>
    <n v="10"/>
    <n v="15"/>
    <n v="25"/>
    <n v="20"/>
    <n v="25"/>
    <n v="45"/>
    <n v="10"/>
    <n v="8"/>
    <n v="18"/>
    <n v="60"/>
    <n v="72"/>
    <n v="132"/>
    <n v="60"/>
    <n v="120"/>
    <d v="2021-04-26T02:37:25"/>
    <n v="44312.759097222202"/>
    <x v="56"/>
    <s v="acueductolagloriatocaima@gmail.com"/>
    <s v="lsalinas@cci.org.co"/>
    <n v="44322.681203703702"/>
    <n v="1"/>
    <n v="1"/>
    <s v="No aplica Acueductos"/>
    <n v="1"/>
    <s v="No aplica Acueductos"/>
    <n v="1"/>
    <s v="No aplica Acueductos"/>
    <n v="1"/>
    <n v="1"/>
    <n v="1"/>
    <n v="3"/>
    <n v="3"/>
    <n v="2"/>
    <n v="1"/>
    <n v="1"/>
    <n v="1"/>
    <m/>
    <m/>
    <s v="No aplica Acueductos"/>
    <m/>
    <s v="No aplica Acueductos"/>
    <s v="Documento subsanado _x000a_La junta directiva debe autorizar al representante legal o presidente mediante acta a suscribir contratos y/o Convenios desde 50 SMMLV hasta 100 SMMLV."/>
    <s v="No aplica Acueductos"/>
    <m/>
    <m/>
    <m/>
    <m/>
    <m/>
    <m/>
    <s v="Las certificaciones las puede realizar el presidente de Asojuntas o de la misma Umata en donde certifique que realizan trabajo comunitario."/>
    <m/>
    <s v="Faltan firmas de la junta directiva y números de identificación"/>
    <m/>
    <m/>
    <s v="No aplica Acueductos"/>
    <m/>
    <s v="No aplica Acueductos"/>
    <s v="06cc0a49-55bf-425b-ad4d-ed4d08909083..pdf"/>
    <s v="No aplica Acueductos"/>
    <m/>
    <m/>
    <m/>
    <m/>
    <m/>
    <m/>
    <m/>
    <m/>
    <m/>
    <s v="Diagnostico"/>
    <x v="3"/>
    <b v="0"/>
    <x v="0"/>
    <x v="7"/>
    <x v="9"/>
    <n v="0"/>
    <n v="0"/>
    <n v="0"/>
    <n v="0"/>
    <n v="0"/>
    <s v=""/>
    <n v="138"/>
    <m/>
    <x v="0"/>
    <n v="44312"/>
    <s v="Se estable comunicación con el ingeniero Sebastian Miranda, funcionario de la Empresa de Servicios Públicos del Municipio de Tocaima, encargado del la gestión de la convocatoria ESCA, el cual dice estar recopilando la información de los acueductos para el cargue respectivo de los requisitos que solicita la convocatoria y aplicativo, sin embargo, reporta que al ser la persona encargada de la gestion de varios acueductos, no cuenta con la la totalidad de la información y fotografías requeridas para una postulación exitosa. Se compromete a cargar al aplicativo la información y documentación con la que cuenta, y gestionar lo que más pueda antes del cierre de la convocatoria."/>
    <m/>
    <m/>
    <m/>
    <m/>
    <m/>
    <m/>
    <m/>
    <m/>
    <m/>
    <m/>
    <m/>
    <m/>
    <s v="SI"/>
    <n v="55"/>
    <x v="0"/>
    <x v="0"/>
    <x v="0"/>
    <s v="NO VIABLE"/>
    <s v="NO VIABLE"/>
    <x v="2"/>
    <s v="1. No tienen concesión de Aguas"/>
    <m/>
    <m/>
    <x v="0"/>
    <m/>
    <m/>
    <s v=" "/>
    <m/>
    <m/>
    <m/>
    <m/>
    <m/>
    <m/>
    <m/>
    <m/>
    <m/>
    <m/>
    <m/>
    <m/>
    <m/>
    <m/>
    <n v="0"/>
    <m/>
  </r>
  <r>
    <n v="211"/>
    <s v="JUNTA DE ACCION COMUNAL DE LA AGUADITA "/>
    <x v="1"/>
    <x v="16"/>
    <s v="LA AGUADITA"/>
    <s v="JUNTA DE ACCION COMUNAL DE LA AGUADITA "/>
    <x v="1"/>
    <n v="22517"/>
    <n v="8080035117"/>
    <s v="CENTRO POBLADO LA AGUADITA FRENTE A LA SUBESTACION DE CARABINEROS "/>
    <s v="N 4°23'16.56816&quot; , W74°19'30.89356&quot;"/>
    <n v="3114897462"/>
    <s v="juansebastianmoreno26@gmail.com"/>
    <s v="CLAUDIA STELLA CATRO RODRIGUEZ "/>
    <n v="39618951"/>
    <n v="3114897462"/>
    <s v="juansebastianmoreno26@gmail.com"/>
    <s v="MARIA MARGARITA GALINDO SOTELO"/>
    <n v="39614566"/>
    <n v="3115162712"/>
    <s v="derecho.justicia.unilibre@gmail.com"/>
    <s v="claudia stella castro rodriguez"/>
    <s v="LUZ MARLEN ROA CARRAZA "/>
    <s v="EYDI JHOANA VALBUENA GUEVARA"/>
    <s v="MARIA MARGARITA GALINDO SOTELO "/>
    <s v="LILIANA OSPINA VILLARRAGA"/>
    <s v="JUAN SEBASTIAN MORENO MEDELLIN"/>
    <s v="EUSEBIO CASTIBLANCO "/>
    <s v="No aplica"/>
    <s v="MONICA JOHANA ACOSTA MARIN"/>
    <s v="COMITE EMPRESARIAL "/>
    <s v="BENJAMIN MEDELLIN "/>
    <s v="No aplica"/>
    <s v="No aplica"/>
    <s v="La junta de acción comunal de la aguadita se crea el 24 de agosto de 1961, como organización comunitaria, solidaria y sin animo de lucro, integrada por personas naturales residentes en el territorio, que aunando esfuerzos y recursos procuran el desarrollo sostenible de la región, para frenar la deforestación, contaminación y uso arbitrario de los recursos naturales.  "/>
    <s v="La junta de acción comunal de la Aguadita, a participado en construcción del salón comunal, placa huellas, múltiples actividades de sostenimiento ambiental y protección animal. "/>
    <s v="campaña de forestación de las microcuencas del rio barro blanco, campañas de limpieza y manejo de residuos solidos del rio barro blanco. "/>
    <n v="2020"/>
    <s v="forestación cuenca del rio barro blanco "/>
    <s v="junta de acción comunal y comunidad "/>
    <n v="2020"/>
    <s v="limpieza y manejo de residuos rio barro blanco."/>
    <s v="junta de acción comunal y comunidad "/>
    <n v="2021"/>
    <s v="Ayúdanos a conservar la fauna silvestre "/>
    <s v="junta de acción comunal y comunidad "/>
    <m/>
    <s v="NO APLICA"/>
    <s v="NO APLICA"/>
    <m/>
    <s v="NO APLICA"/>
    <s v="NO APLICA"/>
    <s v="vía nacional Bogotá Fusagasugá pavimenta "/>
    <s v="Transporte terrestre publico de circulación permanente "/>
    <s v="10 minutos "/>
    <s v="f96a3068-2bce-4e73-a762-2aca9eab96ac..pdf"/>
    <s v="a3e480fb-9df2-4984-8c08-ec09b786e958..pdf"/>
    <s v="182a1801-1378-4211-a171-cd3d8f8610c7..pdf"/>
    <s v="No aplica Jac"/>
    <s v="5a669d7f-152c-4291-9cb2-b3f41c4db845..pdf"/>
    <s v="No aplica Jac"/>
    <s v="97aba1d4-2943-4183-95f3-661ec286121c..pdf"/>
    <s v="152e400a-9db4-403c-9dbe-7ee382d12b8a..pdf"/>
    <s v="7d39d454-a112-4c79-baf2-e6ca9590c243..pdf"/>
    <s v="3ec74c08-f9e6-4ac5-91c2-ec9219e6e512..pdf"/>
    <s v="8a3cd26d-5ad6-4be0-9cfa-f6c4f0890518..pdf"/>
    <s v="f8a5da70-43d8-4e21-af79-b9e478596657..pdf"/>
    <s v="15c6937d-1012-4ba9-a29e-2bfe1dbcb678..pdf"/>
    <s v="03bdfea7-e6fd-40d4-9e22-3b4f3db026a1..pdf"/>
    <s v="No aplica Jac"/>
    <s v="1106b79f-a6bb-4d08-ae8b-e674821ff00b..pdf"/>
    <s v="Si"/>
    <s v="Si"/>
    <s v="Si"/>
    <s v="Si"/>
    <s v="Si"/>
    <s v="No"/>
    <s v="La Aguadita, Los Robles y San Rafael "/>
    <s v="Rio Barro Blanco, Quebrada la Honda, Filadelfia, Los Robles, Quebrada Minoral y Nacedero la Santa Cruz"/>
    <n v="6"/>
    <n v="6"/>
    <s v="Rio Barro Blanco, Quebrada la Honda, Filadelfia, Los Robles, Quebrada Minoral y Nacedero la Santa Cruz"/>
    <n v="3000"/>
    <s v="húmedo arcilloso "/>
    <s v="Medio"/>
    <n v="3"/>
    <s v="húmedo arcilloso "/>
    <s v="Medio"/>
    <s v="el cambio climático está afectando las fuentes hídricas por una mayor evaporación de las corrientes de agua, deforestación y resequedad de las tierras"/>
    <s v="Por ser región de bosques maderables de gran extensión, se instaló a partir del año 1916, en lo que hoy es el Poblado La Aguadita, una empresa maderera llamada “COMPAÑÍA ANDINA DE MADERAS”, formada por socios alemanes, con el objetivo de explotar la reserva de maderas finas existentes, como el Pino, el Romerón y el Roble para exportarlas a Estados Unidos y Europa._x000a__x000a_El poblamiento de la Aguadita se intensificó hacia 1928, con motivo de la llegada de la carretera que desciende por los abruptos desfiladeros de San Miguel y en la medida en que la empresa se expandía, se abrían posadas a lado y lado del camino, se levantaban casas de teja de zinc y de madera en lotes parcelados por el dueño de estas tierras el señor Luís Castañeda._x000a__x000a_Desde que se inició el centro poblado a estado marcado por la extracción de recursos naturales y su utilización en desarrollo del municipio de Fusagasugá, pues además de la extracción de maderas, fue en el rio Barro Blanco vereda La Aguadita donde se instaló la primera hidroeléctrica que presto el servicio en el municipio._x000a__x000a_También el territorio ha sido afectado por el conflicto armado colombiano, recordando sucesos como la primera toma que hizo la guerrilla, el 19 de febrero de 1994, destruyendo parcialmente, la casa donde funcionaba la Inspección de Policía y Telecom, hubo una segunda toma, el domingo 4 de agosto de 2002 donde fue destruida la casa de gobierno._x000a__x000a_Así las cosas, el territorio a debido comprender que su riqueza se encuentra en la diversidad de flora y fauna, que le otorga el 60% de la responsabilidad de brindar el agua para la ciudad de Fusagasugá, lo que nos obliga a implementar todas las medidas necesarias para la sostenibilidad  y sustentabilidad del rio Barro Blanco._x000a__x000a_Además de lo anterior el cambio climático está afectando las fuentes hídricas por una mayor evaporación de las corrientes de agua, deforestación y resequedad de las tierras_x000a_"/>
    <s v="Remoción en masa "/>
    <m/>
    <s v="555dde01-2544-4e81-b1df-313db3fc764f..jpeg"/>
    <s v="2cb20400-28ae-42b3-bd88-18ae2589a764..jpeg"/>
    <s v="ae722268-4d85-4d66-b716-d506d22adf93..jpeg"/>
    <s v="07317d92-9ad6-4654-8c2e-c7ab73232886..jpeg"/>
    <s v="1db5b844-d587-4460-b41d-d2543880429a..jfif"/>
    <s v="a68643d8-eb07-4ba5-866d-5133a67ef53e..jpeg"/>
    <s v="c31a8986-5637-44c7-bb7b-1de0ab294ef7..jpeg"/>
    <s v="0ab2ca45-b935-4e7c-88f5-371ca3d7dcd5..jpeg"/>
    <s v="Si"/>
    <n v="4"/>
    <n v="95"/>
    <n v="112"/>
    <n v="207"/>
    <n v="144"/>
    <n v="140"/>
    <n v="284"/>
    <n v="472"/>
    <n v="487"/>
    <n v="959"/>
    <n v="78"/>
    <n v="82"/>
    <n v="160"/>
    <n v="789"/>
    <n v="821"/>
    <n v="1610"/>
    <n v="158"/>
    <n v="1452"/>
    <d v="2021-04-26T11:34:46"/>
    <n v="44312.879606481503"/>
    <x v="57"/>
    <s v="juansebastianmoreno26@gmail.com"/>
    <s v="parevalo@cci.org.co"/>
    <n v="44316.378831018497"/>
    <n v="1"/>
    <n v="0"/>
    <n v="1"/>
    <s v="No aplica Jac"/>
    <n v="0"/>
    <s v="No aplica Jac"/>
    <n v="1"/>
    <n v="1"/>
    <n v="1"/>
    <n v="1"/>
    <n v="3"/>
    <n v="3"/>
    <n v="2"/>
    <n v="1"/>
    <s v="No aplica Jac"/>
    <n v="1"/>
    <s v="Pag. 1 de 3, adjuntar todas las hojas del documento"/>
    <s v="No es legible el documento, actualizar e incluir dentro de las obligaciones el código 22"/>
    <m/>
    <s v="No aplica Jac"/>
    <s v="Prestar  Acta de autorización de la Junta Directiva o Asamblea, para suscribir contratos por valor 60 salarios mínimos mensual (diligenciar el acta y listado_x000a_respectivo)"/>
    <s v="No aplica Jac"/>
    <m/>
    <m/>
    <m/>
    <m/>
    <m/>
    <m/>
    <m/>
    <m/>
    <s v="No aplica Jac"/>
    <s v="Este documento cuenta con la firma del representante legal y tesorero"/>
    <m/>
    <m/>
    <m/>
    <s v="No aplica Jac"/>
    <m/>
    <s v="No aplica Jac"/>
    <m/>
    <m/>
    <m/>
    <m/>
    <m/>
    <m/>
    <m/>
    <m/>
    <s v="No aplica Jac"/>
    <m/>
    <s v="Implementación"/>
    <x v="3"/>
    <b v="1"/>
    <x v="6"/>
    <x v="3"/>
    <x v="23"/>
    <n v="0"/>
    <n v="0"/>
    <n v="0"/>
    <n v="0"/>
    <n v="0"/>
    <s v=""/>
    <n v="156"/>
    <m/>
    <x v="2"/>
    <n v="44312"/>
    <s v="Esta haciendo todo lo posible para subir todo lo requerido. "/>
    <m/>
    <m/>
    <m/>
    <m/>
    <m/>
    <m/>
    <m/>
    <m/>
    <m/>
    <m/>
    <m/>
    <m/>
    <m/>
    <n v="147"/>
    <x v="1"/>
    <x v="0"/>
    <x v="1"/>
    <m/>
    <m/>
    <x v="1"/>
    <m/>
    <m/>
    <m/>
    <x v="0"/>
    <m/>
    <m/>
    <s v=" "/>
    <m/>
    <m/>
    <m/>
    <m/>
    <m/>
    <m/>
    <m/>
    <m/>
    <m/>
    <m/>
    <m/>
    <m/>
    <m/>
    <m/>
    <n v="0"/>
    <m/>
  </r>
  <r>
    <n v="214"/>
    <s v="Asociacion de Usuarios de Acueducto Acuapaz "/>
    <x v="0"/>
    <x v="13"/>
    <s v="Andalucía Sector Patio Bonito "/>
    <s v="S0500418"/>
    <x v="4"/>
    <n v="36307"/>
    <n v="808001467"/>
    <s v="Sector Patio Bonito - Anapoima "/>
    <s v="4° 31 minutos02.15segundos norte 74°28 minutos4.79segundos oeste"/>
    <n v="3125256650"/>
    <s v="acueductoacuapaz@gmail.com"/>
    <s v="Jose Diego Rodríguez Zamora"/>
    <s v="Cc 79264495"/>
    <n v="3125256650"/>
    <s v="dyrmetal@gmail.com"/>
    <s v="Edilberto Cañón "/>
    <n v="17120302"/>
    <n v="3107781092"/>
    <s v="acueductoacuapaz@gmail.com"/>
    <s v="Jose Diego Rodríguez Zamora"/>
    <s v="Alcides Niño Amaya"/>
    <s v="Luz Gladis Niño"/>
    <s v="Edilberto Cañon"/>
    <s v="Jose Maria Fuentes "/>
    <s v="N A"/>
    <s v="N A"/>
    <s v="N A"/>
    <s v="N A"/>
    <s v="Vocal"/>
    <s v="Teresa Ovies "/>
    <s v="Vocal"/>
    <s v="Eleuterio Méndez "/>
    <s v="Acueducto veredal con mas de 40 años de constitucion y suministró de agua para la comunidad de las veredas Andalucía, Golconda, Patio Bonito y Panama."/>
    <s v="Reforestación en la parte alta de la micro cuenca "/>
    <s v="Concientización en el manejó del agua "/>
    <n v="2015"/>
    <s v="Actividades realizadas no aplica"/>
    <s v="Entidad ejecutora no aplica "/>
    <n v="2015"/>
    <s v=" Actividades realizadas no aplica"/>
    <s v="Entidad Ejecutoria No Aplica"/>
    <n v="2015"/>
    <s v="Actividades realizadas no aplica"/>
    <s v="Entidad Ejecutoria No Aplica"/>
    <n v="2015"/>
    <s v="Actividades realizadas no aplica"/>
    <s v="Entidad Ejecutoria No Aplica"/>
    <n v="2015"/>
    <s v="Actividades realizadas no aplica"/>
    <s v="Entidad Ejecutoria No Aplica"/>
    <s v="Vía Pavimentada La Mesa - Mesitas- El Triunfo- Patio Bonito"/>
    <s v="Ruta de Transporte Público desde la mesa hacía Mesitas y Ruta de Transporte Público de Mesitas  a Patio Bonito cada 15 minutos "/>
    <s v="45 Minutos "/>
    <s v="b5cd2cda-941a-460b-942a-f984596b7b9a..pdf"/>
    <s v="8b48cb53-2b5e-492e-946b-bd7df1b806bc..pdf"/>
    <s v="No aplica Acueductos"/>
    <s v="0541c5b8-492e-4872-8da7-cf12ae87a477..pdf"/>
    <s v="No aplica Acueductos"/>
    <s v="833d1aad-74ab-402e-b888-000f9fc022b0..rar"/>
    <s v="No aplica Acueductos"/>
    <s v="030414d3-2775-4727-8214-94d833b642f0..pdf"/>
    <s v="917bf4f6-0ee8-4fd7-9fee-c903303198c5..pdf"/>
    <s v="8fb229ad-24ee-4117-ba7c-77c3d6539a6f..pdf"/>
    <s v="3556b470-e8b1-454f-a69c-d5965ae4812c..rar"/>
    <s v="5d2c70ef-661b-43f9-8435-ac11ccef5bea..rar"/>
    <s v="2e59d8d0-39cb-40bb-8480-a97e70f95f92..rar"/>
    <s v="db4bbd1e-837e-404f-b40f-70df033b171a..pdf"/>
    <s v="e3658e37-f252-4c9d-adcc-b1ecc32caac6..pdf"/>
    <s v="da5ac79e-7df5-421b-93c3-7c38c5c299cf..pdf"/>
    <s v="No"/>
    <s v="Si"/>
    <s v="No"/>
    <s v="Si"/>
    <s v="Si"/>
    <s v="No"/>
    <s v="Zona de protección terrenos comprados por él municipio de Anapoima "/>
    <s v="Quebrada la Campuna"/>
    <n v="1"/>
    <s v="La Campuna"/>
    <s v="La Campuna"/>
    <n v="15000"/>
    <s v="Hondulada Boscosa "/>
    <s v="Medio"/>
    <n v="1000"/>
    <s v="Medio"/>
    <s v="Medio"/>
    <s v="Jornadas de Reforestación con árboles nativos"/>
    <s v="Jornadas de limpieza y Reforestación es en la parte media de la micro cuenca "/>
    <s v="Fenómeno del Niño y sequías prolongadas"/>
    <m/>
    <s v="9313f8dd-48b4-4a35-9090-6e9daf3996ec..jpg"/>
    <s v="76c19220-60f4-480c-b1c6-30fb8a7e1dd8..jpg"/>
    <s v="12179629-fd5e-4b8a-9f46-e8eb7aade5b7..jpg"/>
    <s v="2408d9b8-e689-42f6-9dc1-e9ee162176be..jpg"/>
    <s v="9a0523bb-04b5-4e57-9d51-d1e2aae1ba83..jpg"/>
    <s v="21ae3cf2-b800-4dbd-968f-d76b851f51bd..jpg"/>
    <s v="b696eff6-61ad-4735-a4c6-8a4faeb67526..jpg"/>
    <s v="b3cea21a-0b0b-4cc1-b22c-9a78698152bc..jpg"/>
    <s v="Si"/>
    <s v="La Gran Reserva "/>
    <n v="130"/>
    <n v="250"/>
    <n v="380"/>
    <n v="300"/>
    <n v="230"/>
    <n v="530"/>
    <n v="230"/>
    <n v="390"/>
    <n v="620"/>
    <n v="50"/>
    <n v="40"/>
    <n v="90"/>
    <n v="710"/>
    <n v="910"/>
    <n v="1620"/>
    <n v="436"/>
    <n v="1300"/>
    <d v="2021-04-26T12:10:31"/>
    <n v="44312.638807870397"/>
    <x v="58"/>
    <s v="acueductoacuapaz@gmail.com"/>
    <s v="esca_magdalena@cci.org.co"/>
    <n v="44323.5069560185"/>
    <n v="1"/>
    <n v="1"/>
    <s v="No aplica Acueductos"/>
    <n v="1"/>
    <s v="No aplica Acueductos"/>
    <n v="1"/>
    <s v="No aplica Acueductos"/>
    <n v="1"/>
    <n v="1"/>
    <n v="1"/>
    <n v="3"/>
    <n v="3"/>
    <n v="2"/>
    <n v="1"/>
    <n v="1"/>
    <n v="1"/>
    <m/>
    <m/>
    <s v="No aplica Acueductos"/>
    <m/>
    <s v="No aplica Acueductos"/>
    <m/>
    <s v="No aplica Acueductos"/>
    <m/>
    <m/>
    <s v="falta antecedentes de la organización"/>
    <s v="falta antecedente organización"/>
    <s v="falta antecedente organización"/>
    <m/>
    <m/>
    <m/>
    <s v="En los estatutos el representante legal no esta facultado para suscribir convenios superiores a 50 smlv pero con este documento la junta autoriza al representante legal a suscribr conveniio y contratos hasta por 100 smlv"/>
    <m/>
    <m/>
    <s v="No aplica Acueductos"/>
    <m/>
    <s v="No aplica Acueductos"/>
    <m/>
    <s v="No aplica Acueductos"/>
    <m/>
    <m/>
    <m/>
    <s v="067e8ead-f798-4959-b98f-f03fc4501415..rar"/>
    <s v="b34dc332-c561-44e5-982b-4a61bf642d3d..rar"/>
    <m/>
    <m/>
    <m/>
    <m/>
    <s v="Diagnostico"/>
    <x v="3"/>
    <b v="0"/>
    <x v="0"/>
    <x v="7"/>
    <x v="9"/>
    <n v="0"/>
    <n v="0"/>
    <n v="0"/>
    <n v="0"/>
    <n v="0"/>
    <s v=""/>
    <n v="121"/>
    <m/>
    <x v="0"/>
    <n v="44312"/>
    <s v="Se estable comunicación con el representante legal, el ingeniero Diego Rodríguez, el cual dice estar reuniendo las fotografías y cargando la información y documentación pertinente para finalizar la postulación con éxito antes del cierre de la convocatoria."/>
    <m/>
    <m/>
    <m/>
    <m/>
    <m/>
    <m/>
    <m/>
    <m/>
    <m/>
    <m/>
    <m/>
    <m/>
    <s v="SI"/>
    <n v="49"/>
    <x v="0"/>
    <x v="0"/>
    <x v="0"/>
    <s v="VIABLE"/>
    <s v="VIABLE"/>
    <x v="0"/>
    <m/>
    <m/>
    <m/>
    <x v="0"/>
    <m/>
    <m/>
    <s v=" "/>
    <m/>
    <m/>
    <m/>
    <m/>
    <m/>
    <m/>
    <m/>
    <m/>
    <m/>
    <m/>
    <m/>
    <m/>
    <m/>
    <m/>
    <n v="0"/>
    <m/>
  </r>
  <r>
    <n v="218"/>
    <s v="ASOCIACION DE USUARIOS DEL ACUEDUCTO RURAL DE LA INSPECCION MUNICIPAL DE LA VICTORIA Y LAS VEREDAS DEL SECTOR DEL CARMELO SUBIA PITALA SANTA ISABEL, SANTA CRUZ, SAN MIGUEL SANTA RITA Y LA VIRGINIA AUAVIC"/>
    <x v="0"/>
    <x v="19"/>
    <s v="SANTA ISABEL"/>
    <s v="0606 DE AGOSTO 31 DE 1989"/>
    <x v="4"/>
    <n v="35744"/>
    <s v="800082124-8"/>
    <s v="KM 2 VIA EL COLEGIO - VIOTA"/>
    <s v="N 4°33´23.2´´    W 74°27´32.4´´"/>
    <n v="3106803544"/>
    <s v="acueductoauavic@hotmail.com"/>
    <s v="LIBARDO PEÑA PADILLA"/>
    <s v="CC No. 13.834.762  DE BUCARAMANGA"/>
    <n v="3118477799"/>
    <s v="libardopadilla@hotmail.com"/>
    <s v="LUIS DOMINGO FIGUEROA MURILLO"/>
    <n v="19347619"/>
    <n v="3208254994"/>
    <s v="figerold@hotmail.com"/>
    <s v="LIBARDO PEÑA PADILLA"/>
    <s v="WILLIAM DAVILA MANRIQUE"/>
    <s v="WILLIAM SAMACA QUIROGA"/>
    <s v="LUIS DOMINGO FIGUEROA MURILLO"/>
    <s v="JOSE ISRAEL ALARCON HERRERA"/>
    <s v="CAROLINA RAMIREZ- WILLIAM SAMACA - JOSE ISRAEL ALARCON - LIBARDO PEÑA"/>
    <s v="WILLIAM DAVILA MANRIQUE - DANILO RODRIGUEZ ESPITIA - ORFILIA CANTE RAMIREZ"/>
    <s v="WILLIAM SAMACA"/>
    <s v="LIBARDO PEÑA PADILLA"/>
    <m/>
    <m/>
    <m/>
    <m/>
    <s v="En el año 1968 los directivos de la JAC de las veredas la Pitala y  Subia preocupados por la falta de un acueducto se dedicaron adelantar gestiones  a fin de solucionar dicho problema, citaron a todos los vecinos del sector con el fin de explicarles en una reunión sus inquietudes sobre el particular. Pablo Sandoval y Luis gil Arias, fueron los encargados de buscar recursos y organizar la comunidad para lograr el objetivo propuesto.  Se tocaron puertas, una de las que se abrieron fue la del Comite de Cafeteros  de Cundinamarca, su valiosa contribución de orden económico al desarrollo y posterior progreso del acueducto, el Instituto Nacional de Salud “INAS” quienes intervinieron en las diferentes fases del programa, al Instituto Nacional para Programas Especiales de Salud (INPES)  y especial mención es para el grueso de la población, para la inmensa mayoría de vecinos quienes con su férrea voluntad, dedicando su esfuerzo en pro del bien común, pudieron concluir una empresa de la cual muchos opinan ser un imposible. Se toma como fecha de fundación el 26 de febrero de 1969._x000a_En el año 1972 se incorporaron a AUAVIC las veredas de San Miguel y Santa Rita. El INS en común acuerdo elaboraron y firmaron el contrato para la construcción del acueducto el día 21 de junio de 1.971. El Presupuesto total fue de  $1.296.000 de los cuales el INS aportaba la suma de $410.160 en forma directa y les prestó la cantidad de $489.240 a un plazo de 10 años.   El Comité de Cafeteros dono la primera planta de Tratamiento, la cual constaba de 4 filtros. Se construyeron Siete (07) Tanques de Almacenamiento y Distribución con capacidad de 305 M3.  Veintiséis (026) cámaras de Quiebre de Presión. La inauguración y entrega del acueducto se realizo el día 16 de diciembre de 1974, en la Inspección de la Victoria.  En el año 1995 se asocio a AUAVIC la vereda El Carmelo, en cuya Jurisdicción se hallan las fuentes de la quebrada la Tribuna que surte de agua al acueducto. "/>
    <s v="AUAVIC, es una Organización de la comunidad y para la comunicad, entre sus actividades comunitarias, está la donación de tanques de almacenamiento, los cuales se entregan a personas vulnerables. En época navideña se hace entrega de Regalos a los niños de los suscriptores.  Con la entrada de la Pandemia por el COVID-19 AUAVIC donó 10 mercados por cada vereda adscrita para un total de 100 mercados entregados.   A las personas menos favorecidas, se les adjudica el punto de Acueducto, sin cobro de intereses y pago a largos periodos de tiempo, en algunas ocasiones solo se cobra el 50% de total del costo.  De otro lado,  proporciona Tanques de Almacenamiento sin interés de financiación y descontados en la factura a uno y dos años de plazo  y se generan acuerdos de pago para el pago de las facturas."/>
    <s v="Siendo el Acueducto rural mas grades de la región del Tequendama,  se viene creando desde el año 2015, la reserva forestal AUAVIC que esta ubicada en la zona de ronda de las quebrada LA TRIBUNA, en una extensión de 30.000 Mts cuadrados  reforestado con especies nativas de la región como   Arrayan, Aliso, mano de Oso, Mortiño, Sauce, entre otros.  Cercado y Protegido como reserva, formando a la fecha colchones de agua, que surten nuestras bocatomas en épocas de sequia.   "/>
    <n v="2015"/>
    <s v="Participación en la iniciativa cultura del Árbol, que involucró a la comunidad en el cuidado y protección de la naturaleza "/>
    <s v="AUAVIC  y financió La Corporación Autónoma Regional CAR"/>
    <n v="2016"/>
    <s v="Campañas educativas al personal Estudiantil de las sedes de la en la Inspección La Victoria y sedes rurales"/>
    <s v="AUAVIC"/>
    <n v="2017"/>
    <s v="Reforestación y reposición de algunas especies  sembradas que perecieron"/>
    <s v="AUAVIC"/>
    <n v="2018"/>
    <s v="Mantenimiento de las zonas reforestadas en la rondas de la quebrada, plateo de de plantas"/>
    <s v="AUAVIC"/>
    <n v="2019"/>
    <s v="Mantenimiento de las zonas reforestadas en la rondas de la quebrada, plateo de las plantas y siembra de especies nativas  e instalación de Señalización de Reserva Protegida."/>
    <s v="AUAVIC"/>
    <s v="Via carreteable en buenas condiciones"/>
    <s v="Vehículos,  Frecuencia continua"/>
    <s v="40 minitos"/>
    <s v="1cffca34-1147-47ca-96a2-b28d1aa6628b..pdf"/>
    <s v="cf65ddb9-0e73-4041-82c1-7bf91cbb4b76..pdf"/>
    <s v="No aplica Acueductos"/>
    <s v="45416ea3-fe0f-4282-8b29-d67efb9356f3..pdf"/>
    <s v="No aplica Acueductos"/>
    <s v="e1574fb3-c807-4757-a61f-1d323c3048f7..pdf"/>
    <s v="No aplica Acueductos"/>
    <s v="80f2567b-8801-4360-b635-f96939412406..pdf"/>
    <s v="2ae4ae0a-dd40-4808-8607-bccc75129853..pdf"/>
    <s v="0f26c559-8bb2-4fed-9ae1-8471308626d7..pdf"/>
    <s v="2aad84ba-0df8-4541-aed9-d6786474b361..pdf"/>
    <s v="f7f3a78a-959e-4b56-b12a-39e8fdb38ae5..pdf"/>
    <s v="98aa0c77-18e5-42e4-a7d9-64467c403509..pdf"/>
    <s v="a3cf737c-b6d5-464a-a37c-aafe01ca6e3b..pdf"/>
    <s v="9c1eda9b-d0b4-4a30-9ecc-4ab5e5fa2035..pdf"/>
    <s v="826499b2-6bdb-4000-bcc2-451bcccadec4..pdf"/>
    <s v="No"/>
    <s v="No"/>
    <s v="No"/>
    <s v="Si"/>
    <s v="No"/>
    <s v="No"/>
    <s v="LA TRIBUNA"/>
    <s v="QUEBRADA LA TRIBUNA Y QUEBRADA LA CAMPOS"/>
    <n v="2"/>
    <s v="QUEBRADA LA TRIBUNA Y QUEBRADA LA CAMPOS"/>
    <s v="QUEBRADA LA TRIBUNA Y QUEBRADA LA CAMPOS"/>
    <n v="3"/>
    <s v="SEMIPLANO"/>
    <s v="Medio"/>
    <n v="10"/>
    <s v="SEMIPLANO"/>
    <s v="Medio"/>
    <s v="Problema actual: Deforestación en zonas de rondas de la quebrada y contaminación por abrevadero de animales. se busca reforestar y colocar cercado de protección con construcción de abrevadero para los animales en la parte exterior que evita el ingreso a las fuentes."/>
    <s v="Se realiza periódicamente limpieza a las zonas de ronda.  Se realiza campañas educativas con los moradores que utilizan pesticidas en el manejo de cultivos, para que no dejen los empaques de estos en las zonas de influencia, los cuales contaminan las fuentes."/>
    <s v="En estos últimos cinco (5) años se ha detectado disminución del caudal en periodos de sequia"/>
    <m/>
    <s v="3a814873-9fc6-4da2-b9ec-4fb2c6bb5392..jpeg"/>
    <s v="51be4379-0172-4699-aa0f-a973eac09428..JPG"/>
    <s v="d7a8622b-915f-4ea1-84a1-6d17e6405595..JPG"/>
    <s v="2c769882-8943-4e6a-9057-e279e01b3c00..jpeg"/>
    <s v="1df7a80b-e544-45e1-b022-00c7f91ff854..jpeg"/>
    <s v="ad116ddd-c931-4635-a8d1-9a9f3d9caf47..jpeg"/>
    <s v="78cfa248-3e62-4af0-8e4a-dc5964976c2e..jpeg"/>
    <s v="29efebed-9336-4baa-b6bb-56d5620b5628..jpeg"/>
    <s v="No"/>
    <m/>
    <n v="900"/>
    <n v="1100"/>
    <n v="2000"/>
    <n v="1500"/>
    <n v="1400"/>
    <n v="2900"/>
    <n v="1100"/>
    <n v="800"/>
    <n v="1900"/>
    <n v="800"/>
    <n v="799"/>
    <n v="1599"/>
    <n v="4300"/>
    <n v="4099"/>
    <n v="8399"/>
    <n v="2100"/>
    <n v="5000"/>
    <d v="2021-04-26T15:13:17"/>
    <d v="2021-04-26T16:24:59"/>
    <x v="59"/>
    <s v="acueductoauavic@hotmail.com"/>
    <s v="agomez@cci.org.co"/>
    <n v="44314.228171296301"/>
    <n v="1"/>
    <n v="1"/>
    <s v="No aplica Acueductos"/>
    <n v="1"/>
    <s v="No aplica Acueductos"/>
    <n v="0"/>
    <s v="No aplica Acueductos"/>
    <n v="1"/>
    <n v="1"/>
    <n v="1"/>
    <n v="0"/>
    <n v="0"/>
    <n v="0"/>
    <n v="1"/>
    <n v="1"/>
    <n v="1"/>
    <m/>
    <m/>
    <s v="No aplica Acueductos"/>
    <m/>
    <s v="No aplica Acueductos"/>
    <s v="No están firmados"/>
    <s v="No aplica Acueductos"/>
    <m/>
    <m/>
    <m/>
    <s v="faltan antecedentes tesorero y de la organización"/>
    <s v="falta todos los antecedentes de contraloría (presidente, tesorero y organización"/>
    <s v="falta certificado antecedentes policía del  tesorero"/>
    <m/>
    <m/>
    <s v="Las firmas hacen parte de un documento firmado con un cabezal que no corresponde"/>
    <m/>
    <m/>
    <s v="No aplica Acueductos"/>
    <m/>
    <s v="No aplica Acueductos"/>
    <m/>
    <s v="No aplica Acueductos"/>
    <m/>
    <m/>
    <m/>
    <m/>
    <m/>
    <m/>
    <m/>
    <m/>
    <m/>
    <s v="Diagnostico"/>
    <x v="3"/>
    <b v="0"/>
    <x v="8"/>
    <x v="7"/>
    <x v="24"/>
    <n v="0"/>
    <n v="0"/>
    <n v="0"/>
    <n v="0"/>
    <n v="0"/>
    <s v=""/>
    <n v="125"/>
    <m/>
    <x v="1"/>
    <m/>
    <m/>
    <m/>
    <m/>
    <m/>
    <m/>
    <m/>
    <m/>
    <m/>
    <m/>
    <m/>
    <m/>
    <m/>
    <m/>
    <m/>
    <n v="164"/>
    <x v="1"/>
    <x v="0"/>
    <x v="1"/>
    <m/>
    <m/>
    <x v="1"/>
    <m/>
    <m/>
    <m/>
    <x v="0"/>
    <m/>
    <m/>
    <s v=" "/>
    <m/>
    <m/>
    <m/>
    <m/>
    <m/>
    <m/>
    <m/>
    <m/>
    <m/>
    <m/>
    <m/>
    <m/>
    <m/>
    <m/>
    <n v="0"/>
    <m/>
  </r>
  <r>
    <n v="220"/>
    <s v="EMPRESA SERVICIOS PUBLICOS DE EL COLEGIO E.S.P. "/>
    <x v="0"/>
    <x v="19"/>
    <s v="Santa Martha"/>
    <s v="EMPRESA SERVICIOS PUBLICOS DE EL COLEGIO E.S.P."/>
    <x v="2"/>
    <n v="190995"/>
    <s v="808000463-8"/>
    <s v="Cr 8 # 7-21"/>
    <s v="N: 4º35´4&quot; W:74º26´44&quot;"/>
    <n v="3108508013"/>
    <s v="gerencia@empucol.com.co"/>
    <s v="MILTON ARIEL ROMERO MANCERA"/>
    <n v="80386933"/>
    <n v="3197607935"/>
    <s v="gerencia@empucol.com.co"/>
    <s v="DIANA PATRICIA MORA CAICEDO"/>
    <n v="35377807"/>
    <n v="3045511612"/>
    <s v="coorfinanciera@empucol.com.co"/>
    <s v="MILTON ARIEL ROMERO MANCERA"/>
    <s v="MILTON ARIEL ROMERO MANCERA"/>
    <s v="LUISA FERNANDA RAMIREZ "/>
    <s v="DIANA PATRICIA MORA CAICEDO"/>
    <s v="DIANA PATRICIA MORA CAICEDO"/>
    <s v="LUISA FERNANDA RAMIREZ "/>
    <s v="ANDRES GALINDO ROMERO"/>
    <s v="ZORAIDA MUÑOZ DIAZ "/>
    <s v="CARLOS ENRIQUE GONZALEZ "/>
    <m/>
    <m/>
    <m/>
    <m/>
    <s v="a Empresa de Servicios Públicos del Municipio de El Colegio “EMPUCOL E.S.P.” presta y comercializa los servicios públicos de acueducto, alcantarillado y aseo para satisfacer las necesidades de sus clientes, acatando las normas y disposiciones legales vigentes, desarrollando su gestión dentro del marco del buen gobierno."/>
    <s v="Actividades orientadas a la conservación del ambiente con procesos de reforestación, educación ambiental a la comunidad para la separación en la fuente, aprovechamiento de residuos, implementación del programa de pérdidas. "/>
    <s v="Actividades orientadas a la conservación del ambiente con procesos de reforestación, educación ambiental a la comunidad para la separación en la fuente, aprovechamiento de residuos, implementación del programa de pérdidas. "/>
    <n v="2020"/>
    <s v="JORNADAS DE REFORESTACIÓN EN EL DMI PEÑAS BLANCAS, FUENTES ABASTECEDORAS "/>
    <s v="EMPUCOL E.S.P., ALCALDÍA MUNICIPAL. _x000a_RECURSO INVERTIDO $3.000.000"/>
    <n v="2021"/>
    <s v="JORNADAS DE REFORESTACIÓN FUENTES ABASTECEDORAS"/>
    <s v="EMPUCOL E.S.P., ALCALDÍA MUNICIPAL. _x000a_RECURSO INVERTIDO $1.000.000"/>
    <m/>
    <m/>
    <m/>
    <m/>
    <m/>
    <m/>
    <m/>
    <m/>
    <m/>
    <s v="asfalto y herradura, en buenas condiciones  "/>
    <s v="camioneta y a pie. "/>
    <s v="2 horas "/>
    <s v="ba77ff82-b4e9-4d54-a706-8db434a9ba33..pdf"/>
    <s v="ccf89419-a6cd-4f37-8763-a8d196780773..pdf"/>
    <s v="No aplica Acueductos"/>
    <s v="5f0bd37d-084b-4a58-a1bd-d83cafc91716..pdf"/>
    <s v="No aplica Acueductos"/>
    <s v="2e05b6b9-465d-476c-830c-d1caa046ee9e..pdf"/>
    <s v="No aplica Acueductos"/>
    <s v="314b2746-6930-419b-a6a8-0a660e7b6f1d..pdf"/>
    <s v="fdc68e61-e683-44f7-9832-96661f31d954..pdf"/>
    <s v="98f68fcc-5748-4d68-9def-45333d904829..pdf"/>
    <s v="a3aab691-990d-4e7c-ab8f-3a9bbb96c2b4..pdf"/>
    <s v="1c9dca08-5e6e-4d44-a9cd-3f5b819a6973..pdf"/>
    <s v="5c9794ea-dec4-49ec-b898-d4f37a61161f..pdf"/>
    <s v="f4b3d42e-8b6b-4482-9101-6b8c42076368..pdf"/>
    <s v="c84df78b-3a23-4b93-9980-78a60b5ce75e..pdf"/>
    <s v="34b01b6d-70c4-4707-9fed-4aaa9ab517bc..pdf"/>
    <s v="Si"/>
    <s v="No"/>
    <s v="Si"/>
    <s v="No"/>
    <s v="No"/>
    <s v="No"/>
    <s v="Antioqueñita"/>
    <s v="Santa Marta, Antioqueñita, Antioquia, Barilice  "/>
    <n v="4"/>
    <s v="Santa Marta, Antioqueñita, Antioquia"/>
    <s v="Santa Marta, Antioqueñita, Antioquia"/>
    <n v="30"/>
    <s v="Pastizales "/>
    <s v="Medio"/>
    <n v="15"/>
    <s v="Pastizales "/>
    <s v="Medio"/>
    <s v="teniendo en cuenta que el área fue afectada por procesos antrópicos, es necesario realizar procesos de reforestación para garantizar la conservación del DMI Peñas Blancas "/>
    <s v="se han realizado reforestación y jornadas de limpieza en las quebradas."/>
    <s v="Remoción en masa, sequías, inundaciones "/>
    <m/>
    <s v="cf5c796e-39d9-471f-ae15-043594012a8a..jpeg"/>
    <s v="23c17712-ab0d-4556-9df4-1f7a2616f5f0..jpeg"/>
    <s v="72e08b81-7f2b-4167-a205-2a50590c3a59..jpeg"/>
    <s v="6489438a-0c28-45fd-bae8-9b62a8e4cd8a..jpeg"/>
    <s v="b61f2cd8-fd07-4e21-8622-ae7315846ccc..jpeg"/>
    <s v="053fafea-daf5-40c7-9835-63fc137b80ad..jpeg"/>
    <s v="71e48186-c6b5-4be0-9c44-81af7fb46ea2..jpeg"/>
    <s v="99da359a-e305-40c9-af93-864090e8ccac..jpeg"/>
    <s v="Si"/>
    <s v="patio bonito, Dinamarca, Córcega, san pedro, bolívar"/>
    <n v="521"/>
    <n v="1042"/>
    <n v="1563"/>
    <n v="960"/>
    <n v="1400"/>
    <n v="2360"/>
    <n v="1249"/>
    <n v="1900"/>
    <n v="3149"/>
    <n v="907"/>
    <n v="850"/>
    <n v="1757"/>
    <n v="3637"/>
    <n v="5192"/>
    <n v="8829"/>
    <n v="4093"/>
    <n v="5835"/>
    <d v="2021-04-26T16:15:30"/>
    <n v="44312.723518518498"/>
    <x v="60"/>
    <s v="gestion.ambiental@empucol.com.co"/>
    <s v="lsalinas@cci.org.co"/>
    <n v="44315.9221412037"/>
    <n v="0"/>
    <n v="1"/>
    <s v="No aplica Acueductos"/>
    <n v="0"/>
    <s v="No aplica Acueductos"/>
    <n v="0"/>
    <s v="No aplica Acueductos"/>
    <n v="1"/>
    <n v="1"/>
    <n v="1"/>
    <n v="3"/>
    <n v="3"/>
    <n v="2"/>
    <n v="0"/>
    <n v="0"/>
    <n v="1"/>
    <s v="El Rut presentado corresponde a una empresa de servicios públicos, no cumple con los criterios de selección "/>
    <m/>
    <s v="No aplica Acueductos"/>
    <s v="Se debe presentar cámara de comercio."/>
    <s v="No aplica Acueductos"/>
    <s v="Dentro de las funciones del presidente de la junta directiva no se encuentra la de firmar contratos entre 0 y 100 salarios."/>
    <s v="No aplica Acueductos"/>
    <m/>
    <m/>
    <m/>
    <s v="El documento de la organización  corresponde a una empresa de servicios públicos, no cumple con los criterios de selección "/>
    <s v="El documento  de la organización corresponde a una empresa de servicios públicos, no cumple con los criterios de selección "/>
    <m/>
    <s v="El documento corresponde a una empresa de servicios públicos, no cumple con los criterios de selección "/>
    <s v="La concesión pertenece a una empresa de servicios públicos "/>
    <s v="El documento corresponde a una empresa de servicios públicos, no cumple con los criterios de selección "/>
    <m/>
    <m/>
    <s v="No aplica Acueductos"/>
    <m/>
    <s v="No aplica Acueductos"/>
    <m/>
    <s v="No aplica Acueductos"/>
    <m/>
    <m/>
    <m/>
    <m/>
    <m/>
    <m/>
    <m/>
    <m/>
    <m/>
    <s v="Diagnostico"/>
    <x v="3"/>
    <b v="0"/>
    <x v="10"/>
    <x v="4"/>
    <x v="25"/>
    <n v="0"/>
    <n v="0"/>
    <n v="0"/>
    <n v="0"/>
    <n v="0"/>
    <s v=""/>
    <n v="130"/>
    <m/>
    <x v="1"/>
    <m/>
    <m/>
    <m/>
    <m/>
    <m/>
    <m/>
    <m/>
    <m/>
    <m/>
    <m/>
    <m/>
    <m/>
    <m/>
    <m/>
    <m/>
    <n v="156"/>
    <x v="1"/>
    <x v="0"/>
    <x v="1"/>
    <m/>
    <m/>
    <x v="1"/>
    <m/>
    <m/>
    <m/>
    <x v="0"/>
    <m/>
    <m/>
    <s v=" "/>
    <m/>
    <m/>
    <m/>
    <m/>
    <m/>
    <m/>
    <m/>
    <m/>
    <m/>
    <m/>
    <m/>
    <m/>
    <m/>
    <m/>
    <n v="0"/>
    <m/>
  </r>
  <r>
    <n v="235"/>
    <s v="JUNTA ADMINISTRADORA DEL ACUEDUCTO VEREDAL DE LA GLORIA DE SAN PABLO DEL MUNICIPIO DE TOCAIMA - CUNDINAMARCA "/>
    <x v="0"/>
    <x v="17"/>
    <s v="San Pablo "/>
    <n v="1"/>
    <x v="4"/>
    <n v="35714"/>
    <s v="808003241-3"/>
    <s v="Vereda San Pablo "/>
    <s v="4.39567245; -74.61395711"/>
    <n v="3125070021"/>
    <s v="miguelcelis04@yahoo.com"/>
    <s v="Miguel Angel Celis Peñaranda "/>
    <s v="5.449.759"/>
    <n v="3125070021"/>
    <s v="miguelcelis04@yahoo.com"/>
    <s v="Luz Marleny Cruz Martinez"/>
    <s v="52.113.860"/>
    <n v="3125070021"/>
    <s v="miguelcelis04@yahoo.com"/>
    <s v="Miguel Angel Celis Peñaranda "/>
    <s v="Jairo Betancourt Barbosa "/>
    <s v="Guillermo Ocampo Ospina "/>
    <s v="Luz Marleny Cruz Martinez "/>
    <s v="Oliva Ruiz Bernal "/>
    <s v="NA"/>
    <s v="NA"/>
    <s v="NA"/>
    <s v="NA"/>
    <s v="NA"/>
    <s v="NA"/>
    <s v="NA"/>
    <s v="NA"/>
    <s v="JUNTA ADMINISTRADORA DEL ACUEDUCTO VEREDAL DE LA GLORIA DE SAN PABLO DEL MUNICIPIO DE TOCAIMA - CUNDINAMARCA  es una entidad sin animo de lucro y de caracter privado que orianta sus acciones de acuerdo a principios tales como; igualdad de derechos y obligaciones, participacion democratica en deliberaciones y decisiones, proponder por dotar de agua potable a cada una de las viviendas que cubre el sistema de acueducto, asegurando que el uso del agua sea racional preferencialmente para uso domestico. "/>
    <s v="NA"/>
    <s v="Jornadas de limpieza en las zonas aledañas al nacedero del acueducto"/>
    <n v="2018"/>
    <s v="jornadas de limpieza en las zonas refenrentes al nacedero del acueducto municipal, tambien se han realizado jornadas de reforestacion en pro de la conservacion del medio ambiente "/>
    <s v="asociacion de acueducto "/>
    <m/>
    <m/>
    <m/>
    <m/>
    <m/>
    <m/>
    <m/>
    <m/>
    <m/>
    <m/>
    <m/>
    <m/>
    <s v="via en buen acceso"/>
    <s v="vehiculo, moto"/>
    <s v="40 mi aprox"/>
    <s v="28e358a2-5661-4bea-b3f1-25d19aae4339..pdf"/>
    <s v="4041e430-c16c-4f02-b817-a08f416eb1ed..pdf"/>
    <s v="No aplica Acueductos"/>
    <s v="2121fc92-18b5-472d-9bed-e3034f649e74..pdf"/>
    <s v="No aplica Acueductos"/>
    <s v="1996a002-aaae-46f0-847b-1316afb3f3ea..pdf"/>
    <s v="No aplica Acueductos"/>
    <s v="3acb579e-7146-4348-bea4-94ceb1797b4b..pdf"/>
    <s v="308ed415-b83b-4c2f-af0c-1a528e49e092..pdf"/>
    <s v="106ff480-6158-43c3-be03-384a07d0fa9b..pdf"/>
    <s v="89a2210e-a452-4511-9965-d2dc79cab449..pdf"/>
    <s v="bc8d9496-4e4d-47da-822f-83d5a8651a08..pdf"/>
    <s v="b02992b1-9283-48fc-8b31-359da1434a7c..pdf"/>
    <s v="3d32e24d-4ceb-4e5c-a5de-707968c34cd6..pdf"/>
    <s v="5c25efbd-c07f-4d35-b35a-5c0a818b8116..pdf"/>
    <s v="e20a0749-3293-4b64-aceb-1d03193c9536..pdf"/>
    <s v="Si"/>
    <s v="No"/>
    <s v="No"/>
    <s v="No"/>
    <s v="No"/>
    <s v="No"/>
    <s v="san Pablo"/>
    <s v="Agua Fria "/>
    <n v="1"/>
    <s v="Agua fria "/>
    <s v="Agua fria "/>
    <n v="100000"/>
    <s v="capa vegetal densa "/>
    <s v="Medio"/>
    <n v="2000"/>
    <s v="capa vegetal densa "/>
    <s v="Medio"/>
    <s v="se considera mejorar la zona donde se encuentra ubicado el nacedero debido a que las especies arboreas que lo rodean al momento de su&quot;cambio de hojas&quot; y demas procesos naturales tapas el punto de captacion del nacedero e impide una buena prestacion del servicio "/>
    <s v="jornadas de limpieza en el nacedero y zonas que la comunidad considere importante "/>
    <s v="si, lluvias constantes y vientos fuetes ocasionan daños en el punto de captacion "/>
    <m/>
    <s v="9a5bb380-3e5b-4bee-9d49-50b76d7357b0..jpeg"/>
    <s v="0679d6d6-db54-4f83-b5c0-5f33ae857ba5..jpeg"/>
    <s v="0c91a213-442a-4a3e-a1ce-d7f17820de04..jpeg"/>
    <s v="b06adcf4-9030-45db-8a9b-168d7dd9c0d1..jpeg"/>
    <s v="aa332330-86d3-4a84-9f9c-f7b40ab5b369..jpeg"/>
    <s v="d0919eac-c670-4357-a5ad-5dce5c9fe9f6..jpeg"/>
    <s v="30953ea9-6018-47a5-aaee-25ac79caf483..jpeg"/>
    <s v="46878286-2284-47d3-b192-9df5420e014e..jpeg"/>
    <s v="No"/>
    <m/>
    <n v="8"/>
    <n v="10"/>
    <n v="18"/>
    <n v="25"/>
    <n v="20"/>
    <n v="45"/>
    <n v="20"/>
    <n v="15"/>
    <n v="35"/>
    <n v="15"/>
    <n v="10"/>
    <n v="25"/>
    <n v="68"/>
    <n v="55"/>
    <n v="123"/>
    <n v="51"/>
    <n v="100"/>
    <d v="2021-04-26T22:39:15"/>
    <n v="44312.9445486111"/>
    <x v="61"/>
    <s v="miguelcelis04@yahoo.com"/>
    <s v="parevalo@cci.org.co"/>
    <n v="44316.380474537"/>
    <n v="0"/>
    <n v="0"/>
    <s v="No aplica Acueductos"/>
    <n v="1"/>
    <s v="No aplica Acueductos"/>
    <n v="0"/>
    <s v="No aplica Acueductos"/>
    <n v="1"/>
    <n v="1"/>
    <n v="1"/>
    <n v="3"/>
    <n v="3"/>
    <n v="2"/>
    <n v="1"/>
    <n v="1"/>
    <n v="0"/>
    <s v="Revisar el documento, parece un recibo de pago ante la DIAN"/>
    <s v="Revisar el documento, parece un recibo de pago ante la DIAN"/>
    <s v="No aplica Acueductos"/>
    <m/>
    <s v="No aplica Acueductos"/>
    <s v="El documento no presenta firmas. Se debe presentar autorización por parte de asamblea, donde el representante Legal o presidente pueda suscribir la firma de contratos o convenios Superiores a 60 salarios mínimos mensuales. (es necesario diligenciar el acta y listado respectivo)"/>
    <s v="No aplica Acueductos"/>
    <m/>
    <m/>
    <m/>
    <m/>
    <m/>
    <m/>
    <s v="Se deben presentar  certificaciones emitidas  por el presidente de ASOJUNTAS, la Umata; certificando que realizan trabajo comunitario."/>
    <m/>
    <m/>
    <m/>
    <m/>
    <s v="No aplica Acueductos"/>
    <m/>
    <s v="No aplica Acueductos"/>
    <m/>
    <s v="No aplica Acueductos"/>
    <m/>
    <m/>
    <m/>
    <m/>
    <m/>
    <m/>
    <m/>
    <m/>
    <m/>
    <s v="Diagnostico"/>
    <x v="3"/>
    <b v="0"/>
    <x v="9"/>
    <x v="7"/>
    <x v="26"/>
    <n v="0"/>
    <n v="0"/>
    <n v="0"/>
    <n v="0"/>
    <n v="0"/>
    <s v=""/>
    <n v="164"/>
    <m/>
    <x v="0"/>
    <m/>
    <m/>
    <m/>
    <m/>
    <m/>
    <m/>
    <m/>
    <m/>
    <m/>
    <m/>
    <m/>
    <m/>
    <m/>
    <m/>
    <m/>
    <n v="154"/>
    <x v="1"/>
    <x v="0"/>
    <x v="1"/>
    <m/>
    <m/>
    <x v="1"/>
    <m/>
    <m/>
    <m/>
    <x v="0"/>
    <m/>
    <m/>
    <s v=" "/>
    <m/>
    <m/>
    <m/>
    <m/>
    <m/>
    <m/>
    <m/>
    <m/>
    <m/>
    <m/>
    <m/>
    <m/>
    <m/>
    <m/>
    <n v="0"/>
    <m/>
  </r>
  <r>
    <n v="236"/>
    <s v="JUNTA DE ACCION COMUNAL VEREDA CUCUTA SECTOR REDONDILLO"/>
    <x v="0"/>
    <x v="19"/>
    <s v="Cúcuta Sector Redondillo "/>
    <s v="893 de del 28 de noviembre de 1995"/>
    <x v="1"/>
    <n v="35031"/>
    <s v="808001865-1"/>
    <s v="Vereda Cucuta sector Redondillo"/>
    <m/>
    <n v="3115183189"/>
    <s v="jacredondillo@gmail.com"/>
    <s v=" ANA ALCIRA CHAVES QUEVEDO"/>
    <s v="20.886.446 "/>
    <n v="3115183189"/>
    <s v="Anitachaves07@gmail.com"/>
    <s v="Leidy Johana López Sanabria"/>
    <s v="1.070.327.440 "/>
    <n v="3186586600"/>
    <s v="Ljohana70@gmail.com"/>
    <s v=" ANA ALCIRA CHAVES QUEVEDO"/>
    <s v="José Efraín Gutiérrez "/>
    <s v="Raquel Pedraza Rojas "/>
    <s v="Leidy Johana López Sanabria"/>
    <s v="Nelson Antonio Buitrago Ríos "/>
    <s v="Luz Marina Medina "/>
    <s v="Jorge Enrique Medina "/>
    <s v="Maria Doris Cutiva "/>
    <s v="José Bermúdez "/>
    <s v="Jose Fermin Cely "/>
    <s v="Deporte "/>
    <s v="Alejandra Simbaqueva "/>
    <s v="Salud "/>
    <s v="La Junta de Acción Comunal se fundó al ver la necesidad de tener líderes en nuestra comunidad en el año 1995, ya que estaba conjuntamente con la vereda Cúcuta y era muy grande, siendo presidenta la señora Omaira Sánchez; hizo la división de juntas y así poder tener la propia personería jurídica."/>
    <s v="-_x0009_Mantenimiento de vías principales y terciarias ramales, este se realizara en el primer semestre y segundo semestre del año 2021._x000a_-_x0009_Construcción de obras de impacto social (placa huella, alcantarillas y puente quebrada la mulata._x000a_-_x0009_Celebración del día del niño (Octubre y Diciembre)_x000a_-_x0009_Gestionar y participar en las convocatorias de los entes gubernamentales, nacionales departamentales y municipales._x000a_-_x0009_Limpieza de cunetas._x000a_-_x0009_Socialización de  medio ambiente _x000a_-_x0009_Limpieza de Arboles _x000a_"/>
    <s v="Limpieza al rededor de la quebrada_x000a_limpieza de injerto a los arboles _x000a_Reforestación en predios comunales "/>
    <n v="2015"/>
    <s v="Limpieza general de arboles con injerto "/>
    <s v="Comunidad de la vereda "/>
    <m/>
    <m/>
    <m/>
    <m/>
    <m/>
    <m/>
    <m/>
    <m/>
    <m/>
    <m/>
    <m/>
    <m/>
    <s v="Vías rurales, la condición de esta vía es que se encuentra en estado de deterioro. "/>
    <s v="Carro y Moto "/>
    <s v="de 10 a 15 minutos "/>
    <m/>
    <m/>
    <m/>
    <s v="No aplica Jac"/>
    <m/>
    <s v="No aplica Jac"/>
    <m/>
    <m/>
    <m/>
    <m/>
    <m/>
    <m/>
    <m/>
    <m/>
    <s v="No aplica Jac"/>
    <m/>
    <s v="No"/>
    <s v="No"/>
    <s v="No"/>
    <s v="No"/>
    <s v="No"/>
    <s v="No"/>
    <m/>
    <m/>
    <m/>
    <m/>
    <m/>
    <m/>
    <m/>
    <m/>
    <m/>
    <m/>
    <m/>
    <m/>
    <m/>
    <m/>
    <m/>
    <m/>
    <m/>
    <m/>
    <m/>
    <m/>
    <m/>
    <m/>
    <m/>
    <m/>
    <m/>
    <n v="0"/>
    <n v="0"/>
    <n v="0"/>
    <n v="0"/>
    <n v="0"/>
    <n v="0"/>
    <n v="0"/>
    <n v="0"/>
    <n v="0"/>
    <n v="0"/>
    <n v="0"/>
    <n v="0"/>
    <n v="0"/>
    <n v="0"/>
    <n v="0"/>
    <n v="0"/>
    <n v="0"/>
    <d v="2021-04-26T23:19:41"/>
    <m/>
    <x v="2"/>
    <s v="jacredondillo@gmail.com"/>
    <m/>
    <m/>
    <m/>
    <m/>
    <m/>
    <m/>
    <m/>
    <m/>
    <m/>
    <m/>
    <m/>
    <m/>
    <m/>
    <m/>
    <m/>
    <m/>
    <m/>
    <m/>
    <m/>
    <m/>
    <m/>
    <m/>
    <m/>
    <m/>
    <m/>
    <m/>
    <m/>
    <m/>
    <m/>
    <m/>
    <m/>
    <m/>
    <m/>
    <m/>
    <m/>
    <m/>
    <m/>
    <m/>
    <m/>
    <m/>
    <m/>
    <m/>
    <m/>
    <m/>
    <m/>
    <m/>
    <m/>
    <m/>
    <m/>
    <m/>
    <m/>
    <x v="2"/>
    <m/>
    <x v="2"/>
    <x v="2"/>
    <x v="2"/>
    <n v="0"/>
    <n v="0"/>
    <n v="0"/>
    <n v="0"/>
    <n v="0"/>
    <n v="0"/>
    <m/>
    <m/>
    <x v="1"/>
    <m/>
    <m/>
    <m/>
    <m/>
    <m/>
    <m/>
    <m/>
    <m/>
    <m/>
    <m/>
    <m/>
    <m/>
    <m/>
    <m/>
    <m/>
    <e v="#N/A"/>
    <x v="1"/>
    <x v="0"/>
    <x v="1"/>
    <m/>
    <m/>
    <x v="1"/>
    <m/>
    <m/>
    <m/>
    <x v="0"/>
    <m/>
    <m/>
    <s v=" "/>
    <m/>
    <m/>
    <m/>
    <m/>
    <m/>
    <m/>
    <m/>
    <m/>
    <m/>
    <m/>
    <m/>
    <m/>
    <m/>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F10EB-F6EF-4C7C-B083-5358FC851EBD}" name="TablaDinámica1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8">
  <location ref="A88:B89" firstHeaderRow="0" firstDataRow="1" firstDataCol="0" rowPageCount="1" colPageCount="1"/>
  <pivotFields count="29">
    <pivotField showAll="0"/>
    <pivotField axis="axisPage" multipleItemSelectionAllowed="1" showAll="0">
      <items count="5">
        <item x="0"/>
        <item x="2"/>
        <item x="1"/>
        <item x="3"/>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multipleItemSelectionAllowed="1" showAll="0">
      <items count="10">
        <item x="8"/>
        <item x="7"/>
        <item x="5"/>
        <item x="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pageFields count="1">
    <pageField fld="1" hier="-1"/>
  </pageFields>
  <dataFields count="2">
    <dataField name="Suma de AREA SEMBRADA (Ha)" fld="4" baseField="0" baseItem="0"/>
    <dataField name="Suma de AREA POR SEMBRAR (Ha)" fld="5" baseField="0" baseItem="0"/>
  </dataFields>
  <formats count="2">
    <format dxfId="1">
      <pivotArea field="16" type="button" dataOnly="0" labelOnly="1" outline="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46C1A-E907-44F6-B887-C875195DCB52}" name="TablaDinámica2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location ref="F3:G8" firstHeaderRow="1" firstDataRow="1" firstDataCol="1"/>
  <pivotFields count="29">
    <pivotField dataField="1" showAll="0"/>
    <pivotField axis="axisRow" multipleItemSelectionAllowed="1" showAll="0">
      <items count="5">
        <item x="0"/>
        <item x="2"/>
        <item x="1"/>
        <item x="3"/>
        <item t="default"/>
      </items>
    </pivotField>
    <pivotField showAll="0">
      <items count="15">
        <item x="6"/>
        <item x="9"/>
        <item x="10"/>
        <item x="4"/>
        <item x="1"/>
        <item x="8"/>
        <item x="2"/>
        <item x="7"/>
        <item x="11"/>
        <item x="12"/>
        <item x="0"/>
        <item x="3"/>
        <item x="5"/>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8"/>
        <item x="7"/>
        <item x="5"/>
        <item x="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uenta de UNIDAD PRODUCTIVA"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DF14E-9210-4D28-BE70-140A93609486}" name="TablaDinámica2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44">
  <location ref="A102:I103" firstHeaderRow="0" firstDataRow="1" firstDataCol="0" rowPageCount="1" colPageCount="1"/>
  <pivotFields count="29">
    <pivotField showAll="0"/>
    <pivotField axis="axisPage" multipleItemSelectionAllowed="1" showAll="0">
      <items count="5">
        <item x="0"/>
        <item x="2"/>
        <item x="1"/>
        <item x="3"/>
        <item t="default"/>
      </items>
    </pivotField>
    <pivotField showAll="0"/>
    <pivotField showAll="0"/>
    <pivotField showAll="0"/>
    <pivotField showAll="0"/>
    <pivotField showAll="0"/>
    <pivotField dataField="1" showAll="0">
      <items count="15">
        <item x="0"/>
        <item x="3"/>
        <item x="4"/>
        <item x="2"/>
        <item x="5"/>
        <item x="12"/>
        <item x="8"/>
        <item x="7"/>
        <item x="11"/>
        <item x="1"/>
        <item x="6"/>
        <item x="10"/>
        <item x="9"/>
        <item x="1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multipleItemSelectionAllowed="1" showAll="0">
      <items count="10">
        <item x="8"/>
        <item x="7"/>
        <item x="5"/>
        <item x="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9">
    <i>
      <x/>
    </i>
    <i i="1">
      <x v="1"/>
    </i>
    <i i="2">
      <x v="2"/>
    </i>
    <i i="3">
      <x v="3"/>
    </i>
    <i i="4">
      <x v="4"/>
    </i>
    <i i="5">
      <x v="5"/>
    </i>
    <i i="6">
      <x v="6"/>
    </i>
    <i i="7">
      <x v="7"/>
    </i>
    <i i="8">
      <x v="8"/>
    </i>
  </colItems>
  <pageFields count="1">
    <pageField fld="1" hier="-1"/>
  </pageFields>
  <dataFields count="9">
    <dataField name=" POR INSTALAR" fld="7" baseField="0" baseItem="0"/>
    <dataField name=" 1 AÑO" fld="8" baseField="0" baseItem="0"/>
    <dataField name=" 2 AÑOS" fld="9" baseField="0" baseItem="0"/>
    <dataField name=" 3 AÑOS" fld="10" baseField="0" baseItem="0"/>
    <dataField name=" 4 AÑOS" fld="11" baseField="0" baseItem="0"/>
    <dataField name=" 5 AÑOS" fld="12" baseField="0" baseItem="0"/>
    <dataField name=" 6 AÑOS" fld="13" baseField="0" baseItem="0"/>
    <dataField name=" 7 AÑOS" fld="14" baseField="0" baseItem="0"/>
    <dataField name=" MAYOR A 7 AÑOS" fld="15" baseField="0" baseItem="0"/>
  </dataFields>
  <formats count="2">
    <format dxfId="3">
      <pivotArea field="16" type="button" dataOnly="0" labelOnly="1" outline="0"/>
    </format>
    <format dxfId="2">
      <pivotArea outline="0" collapsedLevelsAreSubtotals="1" fieldPosition="0"/>
    </format>
  </formats>
  <chartFormats count="9">
    <chartFormat chart="43" format="18" series="1">
      <pivotArea type="data" outline="0" fieldPosition="0">
        <references count="1">
          <reference field="4294967294" count="1" selected="0">
            <x v="0"/>
          </reference>
        </references>
      </pivotArea>
    </chartFormat>
    <chartFormat chart="43" format="19" series="1">
      <pivotArea type="data" outline="0" fieldPosition="0">
        <references count="1">
          <reference field="4294967294" count="1" selected="0">
            <x v="1"/>
          </reference>
        </references>
      </pivotArea>
    </chartFormat>
    <chartFormat chart="43" format="20" series="1">
      <pivotArea type="data" outline="0" fieldPosition="0">
        <references count="1">
          <reference field="4294967294" count="1" selected="0">
            <x v="2"/>
          </reference>
        </references>
      </pivotArea>
    </chartFormat>
    <chartFormat chart="43" format="21" series="1">
      <pivotArea type="data" outline="0" fieldPosition="0">
        <references count="1">
          <reference field="4294967294" count="1" selected="0">
            <x v="3"/>
          </reference>
        </references>
      </pivotArea>
    </chartFormat>
    <chartFormat chart="43" format="22" series="1">
      <pivotArea type="data" outline="0" fieldPosition="0">
        <references count="1">
          <reference field="4294967294" count="1" selected="0">
            <x v="4"/>
          </reference>
        </references>
      </pivotArea>
    </chartFormat>
    <chartFormat chart="43" format="23" series="1">
      <pivotArea type="data" outline="0" fieldPosition="0">
        <references count="1">
          <reference field="4294967294" count="1" selected="0">
            <x v="5"/>
          </reference>
        </references>
      </pivotArea>
    </chartFormat>
    <chartFormat chart="43" format="24" series="1">
      <pivotArea type="data" outline="0" fieldPosition="0">
        <references count="1">
          <reference field="4294967294" count="1" selected="0">
            <x v="6"/>
          </reference>
        </references>
      </pivotArea>
    </chartFormat>
    <chartFormat chart="43" format="25" series="1">
      <pivotArea type="data" outline="0" fieldPosition="0">
        <references count="1">
          <reference field="4294967294" count="1" selected="0">
            <x v="7"/>
          </reference>
        </references>
      </pivotArea>
    </chartFormat>
    <chartFormat chart="43" format="26"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34AC24-B369-42DE-B64F-129B3D6DDEF2}" name="TablaDinámica1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1">
  <location ref="A29:J30" firstHeaderRow="0" firstDataRow="1" firstDataCol="0" rowPageCount="2" colPageCount="1"/>
  <pivotFields count="29">
    <pivotField showAll="0"/>
    <pivotField axis="axisPage" multipleItemSelectionAllowed="1"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x="8"/>
        <item x="7"/>
        <item x="5"/>
        <item x="6"/>
        <item x="2"/>
        <item x="1"/>
        <item x="4"/>
        <item x="3"/>
        <item x="0"/>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0">
    <i>
      <x/>
    </i>
    <i i="1">
      <x v="1"/>
    </i>
    <i i="2">
      <x v="2"/>
    </i>
    <i i="3">
      <x v="3"/>
    </i>
    <i i="4">
      <x v="4"/>
    </i>
    <i i="5">
      <x v="5"/>
    </i>
    <i i="6">
      <x v="6"/>
    </i>
    <i i="7">
      <x v="7"/>
    </i>
    <i i="8">
      <x v="8"/>
    </i>
    <i i="9">
      <x v="9"/>
    </i>
  </colItems>
  <pageFields count="2">
    <pageField fld="1" hier="-1"/>
    <pageField fld="16" hier="-1"/>
  </pageFields>
  <dataFields count="10">
    <dataField name="Promedio de PRODUCTIVIDAD 2022 (TON/HA)" fld="19" subtotal="average" baseField="0" baseItem="6"/>
    <dataField name="Promedio de PRODUCTIVIDAD 20223(TON/HA)" fld="20" subtotal="average" baseField="0" baseItem="6"/>
    <dataField name="Promedio de PRODUCTIVIDAD 2024 (TON/HA)" fld="21" subtotal="average" baseField="0" baseItem="6"/>
    <dataField name="Promedio de PRODUCTIVIDAD 2025 (TON/HA)" fld="22" subtotal="average" baseField="0" baseItem="6"/>
    <dataField name="Promedio de PRODUCTIVIDAD 2026 (TON/HA)" fld="23" subtotal="average" baseField="0" baseItem="6"/>
    <dataField name="Promedio de PRODUCTIVIDAD 2027 (TON/HA)" fld="24" subtotal="average" baseField="0" baseItem="6"/>
    <dataField name="Promedio de PRODUCTIVIDAD 2028(TON/HA)" fld="25" subtotal="average" baseField="0" baseItem="6"/>
    <dataField name="Promedio de PRODUCTIVIDAD 2029 (TON/HA)" fld="26" subtotal="average" baseField="0" baseItem="6"/>
    <dataField name="Promedio de PRODUCTIVIDAD 2030(TON/HA)" fld="27" subtotal="average" baseField="0" baseItem="6"/>
    <dataField name="Promedio de PRODUCTIVIDAD 2031(TON/HA)" fld="28" subtotal="average" baseField="0" baseItem="6"/>
  </dataFields>
  <formats count="4">
    <format dxfId="7">
      <pivotArea field="16" type="button" dataOnly="0" labelOnly="1" outline="0" axis="axisPage" fieldPosition="1"/>
    </format>
    <format dxfId="6">
      <pivotArea dataOnly="0" labelOnly="1" outline="0" fieldPosition="0">
        <references count="1">
          <reference field="4294967294" count="8">
            <x v="0"/>
            <x v="1"/>
            <x v="2"/>
            <x v="3"/>
            <x v="4"/>
            <x v="5"/>
            <x v="6"/>
            <x v="7"/>
          </reference>
        </references>
      </pivotArea>
    </format>
    <format dxfId="5">
      <pivotArea dataOnly="0" labelOnly="1" outline="0" fieldPosition="0">
        <references count="1">
          <reference field="4294967294" count="2">
            <x v="8"/>
            <x v="9"/>
          </reference>
        </references>
      </pivotArea>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07C3C2-2976-4191-A5E8-E43FB699F72B}" name="TablaDinámica1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location ref="A3:B18" firstHeaderRow="1" firstDataRow="1" firstDataCol="1" rowPageCount="1" colPageCount="1"/>
  <pivotFields count="29">
    <pivotField dataField="1" showAll="0"/>
    <pivotField axis="axisPage" multipleItemSelectionAllowed="1" showAll="0">
      <items count="5">
        <item x="0"/>
        <item x="2"/>
        <item x="1"/>
        <item x="3"/>
        <item t="default"/>
      </items>
    </pivotField>
    <pivotField axis="axisRow" showAll="0">
      <items count="15">
        <item x="6"/>
        <item x="9"/>
        <item x="10"/>
        <item x="4"/>
        <item x="1"/>
        <item x="8"/>
        <item x="2"/>
        <item x="7"/>
        <item x="11"/>
        <item x="12"/>
        <item x="0"/>
        <item x="3"/>
        <item x="5"/>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0">
        <item x="8"/>
        <item x="7"/>
        <item x="5"/>
        <item x="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pageFields count="1">
    <pageField fld="1" hier="-1"/>
  </pageFields>
  <dataFields count="1">
    <dataField name="Cuenta de UNIDAD PRODUCTIVA"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7F05D5-EB11-4AF6-BFBF-681A00BD8320}" name="TablaDinámica1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4">
  <location ref="A67:B77" firstHeaderRow="1" firstDataRow="1" firstDataCol="1" rowPageCount="1" colPageCount="1"/>
  <pivotFields count="29">
    <pivotField showAll="0"/>
    <pivotField axis="axisPage" multipleItemSelectionAllowed="1"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10">
        <item x="8"/>
        <item x="7"/>
        <item x="5"/>
        <item x="6"/>
        <item x="2"/>
        <item x="1"/>
        <item x="4"/>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Items count="1">
    <i/>
  </colItems>
  <pageFields count="1">
    <pageField fld="1" hier="-1"/>
  </pageFields>
  <dataFields count="1">
    <dataField name="Promedio de DENSIDAD DE SIEMBRA (ARBOLES / HA)" fld="18" subtotal="average" baseField="7" baseItem="2"/>
  </dataFields>
  <formats count="2">
    <format dxfId="9">
      <pivotArea field="16" type="button" dataOnly="0" labelOnly="1" outline="0" axis="axisRow" fieldPosition="0"/>
    </format>
    <format dxfId="8">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CBFF91-155B-42C9-ACE5-1D3A12910EE5}" name="TablaDinámica1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0">
  <location ref="A47:B57" firstHeaderRow="1" firstDataRow="1" firstDataCol="1" rowPageCount="1" colPageCount="1"/>
  <pivotFields count="29">
    <pivotField showAll="0"/>
    <pivotField axis="axisPage" multipleItemSelectionAllowed="1" showAll="0">
      <items count="5">
        <item x="0"/>
        <item x="2"/>
        <item x="1"/>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multipleItemSelectionAllowed="1" showAll="0">
      <items count="10">
        <item x="8"/>
        <item x="7"/>
        <item x="5"/>
        <item x="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Items count="1">
    <i/>
  </colItems>
  <pageFields count="1">
    <pageField fld="1" hier="-1"/>
  </pageFields>
  <dataFields count="1">
    <dataField name="Suma de TOTAL AREA CULTIVO (Ha)" fld="6" baseField="0" baseItem="0"/>
  </dataFields>
  <formats count="2">
    <format dxfId="11">
      <pivotArea field="16" type="button" dataOnly="0" labelOnly="1" outline="0" axis="axisRow" fieldPosition="0"/>
    </format>
    <format dxfId="10">
      <pivotArea outline="0" collapsedLevelsAreSubtotals="1" fieldPosition="0"/>
    </format>
  </formats>
  <chartFormats count="1">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envio" xr10:uid="{A6BE7D38-CF8A-40F4-8277-FF8368DB324D}" sourceName="Fecha envio">
  <data>
    <tabular pivotCacheId="297019403">
      <items count="174">
        <i x="151"/>
        <i x="124"/>
        <i x="123"/>
        <i x="97"/>
        <i x="1" s="1"/>
        <i x="84"/>
        <i x="6" s="1"/>
        <i x="7" s="1"/>
        <i x="105"/>
        <i x="11" s="1"/>
        <i x="62"/>
        <i x="76"/>
        <i x="150"/>
        <i x="26" s="1"/>
        <i x="125"/>
        <i x="32" s="1"/>
        <i x="14" s="1"/>
        <i x="82"/>
        <i x="101"/>
        <i x="127"/>
        <i x="18" s="1"/>
        <i x="106"/>
        <i x="161"/>
        <i x="131"/>
        <i x="155"/>
        <i x="27" s="1"/>
        <i x="74"/>
        <i x="85"/>
        <i x="165"/>
        <i x="16" s="1"/>
        <i x="135"/>
        <i x="159"/>
        <i x="83"/>
        <i x="121"/>
        <i x="25" s="1"/>
        <i x="79"/>
        <i x="166"/>
        <i x="162"/>
        <i x="170"/>
        <i x="15" s="1"/>
        <i x="64"/>
        <i x="152"/>
        <i x="9" s="1"/>
        <i x="171"/>
        <i x="65"/>
        <i x="128"/>
        <i x="4" s="1"/>
        <i x="120"/>
        <i x="22" s="1"/>
        <i x="28" s="1"/>
        <i x="86"/>
        <i x="69"/>
        <i x="141"/>
        <i x="23" s="1"/>
        <i x="98"/>
        <i x="13" s="1"/>
        <i x="70"/>
        <i x="132"/>
        <i x="112"/>
        <i x="102"/>
        <i x="71"/>
        <i x="92"/>
        <i x="103"/>
        <i x="142"/>
        <i x="35" s="1"/>
        <i x="114"/>
        <i x="157"/>
        <i x="19" s="1"/>
        <i x="20" s="1"/>
        <i x="40" s="1"/>
        <i x="5" s="1"/>
        <i x="68"/>
        <i x="99"/>
        <i x="156"/>
        <i x="33" s="1"/>
        <i x="17" s="1"/>
        <i x="107"/>
        <i x="168"/>
        <i x="93"/>
        <i x="169"/>
        <i x="117"/>
        <i x="44" s="1"/>
        <i x="113"/>
        <i x="90"/>
        <i x="153"/>
        <i x="136"/>
        <i x="80"/>
        <i x="147"/>
        <i x="129"/>
        <i x="137"/>
        <i x="39" s="1"/>
        <i x="138"/>
        <i x="67"/>
        <i x="87"/>
        <i x="130"/>
        <i x="118"/>
        <i x="163"/>
        <i x="148"/>
        <i x="94"/>
        <i x="173"/>
        <i x="31" s="1"/>
        <i x="34" s="1"/>
        <i x="24" s="1"/>
        <i x="108"/>
        <i x="95"/>
        <i x="38" s="1"/>
        <i x="29" s="1"/>
        <i x="30" s="1"/>
        <i x="47" s="1"/>
        <i x="145"/>
        <i x="78"/>
        <i x="172"/>
        <i x="0" s="1"/>
        <i x="91"/>
        <i x="10" s="1"/>
        <i x="100"/>
        <i x="3" s="1"/>
        <i x="41" s="1"/>
        <i x="143"/>
        <i x="164"/>
        <i x="58" s="1"/>
        <i x="21" s="1"/>
        <i x="53" s="1"/>
        <i x="51" s="1"/>
        <i x="59" s="1"/>
        <i x="119"/>
        <i x="37" s="1"/>
        <i x="149"/>
        <i x="49" s="1"/>
        <i x="60" s="1"/>
        <i x="12" s="1"/>
        <i x="55" s="1"/>
        <i x="75"/>
        <i x="140"/>
        <i x="146"/>
        <i x="109"/>
        <i x="160"/>
        <i x="56" s="1"/>
        <i x="116"/>
        <i x="81"/>
        <i x="72"/>
        <i x="96"/>
        <i x="54" s="1"/>
        <i x="43" s="1"/>
        <i x="45" s="1"/>
        <i x="88"/>
        <i x="36" s="1"/>
        <i x="46" s="1"/>
        <i x="73"/>
        <i x="50" s="1"/>
        <i x="52" s="1"/>
        <i x="66"/>
        <i x="48" s="1"/>
        <i x="110"/>
        <i x="63"/>
        <i x="57" s="1"/>
        <i x="133"/>
        <i x="77"/>
        <i x="89"/>
        <i x="144"/>
        <i x="134"/>
        <i x="158"/>
        <i x="115"/>
        <i x="61" s="1"/>
        <i x="8" s="1"/>
        <i x="104"/>
        <i x="42" s="1"/>
        <i x="139"/>
        <i x="167"/>
        <i x="122"/>
        <i x="154"/>
        <i x="126"/>
        <i x="11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PARTAMENTO" xr10:uid="{0253B10E-5990-4319-911B-6A04970BD4A0}" sourceName="DEPARTAMENTO">
  <pivotTables>
    <pivotTable tabId="3" name="TablaDinámica11"/>
    <pivotTable tabId="3" name="TablaDinámica12"/>
    <pivotTable tabId="3" name="TablaDinámica13"/>
    <pivotTable tabId="3" name="TablaDinámica14"/>
    <pivotTable tabId="3" name="TablaDinámica15"/>
    <pivotTable tabId="3" name="TablaDinámica25"/>
    <pivotTable tabId="3" name="TablaDinámica27"/>
  </pivotTables>
  <data>
    <tabular pivotCacheId="1733165194">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OCIEDAD" xr10:uid="{A4874510-06A2-49BF-B86B-1A4732CD8568}" sourceName="SOCIEDAD">
  <pivotTables>
    <pivotTable tabId="3" name="TablaDinámica12"/>
    <pivotTable tabId="3" name="TablaDinámica13"/>
    <pivotTable tabId="3" name="TablaDinámica11"/>
    <pivotTable tabId="3" name="TablaDinámica14"/>
    <pivotTable tabId="3" name="TablaDinámica15"/>
    <pivotTable tabId="3" name="TablaDinámica25"/>
    <pivotTable tabId="3" name="TablaDinámica27"/>
  </pivotTables>
  <data>
    <tabular pivotCacheId="1733165194">
      <items count="9">
        <i x="8" s="1"/>
        <i x="7" s="1"/>
        <i x="5" s="1"/>
        <i x="6" s="1"/>
        <i x="2" s="1"/>
        <i x="1"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 envio 1" xr10:uid="{4352BAB8-CB48-4DFD-B4EF-1C63622DE9D7}" cache="SegmentaciónDeDatos_Fecha_envio" caption="Fecha envio" startItem="42" rowHeight="234950"/>
  <slicer name="DEPARTAMENTO" xr10:uid="{A055E292-42A1-47EF-9028-0968C3623D89}" cache="SegmentaciónDeDatos_DEPARTAMENTO" caption="DEPARTAMENTO" style="SlicerStyleOther1" rowHeight="234950"/>
  <slicer name="SOCIEDAD" xr10:uid="{836E6608-4413-4DA6-95C5-E88B29BE778B}" cache="SegmentaciónDeDatos_SOCIEDAD" caption="SOCIEDAD" style="SlicerStyleOther1" rowHeight="234950"/>
</slicers>
</file>

<file path=xl/theme/theme1.xml><?xml version="1.0" encoding="utf-8"?>
<a:theme xmlns:a="http://schemas.openxmlformats.org/drawingml/2006/main" name="Metropolitano">
  <a:themeElements>
    <a:clrScheme name="Verde azulado">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Metropolitan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o">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E9A0B-5502-4D12-8B0A-4CBC002B16C4}">
  <sheetPr>
    <pageSetUpPr fitToPage="1"/>
  </sheetPr>
  <dimension ref="A1:Z90"/>
  <sheetViews>
    <sheetView showGridLines="0" tabSelected="1" zoomScale="60" zoomScaleNormal="60" workbookViewId="0"/>
  </sheetViews>
  <sheetFormatPr baseColWidth="10" defaultColWidth="0" defaultRowHeight="14.45" customHeight="1" zeroHeight="1" x14ac:dyDescent="0.25"/>
  <cols>
    <col min="1" max="1" width="3.625" style="42" customWidth="1"/>
    <col min="2" max="3" width="12.375" style="42" customWidth="1"/>
    <col min="4" max="4" width="12.75" style="42" customWidth="1"/>
    <col min="5" max="6" width="12.375" style="42" customWidth="1"/>
    <col min="7" max="7" width="3" style="42" customWidth="1"/>
    <col min="8" max="12" width="12.375" style="42" customWidth="1"/>
    <col min="13" max="13" width="3.625" style="42" customWidth="1"/>
    <col min="14" max="18" width="12.375" style="42" customWidth="1"/>
    <col min="19" max="19" width="3" style="42" customWidth="1"/>
    <col min="20" max="24" width="12.375" style="42" customWidth="1"/>
    <col min="25" max="25" width="3.625" style="42" customWidth="1"/>
    <col min="26" max="26" width="0" style="42" hidden="1" customWidth="1"/>
    <col min="27" max="16384" width="11.5" style="42" hidden="1"/>
  </cols>
  <sheetData>
    <row r="1" spans="2:10" ht="18" customHeight="1" x14ac:dyDescent="0.35">
      <c r="B1" s="48">
        <f ca="1">TODAY()</f>
        <v>45041</v>
      </c>
      <c r="C1" s="48"/>
      <c r="D1" s="48"/>
      <c r="E1" s="49"/>
      <c r="F1" s="49"/>
      <c r="G1" s="40"/>
      <c r="H1" s="41"/>
      <c r="I1" s="41"/>
      <c r="J1" s="41"/>
    </row>
    <row r="2" spans="2:10" ht="13.9" customHeight="1" x14ac:dyDescent="0.25"/>
    <row r="3" spans="2:10" ht="13.9" customHeight="1" x14ac:dyDescent="0.25"/>
    <row r="4" spans="2:10" ht="13.9" customHeight="1" x14ac:dyDescent="0.25"/>
    <row r="5" spans="2:10" ht="13.9" customHeight="1" x14ac:dyDescent="0.25"/>
    <row r="6" spans="2:10" ht="13.9" customHeight="1" x14ac:dyDescent="0.25"/>
    <row r="7" spans="2:10" ht="13.9" customHeight="1" x14ac:dyDescent="0.25"/>
    <row r="8" spans="2:10" ht="13.9" customHeight="1" x14ac:dyDescent="0.25"/>
    <row r="9" spans="2:10" ht="13.9" customHeight="1" x14ac:dyDescent="0.25"/>
    <row r="10" spans="2:10" ht="13.9" customHeight="1" x14ac:dyDescent="0.25"/>
    <row r="11" spans="2:10" ht="13.9" customHeight="1" x14ac:dyDescent="0.25"/>
    <row r="12" spans="2:10" ht="13.9" customHeight="1" x14ac:dyDescent="0.25"/>
    <row r="13" spans="2:10" ht="13.9" customHeight="1" x14ac:dyDescent="0.25"/>
    <row r="14" spans="2:10" ht="13.9" customHeight="1" x14ac:dyDescent="0.25"/>
    <row r="15" spans="2:10" ht="13.9" customHeight="1" x14ac:dyDescent="0.25"/>
    <row r="16" spans="2:10" ht="13.9" customHeight="1" x14ac:dyDescent="0.25"/>
    <row r="17" spans="2:6" ht="13.9" customHeight="1" x14ac:dyDescent="0.25"/>
    <row r="18" spans="2:6" ht="13.9" customHeight="1" x14ac:dyDescent="0.25"/>
    <row r="19" spans="2:6" ht="13.9" customHeight="1" x14ac:dyDescent="0.25"/>
    <row r="20" spans="2:6" ht="13.9" customHeight="1" x14ac:dyDescent="0.25"/>
    <row r="21" spans="2:6" ht="13.9" customHeight="1" x14ac:dyDescent="0.25"/>
    <row r="22" spans="2:6" ht="13.9" customHeight="1" x14ac:dyDescent="0.25"/>
    <row r="23" spans="2:6" ht="13.9" customHeight="1" x14ac:dyDescent="0.25"/>
    <row r="24" spans="2:6" ht="27" customHeight="1" x14ac:dyDescent="0.25">
      <c r="B24" s="43"/>
      <c r="C24" s="43"/>
      <c r="D24" s="43"/>
      <c r="E24" s="43"/>
      <c r="F24" s="43"/>
    </row>
    <row r="25" spans="2:6" ht="13.9" customHeight="1" x14ac:dyDescent="0.25">
      <c r="B25" s="43"/>
      <c r="C25" s="43"/>
      <c r="D25" s="43"/>
      <c r="E25" s="43"/>
      <c r="F25" s="43"/>
    </row>
    <row r="26" spans="2:6" ht="13.9" customHeight="1" x14ac:dyDescent="0.25">
      <c r="B26" s="43"/>
      <c r="C26" s="43"/>
      <c r="D26" s="43"/>
      <c r="E26" s="43"/>
      <c r="F26" s="43"/>
    </row>
    <row r="27" spans="2:6" ht="13.9" customHeight="1" x14ac:dyDescent="0.25">
      <c r="B27" s="43"/>
      <c r="C27" s="43"/>
      <c r="D27" s="43"/>
      <c r="E27" s="43"/>
      <c r="F27" s="43"/>
    </row>
    <row r="28" spans="2:6" ht="13.9" customHeight="1" x14ac:dyDescent="0.25">
      <c r="B28" s="43"/>
      <c r="C28" s="43"/>
      <c r="D28" s="43"/>
      <c r="E28" s="43"/>
      <c r="F28" s="43"/>
    </row>
    <row r="29" spans="2:6" ht="13.9" customHeight="1" x14ac:dyDescent="0.25">
      <c r="B29" s="43"/>
      <c r="C29" s="43"/>
      <c r="D29" s="43"/>
      <c r="E29" s="43"/>
      <c r="F29" s="43"/>
    </row>
    <row r="30" spans="2:6" ht="13.9" customHeight="1" x14ac:dyDescent="0.25">
      <c r="B30" s="43"/>
      <c r="C30" s="43"/>
      <c r="D30" s="43"/>
      <c r="E30" s="43"/>
      <c r="F30" s="43"/>
    </row>
    <row r="31" spans="2:6" ht="13.9" customHeight="1" x14ac:dyDescent="0.25">
      <c r="B31" s="43"/>
      <c r="C31" s="43"/>
      <c r="D31" s="43"/>
      <c r="E31" s="43"/>
      <c r="F31" s="43"/>
    </row>
    <row r="32" spans="2:6" ht="13.9" customHeight="1" x14ac:dyDescent="0.25">
      <c r="B32" s="44"/>
      <c r="C32" s="44"/>
      <c r="D32" s="44"/>
      <c r="E32" s="44"/>
      <c r="F32" s="44"/>
    </row>
    <row r="33" spans="2:11" ht="13.9" customHeight="1" x14ac:dyDescent="0.25"/>
    <row r="34" spans="2:11" ht="13.9" customHeight="1" x14ac:dyDescent="0.25"/>
    <row r="35" spans="2:11" ht="13.9" customHeight="1" x14ac:dyDescent="0.25"/>
    <row r="36" spans="2:11" ht="13.9" customHeight="1" x14ac:dyDescent="0.25">
      <c r="H36" s="45"/>
      <c r="I36" s="45"/>
      <c r="J36" s="45"/>
      <c r="K36" s="45"/>
    </row>
    <row r="37" spans="2:11" ht="13.9" customHeight="1" x14ac:dyDescent="0.25">
      <c r="C37" s="46"/>
      <c r="D37" s="46"/>
      <c r="E37" s="46"/>
      <c r="F37" s="46"/>
      <c r="I37" s="47"/>
      <c r="J37" s="47"/>
      <c r="K37" s="47"/>
    </row>
    <row r="38" spans="2:11" ht="13.9" customHeight="1" x14ac:dyDescent="0.25">
      <c r="C38" s="46"/>
      <c r="D38" s="46"/>
      <c r="E38" s="46"/>
      <c r="F38" s="46"/>
      <c r="H38" s="47"/>
      <c r="I38" s="47"/>
      <c r="J38" s="47"/>
      <c r="K38" s="47"/>
    </row>
    <row r="39" spans="2:11" ht="13.9" customHeight="1" x14ac:dyDescent="0.25">
      <c r="B39" s="46"/>
      <c r="C39" s="46"/>
      <c r="D39" s="46"/>
      <c r="E39" s="46"/>
      <c r="F39" s="46"/>
      <c r="H39" s="47"/>
      <c r="I39" s="47"/>
      <c r="J39" s="47"/>
      <c r="K39" s="47"/>
    </row>
    <row r="40" spans="2:11" ht="13.9" customHeight="1" x14ac:dyDescent="0.25">
      <c r="B40" s="46"/>
      <c r="C40" s="46"/>
      <c r="D40" s="46"/>
      <c r="E40" s="46"/>
      <c r="F40" s="46"/>
      <c r="H40" s="47"/>
      <c r="I40" s="47"/>
      <c r="J40" s="47"/>
      <c r="K40" s="47"/>
    </row>
    <row r="41" spans="2:11" ht="13.9" customHeight="1" x14ac:dyDescent="0.25">
      <c r="B41" s="46"/>
      <c r="C41" s="46"/>
      <c r="D41" s="46"/>
      <c r="E41" s="46"/>
      <c r="F41" s="46"/>
      <c r="H41" s="47"/>
      <c r="I41" s="47"/>
      <c r="J41" s="47"/>
      <c r="K41" s="47"/>
    </row>
    <row r="42" spans="2:11" ht="13.9" customHeight="1" x14ac:dyDescent="0.25">
      <c r="B42" s="46"/>
      <c r="C42" s="46"/>
      <c r="D42" s="46"/>
      <c r="E42" s="46"/>
      <c r="F42" s="46"/>
      <c r="H42" s="47"/>
      <c r="I42" s="47"/>
      <c r="J42" s="47"/>
      <c r="K42" s="47"/>
    </row>
    <row r="43" spans="2:11" ht="13.9" customHeight="1" x14ac:dyDescent="0.25">
      <c r="B43" s="46"/>
      <c r="C43" s="46"/>
      <c r="D43" s="46"/>
      <c r="E43" s="46"/>
      <c r="F43" s="46"/>
      <c r="H43" s="47"/>
      <c r="I43" s="47"/>
      <c r="J43" s="47"/>
      <c r="K43" s="47"/>
    </row>
    <row r="44" spans="2:11" ht="13.9" customHeight="1" x14ac:dyDescent="0.25">
      <c r="B44" s="46"/>
      <c r="C44" s="46"/>
      <c r="D44" s="46"/>
      <c r="E44" s="46"/>
      <c r="F44" s="46"/>
      <c r="H44" s="47"/>
      <c r="I44" s="47"/>
      <c r="J44" s="47"/>
      <c r="K44" s="47"/>
    </row>
    <row r="45" spans="2:11" ht="13.9" customHeight="1" x14ac:dyDescent="0.25">
      <c r="B45" s="46"/>
      <c r="C45" s="46"/>
      <c r="D45" s="46"/>
      <c r="E45" s="46"/>
      <c r="F45" s="46"/>
      <c r="H45" s="47"/>
      <c r="I45" s="47"/>
      <c r="J45" s="47"/>
      <c r="K45" s="47"/>
    </row>
    <row r="46" spans="2:11" ht="13.9" customHeight="1" x14ac:dyDescent="0.25">
      <c r="B46" s="46"/>
      <c r="C46" s="46"/>
      <c r="D46" s="46"/>
      <c r="E46" s="46"/>
      <c r="F46" s="46"/>
      <c r="H46" s="47"/>
      <c r="I46" s="47"/>
      <c r="J46" s="47"/>
      <c r="K46" s="47"/>
    </row>
    <row r="47" spans="2:11" ht="13.9" customHeight="1" x14ac:dyDescent="0.25">
      <c r="B47" s="46"/>
      <c r="C47" s="46"/>
      <c r="D47" s="46"/>
      <c r="E47" s="46"/>
      <c r="F47" s="46"/>
      <c r="H47" s="47"/>
      <c r="I47" s="47"/>
      <c r="J47" s="47"/>
      <c r="K47" s="47"/>
    </row>
    <row r="48" spans="2:11" ht="13.9" customHeight="1" x14ac:dyDescent="0.25">
      <c r="B48" s="46"/>
      <c r="C48" s="46"/>
      <c r="D48" s="46"/>
      <c r="E48" s="46"/>
      <c r="F48" s="46"/>
      <c r="H48" s="47"/>
      <c r="I48" s="47"/>
      <c r="J48" s="47"/>
      <c r="K48" s="47"/>
    </row>
    <row r="49" spans="2:6" ht="13.9" customHeight="1" x14ac:dyDescent="0.25">
      <c r="B49" s="46"/>
      <c r="C49" s="46"/>
      <c r="D49" s="46"/>
      <c r="E49" s="46"/>
      <c r="F49" s="46"/>
    </row>
    <row r="50" spans="2:6" ht="13.9" customHeight="1" x14ac:dyDescent="0.25"/>
    <row r="51" spans="2:6" ht="13.9" customHeight="1" x14ac:dyDescent="0.25"/>
    <row r="52" spans="2:6" ht="13.9" customHeight="1" x14ac:dyDescent="0.25"/>
    <row r="53" spans="2:6" ht="13.9" customHeight="1" x14ac:dyDescent="0.25"/>
    <row r="54" spans="2:6" ht="13.9" customHeight="1" x14ac:dyDescent="0.25"/>
    <row r="55" spans="2:6" ht="13.9" customHeight="1" x14ac:dyDescent="0.25"/>
    <row r="56" spans="2:6" ht="13.9" customHeight="1" x14ac:dyDescent="0.25"/>
    <row r="57" spans="2:6" ht="13.9" customHeight="1" x14ac:dyDescent="0.25"/>
    <row r="58" spans="2:6" ht="13.9" customHeight="1" x14ac:dyDescent="0.25"/>
    <row r="59" spans="2:6" ht="13.9" customHeight="1" x14ac:dyDescent="0.25"/>
    <row r="60" spans="2:6" ht="13.9" customHeight="1" x14ac:dyDescent="0.25"/>
    <row r="61" spans="2:6" ht="13.9" customHeight="1" x14ac:dyDescent="0.25"/>
    <row r="62" spans="2:6" ht="13.9" customHeight="1" x14ac:dyDescent="0.25"/>
    <row r="63" spans="2:6" ht="13.9" customHeight="1" x14ac:dyDescent="0.25"/>
    <row r="64" spans="2:6" ht="13.9" customHeight="1" x14ac:dyDescent="0.25"/>
    <row r="65" ht="13.9" customHeight="1" x14ac:dyDescent="0.25"/>
    <row r="66" ht="13.9" customHeight="1" x14ac:dyDescent="0.25"/>
    <row r="67" ht="13.9" customHeight="1" x14ac:dyDescent="0.25"/>
    <row r="68" ht="13.9" customHeight="1" x14ac:dyDescent="0.25"/>
    <row r="69" ht="13.9" customHeight="1" x14ac:dyDescent="0.25"/>
    <row r="70" ht="13.9" customHeight="1" x14ac:dyDescent="0.25"/>
    <row r="71" ht="13.9" customHeight="1" x14ac:dyDescent="0.25"/>
    <row r="72" ht="15" x14ac:dyDescent="0.25"/>
    <row r="73" ht="15" x14ac:dyDescent="0.25"/>
    <row r="74" ht="15"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4.45" customHeight="1" x14ac:dyDescent="0.25"/>
  </sheetData>
  <mergeCells count="2">
    <mergeCell ref="B1:D1"/>
    <mergeCell ref="E1:F1"/>
  </mergeCells>
  <pageMargins left="0.7" right="0.7" top="0.75" bottom="0.75" header="0.3" footer="0.3"/>
  <pageSetup paperSize="9" scale="48" orientation="landscape"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B659-76D6-41BA-8CAD-C599CF48F957}">
  <dimension ref="A1:K104"/>
  <sheetViews>
    <sheetView topLeftCell="D93" workbookViewId="0">
      <selection activeCell="E114" sqref="E114"/>
    </sheetView>
  </sheetViews>
  <sheetFormatPr baseColWidth="10" defaultRowHeight="15" x14ac:dyDescent="0.25"/>
  <cols>
    <col min="1" max="1" width="35.625" customWidth="1"/>
    <col min="2" max="2" width="28.5" customWidth="1"/>
    <col min="3" max="5" width="29.5" customWidth="1"/>
    <col min="6" max="6" width="16.5" customWidth="1"/>
    <col min="7" max="7" width="28.875" customWidth="1"/>
    <col min="8" max="8" width="29.5" customWidth="1"/>
    <col min="9" max="9" width="38.375" customWidth="1"/>
    <col min="10" max="13" width="8.125" customWidth="1"/>
  </cols>
  <sheetData>
    <row r="1" spans="1:10" x14ac:dyDescent="0.25">
      <c r="A1" s="34" t="s">
        <v>51</v>
      </c>
      <c r="B1" t="s">
        <v>91</v>
      </c>
    </row>
    <row r="3" spans="1:10" x14ac:dyDescent="0.25">
      <c r="A3" s="34" t="s">
        <v>92</v>
      </c>
      <c r="B3" t="s">
        <v>95</v>
      </c>
      <c r="F3" s="34" t="s">
        <v>92</v>
      </c>
      <c r="G3" t="s">
        <v>95</v>
      </c>
    </row>
    <row r="4" spans="1:10" x14ac:dyDescent="0.25">
      <c r="A4" s="35" t="s">
        <v>25</v>
      </c>
      <c r="B4">
        <v>1</v>
      </c>
      <c r="F4" s="35" t="s">
        <v>52</v>
      </c>
      <c r="G4">
        <v>17</v>
      </c>
      <c r="I4" s="35" t="s">
        <v>52</v>
      </c>
      <c r="J4">
        <f>GETPIVOTDATA("UNIDAD PRODUCTIVA",$F$3,"DEPARTAMENTO",I4)</f>
        <v>17</v>
      </c>
    </row>
    <row r="5" spans="1:10" x14ac:dyDescent="0.25">
      <c r="A5" s="35" t="s">
        <v>35</v>
      </c>
      <c r="B5">
        <v>1</v>
      </c>
      <c r="F5" s="35" t="s">
        <v>54</v>
      </c>
      <c r="G5">
        <v>11</v>
      </c>
      <c r="I5" s="35" t="s">
        <v>54</v>
      </c>
      <c r="J5">
        <f>GETPIVOTDATA("UNIDAD PRODUCTIVA",$F$3,"DEPARTAMENTO",I5)</f>
        <v>11</v>
      </c>
    </row>
    <row r="6" spans="1:10" x14ac:dyDescent="0.25">
      <c r="A6" s="35" t="s">
        <v>37</v>
      </c>
      <c r="B6">
        <v>6</v>
      </c>
      <c r="F6" s="35" t="s">
        <v>53</v>
      </c>
      <c r="G6">
        <v>6</v>
      </c>
      <c r="I6" s="35" t="s">
        <v>53</v>
      </c>
      <c r="J6">
        <f>GETPIVOTDATA("UNIDAD PRODUCTIVA",$F$3,"DEPARTAMENTO",I6)</f>
        <v>6</v>
      </c>
    </row>
    <row r="7" spans="1:10" x14ac:dyDescent="0.25">
      <c r="A7" s="35" t="s">
        <v>20</v>
      </c>
      <c r="B7">
        <v>2</v>
      </c>
      <c r="F7" s="35" t="s">
        <v>93</v>
      </c>
      <c r="G7">
        <v>1</v>
      </c>
    </row>
    <row r="8" spans="1:10" x14ac:dyDescent="0.25">
      <c r="A8" s="35" t="s">
        <v>9</v>
      </c>
      <c r="B8">
        <v>3</v>
      </c>
      <c r="F8" s="35" t="s">
        <v>94</v>
      </c>
      <c r="G8">
        <v>35</v>
      </c>
    </row>
    <row r="9" spans="1:10" x14ac:dyDescent="0.25">
      <c r="A9" s="35" t="s">
        <v>30</v>
      </c>
      <c r="B9">
        <v>4</v>
      </c>
    </row>
    <row r="10" spans="1:10" x14ac:dyDescent="0.25">
      <c r="A10" s="35" t="s">
        <v>13</v>
      </c>
      <c r="B10">
        <v>3</v>
      </c>
    </row>
    <row r="11" spans="1:10" x14ac:dyDescent="0.25">
      <c r="A11" s="35" t="s">
        <v>27</v>
      </c>
      <c r="B11">
        <v>2</v>
      </c>
    </row>
    <row r="12" spans="1:10" x14ac:dyDescent="0.25">
      <c r="A12" s="35" t="s">
        <v>44</v>
      </c>
      <c r="B12">
        <v>1</v>
      </c>
    </row>
    <row r="13" spans="1:10" x14ac:dyDescent="0.25">
      <c r="A13" s="35" t="s">
        <v>46</v>
      </c>
      <c r="B13">
        <v>3</v>
      </c>
    </row>
    <row r="14" spans="1:10" x14ac:dyDescent="0.25">
      <c r="A14" s="35" t="s">
        <v>2</v>
      </c>
      <c r="B14">
        <v>5</v>
      </c>
    </row>
    <row r="15" spans="1:10" x14ac:dyDescent="0.25">
      <c r="A15" s="35" t="s">
        <v>17</v>
      </c>
      <c r="B15">
        <v>2</v>
      </c>
    </row>
    <row r="16" spans="1:10" x14ac:dyDescent="0.25">
      <c r="A16" s="35" t="s">
        <v>23</v>
      </c>
      <c r="B16">
        <v>1</v>
      </c>
    </row>
    <row r="17" spans="1:10" x14ac:dyDescent="0.25">
      <c r="A17" s="35" t="s">
        <v>93</v>
      </c>
      <c r="B17">
        <v>1</v>
      </c>
    </row>
    <row r="18" spans="1:10" x14ac:dyDescent="0.25">
      <c r="A18" s="35" t="s">
        <v>94</v>
      </c>
      <c r="B18">
        <v>35</v>
      </c>
    </row>
    <row r="26" spans="1:10" x14ac:dyDescent="0.25">
      <c r="A26" s="34" t="s">
        <v>51</v>
      </c>
      <c r="B26" t="s">
        <v>91</v>
      </c>
    </row>
    <row r="27" spans="1:10" x14ac:dyDescent="0.25">
      <c r="A27" s="36" t="s">
        <v>69</v>
      </c>
      <c r="B27" t="s">
        <v>91</v>
      </c>
    </row>
    <row r="29" spans="1:10" ht="90" x14ac:dyDescent="0.25">
      <c r="A29" s="37" t="s">
        <v>96</v>
      </c>
      <c r="B29" s="37" t="s">
        <v>97</v>
      </c>
      <c r="C29" s="37" t="s">
        <v>98</v>
      </c>
      <c r="D29" s="37" t="s">
        <v>99</v>
      </c>
      <c r="E29" s="37" t="s">
        <v>100</v>
      </c>
      <c r="F29" s="37" t="s">
        <v>101</v>
      </c>
      <c r="G29" s="37" t="s">
        <v>102</v>
      </c>
      <c r="H29" s="37" t="s">
        <v>103</v>
      </c>
      <c r="I29" s="37" t="s">
        <v>104</v>
      </c>
      <c r="J29" s="37" t="s">
        <v>105</v>
      </c>
    </row>
    <row r="30" spans="1:10" x14ac:dyDescent="0.25">
      <c r="A30" s="39">
        <v>1.3043869795522576</v>
      </c>
      <c r="B30" s="39">
        <v>2.3558917938134494</v>
      </c>
      <c r="C30" s="39">
        <v>3.705461678889868</v>
      </c>
      <c r="D30" s="39">
        <v>6.2146546867891326</v>
      </c>
      <c r="E30" s="39">
        <v>9.7940181722776227</v>
      </c>
      <c r="F30" s="39">
        <v>14.398786681295615</v>
      </c>
      <c r="G30" s="39">
        <v>18.783685769460472</v>
      </c>
      <c r="H30" s="39">
        <v>20.290239755960229</v>
      </c>
      <c r="I30" s="39">
        <v>20.763673271890539</v>
      </c>
      <c r="J30" s="39">
        <v>20.306693130055084</v>
      </c>
    </row>
    <row r="34" spans="1:11" x14ac:dyDescent="0.25">
      <c r="A34">
        <v>2022</v>
      </c>
      <c r="B34">
        <v>2023</v>
      </c>
      <c r="C34">
        <v>2024</v>
      </c>
      <c r="D34">
        <v>2025</v>
      </c>
      <c r="E34">
        <v>2026</v>
      </c>
      <c r="F34">
        <v>2027</v>
      </c>
      <c r="G34">
        <v>2028</v>
      </c>
      <c r="H34">
        <v>2029</v>
      </c>
      <c r="I34">
        <v>2030</v>
      </c>
      <c r="J34">
        <v>2031</v>
      </c>
    </row>
    <row r="35" spans="1:11" x14ac:dyDescent="0.25">
      <c r="A35" s="38">
        <f>GETPIVOTDATA("Promedio de PRODUCTIVIDAD 2022 (TON/HA)",$A$29)</f>
        <v>1.3043869795522576</v>
      </c>
      <c r="B35" s="38">
        <f>GETPIVOTDATA("Promedio de PRODUCTIVIDAD 20223(TON/HA)",$A$29)</f>
        <v>2.3558917938134494</v>
      </c>
      <c r="C35" s="38">
        <f>GETPIVOTDATA("Promedio de PRODUCTIVIDAD 2024 (TON/HA)",$A$29)</f>
        <v>3.705461678889868</v>
      </c>
      <c r="D35" s="38">
        <f>GETPIVOTDATA("Promedio de PRODUCTIVIDAD 2025 (TON/HA)",$A$29)</f>
        <v>6.2146546867891326</v>
      </c>
      <c r="E35" s="38">
        <f>GETPIVOTDATA("Promedio de PRODUCTIVIDAD 2026 (TON/HA)",$A$29)</f>
        <v>9.7940181722776227</v>
      </c>
      <c r="F35" s="38">
        <f>GETPIVOTDATA("Promedio de PRODUCTIVIDAD 2027 (TON/HA)",$A$29)</f>
        <v>14.398786681295615</v>
      </c>
      <c r="G35" s="38">
        <f>GETPIVOTDATA("Promedio de PRODUCTIVIDAD 2028(TON/HA)",$A$29)</f>
        <v>18.783685769460472</v>
      </c>
      <c r="H35" s="38">
        <f>GETPIVOTDATA("Promedio de PRODUCTIVIDAD 2029 (TON/HA)",$A$29)</f>
        <v>20.290239755960229</v>
      </c>
      <c r="I35" s="38">
        <f>GETPIVOTDATA("Promedio de PRODUCTIVIDAD 2030(TON/HA)",$A$29)</f>
        <v>20.763673271890539</v>
      </c>
      <c r="J35" s="38">
        <f>GETPIVOTDATA("Promedio de PRODUCTIVIDAD 2031(TON/HA)",$A$29)</f>
        <v>20.306693130055084</v>
      </c>
    </row>
    <row r="45" spans="1:11" x14ac:dyDescent="0.25">
      <c r="A45" s="34" t="s">
        <v>51</v>
      </c>
      <c r="B45" t="s">
        <v>91</v>
      </c>
    </row>
    <row r="47" spans="1:11" x14ac:dyDescent="0.25">
      <c r="A47" s="36" t="s">
        <v>92</v>
      </c>
      <c r="B47" t="s">
        <v>106</v>
      </c>
      <c r="K47" s="34"/>
    </row>
    <row r="48" spans="1:11" x14ac:dyDescent="0.25">
      <c r="A48" s="35" t="s">
        <v>62</v>
      </c>
      <c r="B48" s="39">
        <v>161.9</v>
      </c>
    </row>
    <row r="49" spans="1:2" x14ac:dyDescent="0.25">
      <c r="A49" s="35" t="s">
        <v>61</v>
      </c>
      <c r="B49" s="39">
        <v>93.9</v>
      </c>
    </row>
    <row r="50" spans="1:2" x14ac:dyDescent="0.25">
      <c r="A50" s="35" t="s">
        <v>59</v>
      </c>
      <c r="B50" s="39">
        <v>152.72</v>
      </c>
    </row>
    <row r="51" spans="1:2" x14ac:dyDescent="0.25">
      <c r="A51" s="35" t="s">
        <v>60</v>
      </c>
      <c r="B51" s="39">
        <v>15.1</v>
      </c>
    </row>
    <row r="52" spans="1:2" x14ac:dyDescent="0.25">
      <c r="A52" s="35" t="s">
        <v>56</v>
      </c>
      <c r="B52" s="39">
        <v>112.66325000000001</v>
      </c>
    </row>
    <row r="53" spans="1:2" x14ac:dyDescent="0.25">
      <c r="A53" s="35" t="s">
        <v>55</v>
      </c>
      <c r="B53" s="39">
        <v>171.58999999999997</v>
      </c>
    </row>
    <row r="54" spans="1:2" x14ac:dyDescent="0.25">
      <c r="A54" s="35" t="s">
        <v>58</v>
      </c>
      <c r="B54" s="39">
        <v>849.04</v>
      </c>
    </row>
    <row r="55" spans="1:2" x14ac:dyDescent="0.25">
      <c r="A55" s="35" t="s">
        <v>57</v>
      </c>
      <c r="B55" s="39">
        <v>266.03923076923093</v>
      </c>
    </row>
    <row r="56" spans="1:2" x14ac:dyDescent="0.25">
      <c r="A56" s="35" t="s">
        <v>3</v>
      </c>
      <c r="B56" s="39">
        <v>1607.2059040000001</v>
      </c>
    </row>
    <row r="57" spans="1:2" x14ac:dyDescent="0.25">
      <c r="A57" s="35" t="s">
        <v>94</v>
      </c>
      <c r="B57" s="39">
        <v>3430.1583847692309</v>
      </c>
    </row>
    <row r="65" spans="1:2" x14ac:dyDescent="0.25">
      <c r="A65" s="34" t="s">
        <v>51</v>
      </c>
      <c r="B65" t="s">
        <v>91</v>
      </c>
    </row>
    <row r="67" spans="1:2" x14ac:dyDescent="0.25">
      <c r="A67" s="36" t="s">
        <v>92</v>
      </c>
      <c r="B67" t="s">
        <v>107</v>
      </c>
    </row>
    <row r="68" spans="1:2" x14ac:dyDescent="0.25">
      <c r="A68" s="35" t="s">
        <v>62</v>
      </c>
      <c r="B68" s="39">
        <v>378</v>
      </c>
    </row>
    <row r="69" spans="1:2" x14ac:dyDescent="0.25">
      <c r="A69" s="35" t="s">
        <v>61</v>
      </c>
      <c r="B69" s="39">
        <v>360</v>
      </c>
    </row>
    <row r="70" spans="1:2" x14ac:dyDescent="0.25">
      <c r="A70" s="35" t="s">
        <v>59</v>
      </c>
      <c r="B70" s="39">
        <v>322</v>
      </c>
    </row>
    <row r="71" spans="1:2" x14ac:dyDescent="0.25">
      <c r="A71" s="35" t="s">
        <v>60</v>
      </c>
      <c r="B71" s="39">
        <v>480</v>
      </c>
    </row>
    <row r="72" spans="1:2" x14ac:dyDescent="0.25">
      <c r="A72" s="35" t="s">
        <v>56</v>
      </c>
      <c r="B72" s="39">
        <v>287</v>
      </c>
    </row>
    <row r="73" spans="1:2" x14ac:dyDescent="0.25">
      <c r="A73" s="35" t="s">
        <v>55</v>
      </c>
      <c r="B73" s="39">
        <v>307</v>
      </c>
    </row>
    <row r="74" spans="1:2" x14ac:dyDescent="0.25">
      <c r="A74" s="35" t="s">
        <v>58</v>
      </c>
      <c r="B74" s="39">
        <v>336</v>
      </c>
    </row>
    <row r="75" spans="1:2" x14ac:dyDescent="0.25">
      <c r="A75" s="35" t="s">
        <v>57</v>
      </c>
      <c r="B75" s="39">
        <v>284</v>
      </c>
    </row>
    <row r="76" spans="1:2" x14ac:dyDescent="0.25">
      <c r="A76" s="35" t="s">
        <v>3</v>
      </c>
      <c r="B76" s="39">
        <v>406</v>
      </c>
    </row>
    <row r="77" spans="1:2" x14ac:dyDescent="0.25">
      <c r="A77" s="35" t="s">
        <v>94</v>
      </c>
      <c r="B77" s="39">
        <v>364.8857142857143</v>
      </c>
    </row>
    <row r="86" spans="1:2" x14ac:dyDescent="0.25">
      <c r="A86" s="34" t="s">
        <v>51</v>
      </c>
      <c r="B86" t="s">
        <v>91</v>
      </c>
    </row>
    <row r="88" spans="1:2" x14ac:dyDescent="0.25">
      <c r="A88" t="s">
        <v>108</v>
      </c>
      <c r="B88" t="s">
        <v>109</v>
      </c>
    </row>
    <row r="89" spans="1:2" x14ac:dyDescent="0.25">
      <c r="A89" s="39">
        <v>2440.7253807692309</v>
      </c>
      <c r="B89" s="39">
        <v>989.63300399999991</v>
      </c>
    </row>
    <row r="92" spans="1:2" x14ac:dyDescent="0.25">
      <c r="A92" t="s">
        <v>110</v>
      </c>
      <c r="B92" t="s">
        <v>111</v>
      </c>
    </row>
    <row r="93" spans="1:2" x14ac:dyDescent="0.25">
      <c r="A93" s="39">
        <f>GETPIVOTDATA("Suma de AREA SEMBRADA (Ha)",$A$88)</f>
        <v>2440.7253807692309</v>
      </c>
      <c r="B93" s="39">
        <f>GETPIVOTDATA("Suma de AREA POR SEMBRAR (Ha)",$A$88)</f>
        <v>989.63300399999991</v>
      </c>
    </row>
    <row r="100" spans="1:11" x14ac:dyDescent="0.25">
      <c r="A100" s="34" t="s">
        <v>51</v>
      </c>
      <c r="B100" t="s">
        <v>91</v>
      </c>
    </row>
    <row r="102" spans="1:11" ht="25.9" customHeight="1" x14ac:dyDescent="0.25">
      <c r="A102" t="s">
        <v>113</v>
      </c>
      <c r="B102" t="s">
        <v>114</v>
      </c>
      <c r="C102" t="s">
        <v>115</v>
      </c>
      <c r="D102" t="s">
        <v>116</v>
      </c>
      <c r="E102" t="s">
        <v>117</v>
      </c>
      <c r="F102" t="s">
        <v>118</v>
      </c>
      <c r="G102" t="s">
        <v>119</v>
      </c>
      <c r="H102" t="s">
        <v>120</v>
      </c>
      <c r="I102" t="s">
        <v>121</v>
      </c>
      <c r="J102" s="34"/>
      <c r="K102" s="34"/>
    </row>
    <row r="103" spans="1:11" x14ac:dyDescent="0.25">
      <c r="A103" s="39">
        <v>990.15276799999992</v>
      </c>
      <c r="B103" s="39">
        <v>1179.3953324820232</v>
      </c>
      <c r="C103" s="39">
        <v>726.19253419999995</v>
      </c>
      <c r="D103" s="39">
        <v>236.93452500000001</v>
      </c>
      <c r="E103" s="39">
        <v>87.881100000000004</v>
      </c>
      <c r="F103" s="39">
        <v>40.5991</v>
      </c>
      <c r="G103" s="39">
        <v>48.591999999999999</v>
      </c>
      <c r="H103" s="39">
        <v>25.902700000000003</v>
      </c>
      <c r="I103" s="39">
        <v>94.243300000000005</v>
      </c>
    </row>
    <row r="104" spans="1:11" x14ac:dyDescent="0.25">
      <c r="J104" s="34"/>
      <c r="K104"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107D0-FF0E-476B-94F7-EF8B4E9C1DAD}">
  <dimension ref="B7:AD44"/>
  <sheetViews>
    <sheetView showGridLines="0" zoomScale="85" zoomScaleNormal="85" workbookViewId="0">
      <selection activeCell="B31" sqref="B31"/>
    </sheetView>
  </sheetViews>
  <sheetFormatPr baseColWidth="10" defaultRowHeight="15" x14ac:dyDescent="0.25"/>
  <cols>
    <col min="1" max="1" width="1.75" customWidth="1"/>
    <col min="2" max="2" width="24.875" customWidth="1"/>
    <col min="3" max="3" width="21.375" style="18" customWidth="1"/>
    <col min="4" max="4" width="24.875" customWidth="1"/>
    <col min="5" max="5" width="15.125" style="1" customWidth="1"/>
    <col min="6" max="6" width="12.5" customWidth="1"/>
    <col min="7" max="7" width="10" customWidth="1"/>
    <col min="8" max="17" width="11.625" customWidth="1"/>
    <col min="18" max="18" width="27.875" customWidth="1"/>
    <col min="19" max="19" width="21.375" customWidth="1"/>
    <col min="20" max="20" width="15.875" style="2" customWidth="1"/>
    <col min="21" max="21" width="12.875" customWidth="1"/>
    <col min="22" max="24" width="12.5" customWidth="1"/>
    <col min="25" max="30" width="13.5" customWidth="1"/>
  </cols>
  <sheetData>
    <row r="7" spans="2:30" x14ac:dyDescent="0.25">
      <c r="H7" s="2"/>
      <c r="I7" s="2"/>
      <c r="J7" s="2"/>
      <c r="K7" s="2"/>
      <c r="L7" s="2"/>
      <c r="M7" s="2"/>
      <c r="N7" s="2"/>
      <c r="O7" s="2"/>
      <c r="P7" s="2"/>
      <c r="Q7" s="2"/>
      <c r="U7" s="2"/>
      <c r="V7" s="2"/>
      <c r="W7" s="2"/>
      <c r="X7" s="2"/>
      <c r="Y7" s="2"/>
      <c r="Z7" s="2"/>
      <c r="AA7" s="2"/>
      <c r="AB7" s="2"/>
      <c r="AC7" s="2"/>
      <c r="AD7" s="2"/>
    </row>
    <row r="8" spans="2:30" s="2" customFormat="1" ht="48.6" customHeight="1" x14ac:dyDescent="0.25">
      <c r="B8" s="3" t="s">
        <v>50</v>
      </c>
      <c r="C8" s="3" t="s">
        <v>51</v>
      </c>
      <c r="D8" s="3" t="s">
        <v>0</v>
      </c>
      <c r="E8" s="3" t="s">
        <v>112</v>
      </c>
      <c r="F8" s="3" t="s">
        <v>66</v>
      </c>
      <c r="G8" s="3" t="s">
        <v>67</v>
      </c>
      <c r="H8" s="3" t="s">
        <v>68</v>
      </c>
      <c r="I8" s="3" t="s">
        <v>82</v>
      </c>
      <c r="J8" s="3" t="s">
        <v>83</v>
      </c>
      <c r="K8" s="3" t="s">
        <v>84</v>
      </c>
      <c r="L8" s="3" t="s">
        <v>85</v>
      </c>
      <c r="M8" s="3" t="s">
        <v>86</v>
      </c>
      <c r="N8" s="3" t="s">
        <v>87</v>
      </c>
      <c r="O8" s="3" t="s">
        <v>88</v>
      </c>
      <c r="P8" s="3" t="s">
        <v>89</v>
      </c>
      <c r="Q8" s="3" t="s">
        <v>90</v>
      </c>
      <c r="R8" s="3" t="s">
        <v>69</v>
      </c>
      <c r="S8" s="3" t="s">
        <v>70</v>
      </c>
      <c r="T8" s="3" t="s">
        <v>71</v>
      </c>
      <c r="U8" s="3" t="s">
        <v>72</v>
      </c>
      <c r="V8" s="3" t="s">
        <v>73</v>
      </c>
      <c r="W8" s="3" t="s">
        <v>74</v>
      </c>
      <c r="X8" s="3" t="s">
        <v>75</v>
      </c>
      <c r="Y8" s="3" t="s">
        <v>76</v>
      </c>
      <c r="Z8" s="3" t="s">
        <v>77</v>
      </c>
      <c r="AA8" s="3" t="s">
        <v>78</v>
      </c>
      <c r="AB8" s="3" t="s">
        <v>79</v>
      </c>
      <c r="AC8" s="3" t="s">
        <v>81</v>
      </c>
      <c r="AD8" s="3" t="s">
        <v>80</v>
      </c>
    </row>
    <row r="9" spans="2:30" ht="16.5" customHeight="1" x14ac:dyDescent="0.25">
      <c r="B9" s="4" t="s">
        <v>1</v>
      </c>
      <c r="C9" s="14" t="s">
        <v>52</v>
      </c>
      <c r="D9" s="4" t="s">
        <v>2</v>
      </c>
      <c r="E9" s="5">
        <v>66.77</v>
      </c>
      <c r="F9" s="6">
        <v>23.5</v>
      </c>
      <c r="G9" s="6">
        <v>24.9</v>
      </c>
      <c r="H9" s="6">
        <v>48.4</v>
      </c>
      <c r="I9" s="6">
        <v>0</v>
      </c>
      <c r="J9" s="6">
        <v>33.425274000000002</v>
      </c>
      <c r="K9" s="6">
        <v>15</v>
      </c>
      <c r="L9" s="6">
        <v>0</v>
      </c>
      <c r="M9" s="6">
        <v>0</v>
      </c>
      <c r="N9" s="6">
        <v>0</v>
      </c>
      <c r="O9" s="6">
        <v>0</v>
      </c>
      <c r="P9" s="6">
        <v>0</v>
      </c>
      <c r="Q9" s="6">
        <v>0</v>
      </c>
      <c r="R9" s="4" t="s">
        <v>3</v>
      </c>
      <c r="S9" s="4" t="s">
        <v>3</v>
      </c>
      <c r="T9" s="31">
        <v>406</v>
      </c>
      <c r="U9" s="29">
        <v>0</v>
      </c>
      <c r="V9" s="29">
        <v>0.23504000080816842</v>
      </c>
      <c r="W9" s="29">
        <v>0.99869160676266977</v>
      </c>
      <c r="X9" s="29">
        <v>3.3659639565524055</v>
      </c>
      <c r="Y9" s="29">
        <v>7.5507608464557672</v>
      </c>
      <c r="Z9" s="29">
        <v>13.183646197768152</v>
      </c>
      <c r="AA9" s="29">
        <v>18.821150665069453</v>
      </c>
      <c r="AB9" s="29">
        <v>21.511933554849261</v>
      </c>
      <c r="AC9" s="29">
        <v>21.538858636178979</v>
      </c>
      <c r="AD9" s="30">
        <v>21.538858636178979</v>
      </c>
    </row>
    <row r="10" spans="2:30" ht="16.5" customHeight="1" x14ac:dyDescent="0.25">
      <c r="B10" s="4" t="s">
        <v>4</v>
      </c>
      <c r="C10" s="14" t="s">
        <v>52</v>
      </c>
      <c r="D10" s="4" t="s">
        <v>2</v>
      </c>
      <c r="E10" s="7">
        <v>138.37</v>
      </c>
      <c r="F10" s="6">
        <f>16.9+40</f>
        <v>56.9</v>
      </c>
      <c r="G10" s="6">
        <f>36.6</f>
        <v>36.6</v>
      </c>
      <c r="H10" s="6">
        <v>93.4</v>
      </c>
      <c r="I10" s="6">
        <v>56.568550000000002</v>
      </c>
      <c r="J10" s="6">
        <v>21.853750000000005</v>
      </c>
      <c r="K10" s="6">
        <v>15</v>
      </c>
      <c r="L10" s="6">
        <v>0</v>
      </c>
      <c r="M10" s="6">
        <v>0</v>
      </c>
      <c r="N10" s="6">
        <v>0</v>
      </c>
      <c r="O10" s="6">
        <v>0</v>
      </c>
      <c r="P10" s="6">
        <v>0</v>
      </c>
      <c r="Q10" s="6">
        <v>0</v>
      </c>
      <c r="R10" s="4" t="s">
        <v>3</v>
      </c>
      <c r="S10" s="4" t="s">
        <v>3</v>
      </c>
      <c r="T10" s="31">
        <v>406</v>
      </c>
      <c r="U10" s="29">
        <v>0</v>
      </c>
      <c r="V10" s="29">
        <v>0.23504000080816842</v>
      </c>
      <c r="W10" s="29">
        <v>0.99869160676266977</v>
      </c>
      <c r="X10" s="29">
        <v>3.3659639565524055</v>
      </c>
      <c r="Y10" s="29">
        <v>7.5507608464557672</v>
      </c>
      <c r="Z10" s="29">
        <v>13.183646197768152</v>
      </c>
      <c r="AA10" s="29">
        <v>18.821150665069453</v>
      </c>
      <c r="AB10" s="29">
        <v>21.511933554849261</v>
      </c>
      <c r="AC10" s="29">
        <v>21.538858636178979</v>
      </c>
      <c r="AD10" s="30">
        <v>21.538858636178979</v>
      </c>
    </row>
    <row r="11" spans="2:30" ht="16.5" customHeight="1" x14ac:dyDescent="0.25">
      <c r="B11" s="4" t="s">
        <v>5</v>
      </c>
      <c r="C11" s="14" t="s">
        <v>52</v>
      </c>
      <c r="D11" s="4" t="s">
        <v>2</v>
      </c>
      <c r="E11" s="5">
        <v>98.48</v>
      </c>
      <c r="F11" s="6">
        <f>9.7+30</f>
        <v>39.700000000000003</v>
      </c>
      <c r="G11" s="6">
        <f>23.3</f>
        <v>23.3</v>
      </c>
      <c r="H11" s="6">
        <v>63</v>
      </c>
      <c r="I11" s="6">
        <v>13.319650000000003</v>
      </c>
      <c r="J11" s="6">
        <v>49.656999999999996</v>
      </c>
      <c r="K11" s="6">
        <v>0</v>
      </c>
      <c r="L11" s="6">
        <v>0</v>
      </c>
      <c r="M11" s="6">
        <v>0</v>
      </c>
      <c r="N11" s="6">
        <v>0</v>
      </c>
      <c r="O11" s="6">
        <v>0</v>
      </c>
      <c r="P11" s="6">
        <v>0</v>
      </c>
      <c r="Q11" s="6">
        <v>0</v>
      </c>
      <c r="R11" s="4" t="s">
        <v>3</v>
      </c>
      <c r="S11" s="4" t="s">
        <v>3</v>
      </c>
      <c r="T11" s="31">
        <v>406</v>
      </c>
      <c r="U11" s="29">
        <v>0</v>
      </c>
      <c r="V11" s="29">
        <v>0.23504000080816842</v>
      </c>
      <c r="W11" s="29">
        <v>0.99869160676266977</v>
      </c>
      <c r="X11" s="29">
        <v>3.3659639565524055</v>
      </c>
      <c r="Y11" s="29">
        <v>7.5507608464557672</v>
      </c>
      <c r="Z11" s="29">
        <v>13.183646197768152</v>
      </c>
      <c r="AA11" s="29">
        <v>18.821150665069453</v>
      </c>
      <c r="AB11" s="29">
        <v>21.511933554849261</v>
      </c>
      <c r="AC11" s="29">
        <v>21.538858636178979</v>
      </c>
      <c r="AD11" s="30">
        <v>21.538858636178979</v>
      </c>
    </row>
    <row r="12" spans="2:30" ht="16.5" customHeight="1" x14ac:dyDescent="0.25">
      <c r="B12" s="4" t="s">
        <v>6</v>
      </c>
      <c r="C12" s="14" t="s">
        <v>52</v>
      </c>
      <c r="D12" s="4" t="s">
        <v>2</v>
      </c>
      <c r="E12" s="7">
        <v>25.928525</v>
      </c>
      <c r="F12" s="6">
        <v>0</v>
      </c>
      <c r="G12" s="6">
        <v>12.1</v>
      </c>
      <c r="H12" s="6">
        <v>12.1</v>
      </c>
      <c r="I12" s="6">
        <v>4.0615450000000006</v>
      </c>
      <c r="J12" s="6">
        <v>8</v>
      </c>
      <c r="K12" s="6">
        <v>0</v>
      </c>
      <c r="L12" s="6">
        <v>0</v>
      </c>
      <c r="M12" s="6">
        <v>0</v>
      </c>
      <c r="N12" s="6">
        <v>0</v>
      </c>
      <c r="O12" s="6">
        <v>0</v>
      </c>
      <c r="P12" s="6">
        <v>0</v>
      </c>
      <c r="Q12" s="6">
        <v>0</v>
      </c>
      <c r="R12" s="4" t="s">
        <v>3</v>
      </c>
      <c r="S12" s="4" t="s">
        <v>3</v>
      </c>
      <c r="T12" s="31">
        <v>406</v>
      </c>
      <c r="U12" s="29">
        <v>0</v>
      </c>
      <c r="V12" s="29">
        <v>0.23504000080816842</v>
      </c>
      <c r="W12" s="29">
        <v>0.99869160676266977</v>
      </c>
      <c r="X12" s="29">
        <v>3.3659639565524055</v>
      </c>
      <c r="Y12" s="29">
        <v>7.5507608464557672</v>
      </c>
      <c r="Z12" s="29">
        <v>13.183646197768152</v>
      </c>
      <c r="AA12" s="29">
        <v>18.821150665069453</v>
      </c>
      <c r="AB12" s="29">
        <v>21.511933554849261</v>
      </c>
      <c r="AC12" s="29">
        <v>21.538858636178979</v>
      </c>
      <c r="AD12" s="30">
        <v>21.538858636178979</v>
      </c>
    </row>
    <row r="13" spans="2:30" ht="16.5" customHeight="1" x14ac:dyDescent="0.25">
      <c r="B13" s="4" t="s">
        <v>7</v>
      </c>
      <c r="C13" s="14" t="s">
        <v>52</v>
      </c>
      <c r="D13" s="4" t="s">
        <v>2</v>
      </c>
      <c r="E13" s="7">
        <v>26.81</v>
      </c>
      <c r="F13" s="6">
        <v>0</v>
      </c>
      <c r="G13" s="6">
        <v>16.2</v>
      </c>
      <c r="H13" s="6">
        <v>16.2</v>
      </c>
      <c r="I13" s="6">
        <v>8.1604400000000012</v>
      </c>
      <c r="J13" s="6">
        <v>8</v>
      </c>
      <c r="K13" s="6">
        <v>0</v>
      </c>
      <c r="L13" s="6">
        <v>0</v>
      </c>
      <c r="M13" s="6">
        <v>0</v>
      </c>
      <c r="N13" s="6">
        <v>0</v>
      </c>
      <c r="O13" s="6">
        <v>0</v>
      </c>
      <c r="P13" s="6">
        <v>0</v>
      </c>
      <c r="Q13" s="6">
        <v>0</v>
      </c>
      <c r="R13" s="4" t="s">
        <v>3</v>
      </c>
      <c r="S13" s="4" t="s">
        <v>3</v>
      </c>
      <c r="T13" s="31">
        <v>406</v>
      </c>
      <c r="U13" s="29">
        <v>0</v>
      </c>
      <c r="V13" s="29">
        <v>0.23504000080816842</v>
      </c>
      <c r="W13" s="29">
        <v>0.99869160676266977</v>
      </c>
      <c r="X13" s="29">
        <v>3.3659639565524055</v>
      </c>
      <c r="Y13" s="29">
        <v>7.5507608464557672</v>
      </c>
      <c r="Z13" s="29">
        <v>13.183646197768152</v>
      </c>
      <c r="AA13" s="29">
        <v>18.821150665069453</v>
      </c>
      <c r="AB13" s="29">
        <v>21.511933554849261</v>
      </c>
      <c r="AC13" s="29">
        <v>21.538858636178979</v>
      </c>
      <c r="AD13" s="30">
        <v>21.538858636178979</v>
      </c>
    </row>
    <row r="14" spans="2:30" x14ac:dyDescent="0.25">
      <c r="B14" s="4" t="s">
        <v>8</v>
      </c>
      <c r="C14" s="14" t="s">
        <v>52</v>
      </c>
      <c r="D14" s="4" t="s">
        <v>9</v>
      </c>
      <c r="E14" s="7">
        <v>182.38</v>
      </c>
      <c r="F14" s="8">
        <v>85.737400000000093</v>
      </c>
      <c r="G14" s="6">
        <v>39.567154999999929</v>
      </c>
      <c r="H14" s="7">
        <f>+G14+F14</f>
        <v>125.30455500000002</v>
      </c>
      <c r="I14" s="7">
        <v>14.5671549999999</v>
      </c>
      <c r="J14" s="7">
        <v>38.737400000000093</v>
      </c>
      <c r="K14" s="7">
        <v>72</v>
      </c>
      <c r="L14" s="7">
        <v>0</v>
      </c>
      <c r="M14" s="7">
        <v>0</v>
      </c>
      <c r="N14" s="7">
        <v>0</v>
      </c>
      <c r="O14" s="7">
        <v>0</v>
      </c>
      <c r="P14" s="7">
        <v>0</v>
      </c>
      <c r="Q14" s="7">
        <v>0</v>
      </c>
      <c r="R14" s="4" t="s">
        <v>3</v>
      </c>
      <c r="S14" s="4" t="s">
        <v>3</v>
      </c>
      <c r="T14" s="31">
        <v>406</v>
      </c>
      <c r="U14" s="29">
        <v>0</v>
      </c>
      <c r="V14" s="29">
        <v>0.23504000080816842</v>
      </c>
      <c r="W14" s="29">
        <v>0.99869160676266977</v>
      </c>
      <c r="X14" s="29">
        <v>3.3659639565524055</v>
      </c>
      <c r="Y14" s="29">
        <v>7.5507608464557672</v>
      </c>
      <c r="Z14" s="29">
        <v>13.183646197768152</v>
      </c>
      <c r="AA14" s="29">
        <v>18.821150665069453</v>
      </c>
      <c r="AB14" s="29">
        <v>21.511933554849261</v>
      </c>
      <c r="AC14" s="29">
        <v>21.538858636178979</v>
      </c>
      <c r="AD14" s="30">
        <v>21.538858636178979</v>
      </c>
    </row>
    <row r="15" spans="2:30" x14ac:dyDescent="0.25">
      <c r="B15" s="4" t="s">
        <v>10</v>
      </c>
      <c r="C15" s="14" t="s">
        <v>52</v>
      </c>
      <c r="D15" s="4" t="s">
        <v>9</v>
      </c>
      <c r="E15" s="7">
        <v>147.16</v>
      </c>
      <c r="F15" s="8">
        <f>50+25</f>
        <v>75</v>
      </c>
      <c r="G15" s="6">
        <f>35.76121</f>
        <v>35.761209999999998</v>
      </c>
      <c r="H15" s="7">
        <f t="shared" ref="H15:H16" si="0">+G15+F15</f>
        <v>110.76121000000001</v>
      </c>
      <c r="I15" s="7">
        <v>59.761210000000005</v>
      </c>
      <c r="J15" s="7">
        <v>51</v>
      </c>
      <c r="K15" s="7">
        <v>0</v>
      </c>
      <c r="L15" s="7">
        <v>0</v>
      </c>
      <c r="M15" s="7">
        <v>0</v>
      </c>
      <c r="N15" s="7">
        <v>0</v>
      </c>
      <c r="O15" s="7">
        <v>0</v>
      </c>
      <c r="P15" s="7">
        <v>0</v>
      </c>
      <c r="Q15" s="7">
        <v>0</v>
      </c>
      <c r="R15" s="4" t="s">
        <v>3</v>
      </c>
      <c r="S15" s="4" t="s">
        <v>3</v>
      </c>
      <c r="T15" s="31">
        <v>406</v>
      </c>
      <c r="U15" s="29">
        <v>0</v>
      </c>
      <c r="V15" s="29">
        <v>0.23504000080816842</v>
      </c>
      <c r="W15" s="29">
        <v>0.99869160676266977</v>
      </c>
      <c r="X15" s="29">
        <v>3.3659639565524055</v>
      </c>
      <c r="Y15" s="29">
        <v>7.5507608464557672</v>
      </c>
      <c r="Z15" s="29">
        <v>13.183646197768152</v>
      </c>
      <c r="AA15" s="29">
        <v>18.821150665069453</v>
      </c>
      <c r="AB15" s="29">
        <v>21.511933554849261</v>
      </c>
      <c r="AC15" s="29">
        <v>21.538858636178979</v>
      </c>
      <c r="AD15" s="30">
        <v>21.538858636178979</v>
      </c>
    </row>
    <row r="16" spans="2:30" x14ac:dyDescent="0.25">
      <c r="B16" s="4" t="s">
        <v>11</v>
      </c>
      <c r="C16" s="14" t="s">
        <v>52</v>
      </c>
      <c r="D16" s="4" t="s">
        <v>9</v>
      </c>
      <c r="E16" s="7">
        <v>94.84</v>
      </c>
      <c r="F16" s="8">
        <f>2.52+30</f>
        <v>32.520000000000003</v>
      </c>
      <c r="G16" s="6">
        <f>38.333673</f>
        <v>38.333672999999997</v>
      </c>
      <c r="H16" s="7">
        <f t="shared" si="0"/>
        <v>70.853673000000001</v>
      </c>
      <c r="I16" s="7">
        <v>43.333673000000005</v>
      </c>
      <c r="J16" s="7">
        <v>27.52</v>
      </c>
      <c r="K16" s="7">
        <v>0</v>
      </c>
      <c r="L16" s="7">
        <v>0</v>
      </c>
      <c r="M16" s="7">
        <v>0</v>
      </c>
      <c r="N16" s="7">
        <v>0</v>
      </c>
      <c r="O16" s="7">
        <v>0</v>
      </c>
      <c r="P16" s="7">
        <v>0</v>
      </c>
      <c r="Q16" s="7">
        <v>0</v>
      </c>
      <c r="R16" s="4" t="s">
        <v>3</v>
      </c>
      <c r="S16" s="4" t="s">
        <v>3</v>
      </c>
      <c r="T16" s="31">
        <v>406</v>
      </c>
      <c r="U16" s="29">
        <v>0</v>
      </c>
      <c r="V16" s="29">
        <v>0.23504000080816842</v>
      </c>
      <c r="W16" s="29">
        <v>0.99869160676266977</v>
      </c>
      <c r="X16" s="29">
        <v>3.3659639565524055</v>
      </c>
      <c r="Y16" s="29">
        <v>7.5507608464557672</v>
      </c>
      <c r="Z16" s="29">
        <v>13.183646197768152</v>
      </c>
      <c r="AA16" s="29">
        <v>18.821150665069453</v>
      </c>
      <c r="AB16" s="29">
        <v>21.511933554849261</v>
      </c>
      <c r="AC16" s="29">
        <v>21.538858636178979</v>
      </c>
      <c r="AD16" s="30">
        <v>21.538858636178979</v>
      </c>
    </row>
    <row r="17" spans="2:30" x14ac:dyDescent="0.25">
      <c r="B17" s="4" t="s">
        <v>12</v>
      </c>
      <c r="C17" s="14" t="s">
        <v>52</v>
      </c>
      <c r="D17" s="4" t="s">
        <v>13</v>
      </c>
      <c r="E17" s="5">
        <v>365.82</v>
      </c>
      <c r="F17" s="9">
        <f>159.658+11.932</f>
        <v>171.58999999999997</v>
      </c>
      <c r="G17" s="5">
        <f>11.932-11.932</f>
        <v>0</v>
      </c>
      <c r="H17" s="7">
        <f t="shared" ref="H17:H19" si="1">+G17+F17</f>
        <v>171.58999999999997</v>
      </c>
      <c r="I17" s="7">
        <v>0</v>
      </c>
      <c r="J17" s="7">
        <v>59.817</v>
      </c>
      <c r="K17" s="7">
        <v>80.004499999999993</v>
      </c>
      <c r="L17" s="7">
        <v>23.087499999999999</v>
      </c>
      <c r="M17" s="7">
        <v>8.8019999999999996</v>
      </c>
      <c r="N17" s="7">
        <v>0</v>
      </c>
      <c r="O17" s="7">
        <v>0</v>
      </c>
      <c r="P17" s="7">
        <v>0</v>
      </c>
      <c r="Q17" s="7">
        <v>0</v>
      </c>
      <c r="R17" s="10" t="s">
        <v>55</v>
      </c>
      <c r="S17" s="4" t="s">
        <v>63</v>
      </c>
      <c r="T17" s="31">
        <v>307</v>
      </c>
      <c r="U17" s="29">
        <v>2.4929191677836702</v>
      </c>
      <c r="V17" s="29">
        <v>2.2339133982166794</v>
      </c>
      <c r="W17" s="29">
        <v>4.776293490296637</v>
      </c>
      <c r="X17" s="29">
        <v>7.7675237484701896</v>
      </c>
      <c r="Y17" s="29">
        <v>12.403776443848709</v>
      </c>
      <c r="Z17" s="29">
        <v>15.819298327408356</v>
      </c>
      <c r="AA17" s="29">
        <v>18.890657963750805</v>
      </c>
      <c r="AB17" s="29">
        <v>17.987246343026982</v>
      </c>
      <c r="AC17" s="29">
        <v>19.336138469607789</v>
      </c>
      <c r="AD17" s="30">
        <v>17.987246343026982</v>
      </c>
    </row>
    <row r="18" spans="2:30" x14ac:dyDescent="0.25">
      <c r="B18" s="4" t="s">
        <v>14</v>
      </c>
      <c r="C18" s="14" t="s">
        <v>52</v>
      </c>
      <c r="D18" s="4" t="s">
        <v>13</v>
      </c>
      <c r="E18" s="5">
        <v>66.616280000000003</v>
      </c>
      <c r="F18" s="9">
        <v>48.963249999999995</v>
      </c>
      <c r="G18" s="9">
        <v>0</v>
      </c>
      <c r="H18" s="7">
        <f t="shared" si="1"/>
        <v>48.963249999999995</v>
      </c>
      <c r="I18" s="7">
        <v>0</v>
      </c>
      <c r="J18" s="7">
        <v>20.88175</v>
      </c>
      <c r="K18" s="7">
        <v>27.902000000000001</v>
      </c>
      <c r="L18" s="7">
        <v>0</v>
      </c>
      <c r="M18" s="7">
        <v>0</v>
      </c>
      <c r="N18" s="7">
        <v>0</v>
      </c>
      <c r="O18" s="7">
        <v>0</v>
      </c>
      <c r="P18" s="7">
        <v>0</v>
      </c>
      <c r="Q18" s="7">
        <v>0</v>
      </c>
      <c r="R18" s="10" t="s">
        <v>56</v>
      </c>
      <c r="S18" s="4" t="s">
        <v>63</v>
      </c>
      <c r="T18" s="31">
        <v>287</v>
      </c>
      <c r="U18" s="29">
        <v>8.8728145478295037E-3</v>
      </c>
      <c r="V18" s="29">
        <v>0.75064011074637604</v>
      </c>
      <c r="W18" s="29">
        <v>1.539433324048419</v>
      </c>
      <c r="X18" s="29">
        <v>3.1182669085015355</v>
      </c>
      <c r="Y18" s="29">
        <v>5.5843819477376027</v>
      </c>
      <c r="Z18" s="29">
        <v>10.560448693888349</v>
      </c>
      <c r="AA18" s="29">
        <v>14.984626375164098</v>
      </c>
      <c r="AB18" s="29">
        <v>16.388690332086643</v>
      </c>
      <c r="AC18" s="29">
        <v>16.979979657366339</v>
      </c>
      <c r="AD18" s="30">
        <v>16.388690332086643</v>
      </c>
    </row>
    <row r="19" spans="2:30" x14ac:dyDescent="0.25">
      <c r="B19" s="11" t="s">
        <v>15</v>
      </c>
      <c r="C19" s="14" t="s">
        <v>52</v>
      </c>
      <c r="D19" s="4" t="s">
        <v>13</v>
      </c>
      <c r="E19" s="7">
        <v>30.82</v>
      </c>
      <c r="F19" s="9">
        <v>21.415500000000002</v>
      </c>
      <c r="G19" s="9">
        <v>3.5709659999999999</v>
      </c>
      <c r="H19" s="7">
        <f t="shared" si="1"/>
        <v>24.986466</v>
      </c>
      <c r="I19" s="7">
        <v>0</v>
      </c>
      <c r="J19" s="7">
        <v>9.9904659999999978</v>
      </c>
      <c r="K19" s="7">
        <v>15</v>
      </c>
      <c r="L19" s="7">
        <v>0</v>
      </c>
      <c r="M19" s="7">
        <v>0</v>
      </c>
      <c r="N19" s="7">
        <v>0</v>
      </c>
      <c r="O19" s="7">
        <v>0</v>
      </c>
      <c r="P19" s="7">
        <v>0</v>
      </c>
      <c r="Q19" s="7">
        <v>0</v>
      </c>
      <c r="R19" s="10" t="s">
        <v>3</v>
      </c>
      <c r="S19" s="4" t="s">
        <v>3</v>
      </c>
      <c r="T19" s="31">
        <v>406</v>
      </c>
      <c r="U19" s="29">
        <v>0</v>
      </c>
      <c r="V19" s="29">
        <v>0.23504000080816842</v>
      </c>
      <c r="W19" s="29">
        <v>0.99869160676266977</v>
      </c>
      <c r="X19" s="29">
        <v>3.3659639565524055</v>
      </c>
      <c r="Y19" s="29">
        <v>7.5507608464557672</v>
      </c>
      <c r="Z19" s="29">
        <v>13.183646197768152</v>
      </c>
      <c r="AA19" s="29">
        <v>18.821150665069453</v>
      </c>
      <c r="AB19" s="29">
        <v>21.511933554849261</v>
      </c>
      <c r="AC19" s="29">
        <v>21.538858636178979</v>
      </c>
      <c r="AD19" s="30">
        <v>21.538858636178979</v>
      </c>
    </row>
    <row r="20" spans="2:30" x14ac:dyDescent="0.25">
      <c r="B20" s="4" t="s">
        <v>16</v>
      </c>
      <c r="C20" s="14" t="s">
        <v>52</v>
      </c>
      <c r="D20" s="4" t="s">
        <v>17</v>
      </c>
      <c r="E20" s="6">
        <v>142.63</v>
      </c>
      <c r="F20" s="9">
        <f>78.0934789999999+12.6757517692309</f>
        <v>90.769230769230802</v>
      </c>
      <c r="G20" s="5">
        <f>12.6757517692309-12.6757517692309</f>
        <v>0</v>
      </c>
      <c r="H20" s="7">
        <f t="shared" ref="H20:H26" si="2">+G20+F20</f>
        <v>90.769230769230802</v>
      </c>
      <c r="I20" s="7">
        <v>0</v>
      </c>
      <c r="J20" s="7">
        <v>12.675751769230899</v>
      </c>
      <c r="K20" s="7">
        <v>69.744334199999997</v>
      </c>
      <c r="L20" s="7">
        <v>8.3010249999999992</v>
      </c>
      <c r="M20" s="7">
        <v>0</v>
      </c>
      <c r="N20" s="7">
        <v>0</v>
      </c>
      <c r="O20" s="7">
        <v>0</v>
      </c>
      <c r="P20" s="7">
        <v>0</v>
      </c>
      <c r="Q20" s="7">
        <v>0</v>
      </c>
      <c r="R20" s="10" t="s">
        <v>57</v>
      </c>
      <c r="S20" s="4" t="s">
        <v>64</v>
      </c>
      <c r="T20" s="32">
        <v>284</v>
      </c>
      <c r="U20" s="29">
        <v>0.41954135338345866</v>
      </c>
      <c r="V20" s="29">
        <v>1.3227565789473685</v>
      </c>
      <c r="W20" s="29">
        <v>3.3423789473684207</v>
      </c>
      <c r="X20" s="29">
        <v>5.993394736842105</v>
      </c>
      <c r="Y20" s="29">
        <v>10.599937044534402</v>
      </c>
      <c r="Z20" s="29">
        <v>16.652153846153826</v>
      </c>
      <c r="AA20" s="29">
        <v>20.836242712550622</v>
      </c>
      <c r="AB20" s="29">
        <v>21.176080971659903</v>
      </c>
      <c r="AC20" s="29">
        <v>22.632254858299614</v>
      </c>
      <c r="AD20" s="30">
        <v>21.176080971659903</v>
      </c>
    </row>
    <row r="21" spans="2:30" x14ac:dyDescent="0.25">
      <c r="B21" s="4" t="s">
        <v>18</v>
      </c>
      <c r="C21" s="14" t="s">
        <v>52</v>
      </c>
      <c r="D21" s="4" t="s">
        <v>17</v>
      </c>
      <c r="E21" s="6">
        <v>297.34456599999999</v>
      </c>
      <c r="F21" s="9">
        <f>140.8085+34.4615000000001</f>
        <v>175.2700000000001</v>
      </c>
      <c r="G21" s="5">
        <f>34.4615000000001-34.4615000000001</f>
        <v>0</v>
      </c>
      <c r="H21" s="7">
        <f t="shared" si="2"/>
        <v>175.2700000000001</v>
      </c>
      <c r="I21" s="7">
        <v>0</v>
      </c>
      <c r="J21" s="7">
        <v>109.03150000000011</v>
      </c>
      <c r="K21" s="7">
        <v>66.241</v>
      </c>
      <c r="L21" s="7">
        <v>0</v>
      </c>
      <c r="M21" s="7">
        <v>0</v>
      </c>
      <c r="N21" s="7">
        <v>0</v>
      </c>
      <c r="O21" s="7">
        <v>0</v>
      </c>
      <c r="P21" s="7">
        <v>0</v>
      </c>
      <c r="Q21" s="7">
        <v>0</v>
      </c>
      <c r="R21" s="10" t="s">
        <v>57</v>
      </c>
      <c r="S21" s="4" t="s">
        <v>64</v>
      </c>
      <c r="T21" s="32">
        <v>284</v>
      </c>
      <c r="U21" s="29">
        <v>0.41954135338345866</v>
      </c>
      <c r="V21" s="29">
        <v>1.3227565789473685</v>
      </c>
      <c r="W21" s="29">
        <v>3.3423789473684207</v>
      </c>
      <c r="X21" s="29">
        <v>5.993394736842105</v>
      </c>
      <c r="Y21" s="29">
        <v>10.599937044534402</v>
      </c>
      <c r="Z21" s="29">
        <v>16.652153846153826</v>
      </c>
      <c r="AA21" s="29">
        <v>20.836242712550622</v>
      </c>
      <c r="AB21" s="29">
        <v>21.176080971659903</v>
      </c>
      <c r="AC21" s="29">
        <v>22.632254858299614</v>
      </c>
      <c r="AD21" s="30">
        <v>21.176080971659903</v>
      </c>
    </row>
    <row r="22" spans="2:30" s="13" customFormat="1" x14ac:dyDescent="0.25">
      <c r="B22" s="4" t="s">
        <v>19</v>
      </c>
      <c r="C22" s="14" t="s">
        <v>52</v>
      </c>
      <c r="D22" s="4" t="s">
        <v>20</v>
      </c>
      <c r="E22" s="5">
        <v>206.03</v>
      </c>
      <c r="F22" s="12">
        <f>60.5301000000001+69.7198999999999</f>
        <v>130.25</v>
      </c>
      <c r="G22" s="5">
        <f>69.7198999999999-69.7198999999999</f>
        <v>0</v>
      </c>
      <c r="H22" s="12">
        <f t="shared" si="2"/>
        <v>130.25</v>
      </c>
      <c r="I22" s="12">
        <v>0</v>
      </c>
      <c r="J22" s="12">
        <v>87.981299999999891</v>
      </c>
      <c r="K22" s="12">
        <v>42.2682</v>
      </c>
      <c r="L22" s="12">
        <v>0</v>
      </c>
      <c r="M22" s="12">
        <v>0</v>
      </c>
      <c r="N22" s="12">
        <v>0</v>
      </c>
      <c r="O22" s="12">
        <v>0</v>
      </c>
      <c r="P22" s="12">
        <v>0</v>
      </c>
      <c r="Q22" s="12">
        <v>0</v>
      </c>
      <c r="R22" s="10" t="s">
        <v>58</v>
      </c>
      <c r="S22" s="4" t="s">
        <v>65</v>
      </c>
      <c r="T22" s="33">
        <v>336</v>
      </c>
      <c r="U22" s="29">
        <v>0.2767724003521016</v>
      </c>
      <c r="V22" s="29">
        <v>1.2417421729224423</v>
      </c>
      <c r="W22" s="29">
        <v>2.8736067380269703</v>
      </c>
      <c r="X22" s="29">
        <v>5.9725671621828189</v>
      </c>
      <c r="Y22" s="29">
        <v>10.003310090502749</v>
      </c>
      <c r="Z22" s="29">
        <v>15.462842722488075</v>
      </c>
      <c r="AA22" s="29">
        <v>20.638502878285088</v>
      </c>
      <c r="AB22" s="29">
        <v>21.652246147901135</v>
      </c>
      <c r="AC22" s="29">
        <v>22.988013589577751</v>
      </c>
      <c r="AD22" s="30">
        <v>21.652246147901135</v>
      </c>
    </row>
    <row r="23" spans="2:30" s="13" customFormat="1" x14ac:dyDescent="0.25">
      <c r="B23" s="4" t="s">
        <v>21</v>
      </c>
      <c r="C23" s="14" t="s">
        <v>52</v>
      </c>
      <c r="D23" s="4" t="s">
        <v>20</v>
      </c>
      <c r="E23" s="5">
        <v>101.38</v>
      </c>
      <c r="F23" s="12">
        <f>33.7946+39.1154</f>
        <v>72.91</v>
      </c>
      <c r="G23" s="5">
        <f>39.1154-39.1154</f>
        <v>0</v>
      </c>
      <c r="H23" s="12">
        <f t="shared" si="2"/>
        <v>72.91</v>
      </c>
      <c r="I23" s="12">
        <v>0</v>
      </c>
      <c r="J23" s="12">
        <v>72.91</v>
      </c>
      <c r="K23" s="12">
        <v>0</v>
      </c>
      <c r="L23" s="12">
        <v>0</v>
      </c>
      <c r="M23" s="12">
        <v>0</v>
      </c>
      <c r="N23" s="12">
        <v>0</v>
      </c>
      <c r="O23" s="12">
        <v>0</v>
      </c>
      <c r="P23" s="12">
        <v>0</v>
      </c>
      <c r="Q23" s="12">
        <v>0</v>
      </c>
      <c r="R23" s="10" t="s">
        <v>58</v>
      </c>
      <c r="S23" s="4" t="s">
        <v>65</v>
      </c>
      <c r="T23" s="33">
        <v>336</v>
      </c>
      <c r="U23" s="29">
        <v>0.2767724003521016</v>
      </c>
      <c r="V23" s="29">
        <v>1.2417421729224423</v>
      </c>
      <c r="W23" s="29">
        <v>2.8736067380269703</v>
      </c>
      <c r="X23" s="29">
        <v>5.9725671621828189</v>
      </c>
      <c r="Y23" s="29">
        <v>10.003310090502749</v>
      </c>
      <c r="Z23" s="29">
        <v>15.462842722488075</v>
      </c>
      <c r="AA23" s="29">
        <v>20.638502878285088</v>
      </c>
      <c r="AB23" s="29">
        <v>21.652246147901135</v>
      </c>
      <c r="AC23" s="29">
        <v>22.988013589577751</v>
      </c>
      <c r="AD23" s="30">
        <v>21.652246147901135</v>
      </c>
    </row>
    <row r="24" spans="2:30" s="18" customFormat="1" ht="22.5" customHeight="1" x14ac:dyDescent="0.25">
      <c r="B24" s="14" t="s">
        <v>22</v>
      </c>
      <c r="C24" s="14" t="s">
        <v>52</v>
      </c>
      <c r="D24" s="14" t="s">
        <v>23</v>
      </c>
      <c r="E24" s="15">
        <v>294.48</v>
      </c>
      <c r="F24" s="16">
        <f>117.3468+53.7332</f>
        <v>171.07999999999998</v>
      </c>
      <c r="G24" s="15">
        <f>53.7332-53.7332</f>
        <v>0</v>
      </c>
      <c r="H24" s="17">
        <f t="shared" si="2"/>
        <v>171.07999999999998</v>
      </c>
      <c r="I24" s="17">
        <v>0</v>
      </c>
      <c r="J24" s="17">
        <v>171.07999999999998</v>
      </c>
      <c r="K24" s="17">
        <v>0</v>
      </c>
      <c r="L24" s="17">
        <v>0</v>
      </c>
      <c r="M24" s="17">
        <v>0</v>
      </c>
      <c r="N24" s="17">
        <v>0</v>
      </c>
      <c r="O24" s="17">
        <v>0</v>
      </c>
      <c r="P24" s="17">
        <v>0</v>
      </c>
      <c r="Q24" s="17">
        <v>0</v>
      </c>
      <c r="R24" s="14" t="s">
        <v>58</v>
      </c>
      <c r="S24" s="14" t="s">
        <v>65</v>
      </c>
      <c r="T24" s="20">
        <v>336</v>
      </c>
      <c r="U24" s="29">
        <v>0.2767724003521016</v>
      </c>
      <c r="V24" s="29">
        <v>1.2417421729224423</v>
      </c>
      <c r="W24" s="29">
        <v>2.8736067380269703</v>
      </c>
      <c r="X24" s="29">
        <v>5.9725671621828189</v>
      </c>
      <c r="Y24" s="29">
        <v>10.003310090502749</v>
      </c>
      <c r="Z24" s="29">
        <v>15.462842722488075</v>
      </c>
      <c r="AA24" s="29">
        <v>20.638502878285088</v>
      </c>
      <c r="AB24" s="29">
        <v>21.652246147901135</v>
      </c>
      <c r="AC24" s="29">
        <v>22.988013589577751</v>
      </c>
      <c r="AD24" s="30">
        <v>21.652246147901135</v>
      </c>
    </row>
    <row r="25" spans="2:30" x14ac:dyDescent="0.25">
      <c r="B25" s="14" t="s">
        <v>24</v>
      </c>
      <c r="C25" s="14" t="s">
        <v>52</v>
      </c>
      <c r="D25" s="14" t="s">
        <v>25</v>
      </c>
      <c r="E25" s="15">
        <v>70</v>
      </c>
      <c r="F25" s="16">
        <f>2.32+0.7</f>
        <v>3.0199999999999996</v>
      </c>
      <c r="G25" s="15">
        <v>0</v>
      </c>
      <c r="H25" s="17">
        <f t="shared" si="2"/>
        <v>3.0199999999999996</v>
      </c>
      <c r="I25" s="17">
        <v>0</v>
      </c>
      <c r="J25" s="17">
        <v>0</v>
      </c>
      <c r="K25" s="17">
        <v>2.3199999999999998</v>
      </c>
      <c r="L25" s="17">
        <v>0</v>
      </c>
      <c r="M25" s="17">
        <v>0</v>
      </c>
      <c r="N25" s="17">
        <v>0</v>
      </c>
      <c r="O25" s="17">
        <v>0</v>
      </c>
      <c r="P25" s="17">
        <v>0</v>
      </c>
      <c r="Q25" s="17">
        <v>0</v>
      </c>
      <c r="R25" s="10" t="s">
        <v>59</v>
      </c>
      <c r="S25" s="4" t="s">
        <v>63</v>
      </c>
      <c r="T25" s="32">
        <v>322</v>
      </c>
      <c r="U25" s="29">
        <v>4.6626643947247377</v>
      </c>
      <c r="V25" s="29">
        <v>7.6715732409742898</v>
      </c>
      <c r="W25" s="29">
        <v>10.043302484750935</v>
      </c>
      <c r="X25" s="29">
        <v>12.852344587143499</v>
      </c>
      <c r="Y25" s="29">
        <v>13.742304305548785</v>
      </c>
      <c r="Z25" s="29">
        <v>16.108395778834119</v>
      </c>
      <c r="AA25" s="29">
        <v>15.706823997803676</v>
      </c>
      <c r="AB25" s="29">
        <v>16.8627000880557</v>
      </c>
      <c r="AC25" s="29">
        <v>15.439842509707685</v>
      </c>
      <c r="AD25" s="30">
        <v>16.8627000880557</v>
      </c>
    </row>
    <row r="26" spans="2:30" x14ac:dyDescent="0.25">
      <c r="B26" s="22" t="s">
        <v>26</v>
      </c>
      <c r="C26" s="22" t="s">
        <v>53</v>
      </c>
      <c r="D26" s="22" t="s">
        <v>27</v>
      </c>
      <c r="E26" s="17">
        <v>21.651958</v>
      </c>
      <c r="F26" s="19">
        <f>8.1+7</f>
        <v>15.1</v>
      </c>
      <c r="G26" s="19">
        <v>0</v>
      </c>
      <c r="H26" s="19">
        <f t="shared" si="2"/>
        <v>15.1</v>
      </c>
      <c r="I26" s="19">
        <v>0</v>
      </c>
      <c r="J26" s="19">
        <v>7</v>
      </c>
      <c r="K26" s="19">
        <v>8</v>
      </c>
      <c r="L26" s="19">
        <v>0</v>
      </c>
      <c r="M26" s="19">
        <v>0</v>
      </c>
      <c r="N26" s="19">
        <v>0</v>
      </c>
      <c r="O26" s="19">
        <v>0</v>
      </c>
      <c r="P26" s="19">
        <v>0</v>
      </c>
      <c r="Q26" s="19">
        <v>0</v>
      </c>
      <c r="R26" s="10" t="s">
        <v>60</v>
      </c>
      <c r="S26" s="4" t="s">
        <v>63</v>
      </c>
      <c r="T26" s="32">
        <v>480</v>
      </c>
      <c r="U26" s="29"/>
      <c r="V26" s="29"/>
      <c r="W26" s="29"/>
      <c r="X26" s="29"/>
      <c r="Y26" s="29"/>
      <c r="Z26" s="29"/>
      <c r="AA26" s="29"/>
      <c r="AB26" s="29"/>
      <c r="AC26" s="29"/>
      <c r="AD26" s="30"/>
    </row>
    <row r="27" spans="2:30" x14ac:dyDescent="0.25">
      <c r="B27" s="22" t="s">
        <v>28</v>
      </c>
      <c r="C27" s="22" t="s">
        <v>53</v>
      </c>
      <c r="D27" s="22" t="s">
        <v>27</v>
      </c>
      <c r="E27" s="17">
        <v>29.32</v>
      </c>
      <c r="F27" s="19">
        <f>24.2+1.7</f>
        <v>25.9</v>
      </c>
      <c r="G27" s="20">
        <f>1.7-1.7</f>
        <v>0</v>
      </c>
      <c r="H27" s="19">
        <v>25.9</v>
      </c>
      <c r="I27" s="19">
        <v>0</v>
      </c>
      <c r="J27" s="19">
        <v>2.6920017482517498</v>
      </c>
      <c r="K27" s="19">
        <v>4.1057499999999996</v>
      </c>
      <c r="L27" s="19">
        <v>1.65825</v>
      </c>
      <c r="M27" s="19">
        <v>0</v>
      </c>
      <c r="N27" s="19">
        <v>0.27500000000000002</v>
      </c>
      <c r="O27" s="19">
        <v>0</v>
      </c>
      <c r="P27" s="19">
        <v>0</v>
      </c>
      <c r="Q27" s="19">
        <v>17.217199999999998</v>
      </c>
      <c r="R27" s="4" t="s">
        <v>61</v>
      </c>
      <c r="S27" s="4" t="s">
        <v>63</v>
      </c>
      <c r="T27" s="32">
        <v>360</v>
      </c>
      <c r="U27" s="29">
        <v>8.7118067806445847</v>
      </c>
      <c r="V27" s="29">
        <v>12.563474131459717</v>
      </c>
      <c r="W27" s="29">
        <v>14.830462183003938</v>
      </c>
      <c r="X27" s="29">
        <v>16.486470087321344</v>
      </c>
      <c r="Y27" s="29">
        <v>17.656169610510606</v>
      </c>
      <c r="Z27" s="29">
        <v>16.535581644496027</v>
      </c>
      <c r="AA27" s="29">
        <v>17.708765586405978</v>
      </c>
      <c r="AB27" s="29">
        <v>16.535581644496027</v>
      </c>
      <c r="AC27" s="29">
        <v>17.792052491052662</v>
      </c>
      <c r="AD27" s="30">
        <v>16.613350894135866</v>
      </c>
    </row>
    <row r="28" spans="2:30" x14ac:dyDescent="0.25">
      <c r="B28" s="22" t="s">
        <v>29</v>
      </c>
      <c r="C28" s="22" t="s">
        <v>53</v>
      </c>
      <c r="D28" s="22" t="s">
        <v>30</v>
      </c>
      <c r="E28" s="21">
        <v>25.463808</v>
      </c>
      <c r="F28" s="19">
        <v>18.899999999999999</v>
      </c>
      <c r="G28" s="19">
        <v>0</v>
      </c>
      <c r="H28" s="26">
        <f>+G28+F28</f>
        <v>18.899999999999999</v>
      </c>
      <c r="I28" s="26">
        <v>0</v>
      </c>
      <c r="J28" s="26">
        <v>0</v>
      </c>
      <c r="K28" s="26">
        <v>0</v>
      </c>
      <c r="L28" s="26">
        <v>1.113</v>
      </c>
      <c r="M28" s="26">
        <v>18.240100000000002</v>
      </c>
      <c r="N28" s="26">
        <v>0</v>
      </c>
      <c r="O28" s="26">
        <v>0</v>
      </c>
      <c r="P28" s="26">
        <v>0</v>
      </c>
      <c r="Q28" s="26">
        <v>0</v>
      </c>
      <c r="R28" s="4" t="s">
        <v>58</v>
      </c>
      <c r="S28" s="4" t="s">
        <v>65</v>
      </c>
      <c r="T28" s="32">
        <v>336</v>
      </c>
      <c r="U28" s="29">
        <v>0.2767724003521016</v>
      </c>
      <c r="V28" s="29">
        <v>1.2417421729224423</v>
      </c>
      <c r="W28" s="29">
        <v>2.8736067380269703</v>
      </c>
      <c r="X28" s="29">
        <v>5.9725671621828189</v>
      </c>
      <c r="Y28" s="29">
        <v>10.003310090502749</v>
      </c>
      <c r="Z28" s="29">
        <v>15.462842722488075</v>
      </c>
      <c r="AA28" s="29">
        <v>20.638502878285088</v>
      </c>
      <c r="AB28" s="29">
        <v>21.652246147901135</v>
      </c>
      <c r="AC28" s="29">
        <v>22.988013589577751</v>
      </c>
      <c r="AD28" s="30">
        <v>21.652246147901135</v>
      </c>
    </row>
    <row r="29" spans="2:30" x14ac:dyDescent="0.25">
      <c r="B29" s="22" t="s">
        <v>31</v>
      </c>
      <c r="C29" s="22" t="s">
        <v>53</v>
      </c>
      <c r="D29" s="22" t="s">
        <v>30</v>
      </c>
      <c r="E29" s="17">
        <v>231.68445</v>
      </c>
      <c r="F29" s="20">
        <f>139.7+22.2</f>
        <v>161.89999999999998</v>
      </c>
      <c r="G29" s="20">
        <f>22.2-22.2</f>
        <v>0</v>
      </c>
      <c r="H29" s="19">
        <v>161.9</v>
      </c>
      <c r="I29" s="19">
        <v>0</v>
      </c>
      <c r="J29" s="19">
        <v>23.5156363636363</v>
      </c>
      <c r="K29" s="19">
        <v>0</v>
      </c>
      <c r="L29" s="19">
        <v>24.549499999999998</v>
      </c>
      <c r="M29" s="19">
        <v>29.057999999999996</v>
      </c>
      <c r="N29" s="19">
        <v>32.045000000000002</v>
      </c>
      <c r="O29" s="19">
        <v>38.652999999999999</v>
      </c>
      <c r="P29" s="19">
        <v>14.0425</v>
      </c>
      <c r="Q29" s="19">
        <v>0</v>
      </c>
      <c r="R29" s="4" t="s">
        <v>62</v>
      </c>
      <c r="S29" s="4" t="s">
        <v>63</v>
      </c>
      <c r="T29" s="32">
        <v>378</v>
      </c>
      <c r="U29" s="29">
        <v>7.3736238528503231</v>
      </c>
      <c r="V29" s="29">
        <v>12.118408830708747</v>
      </c>
      <c r="W29" s="29">
        <v>13.685719223208693</v>
      </c>
      <c r="X29" s="29">
        <v>15.507441729851164</v>
      </c>
      <c r="Y29" s="29">
        <v>18.397057870520381</v>
      </c>
      <c r="Z29" s="29">
        <v>16.460458384636986</v>
      </c>
      <c r="AA29" s="29">
        <v>18.149633853930396</v>
      </c>
      <c r="AB29" s="29">
        <v>17.195126693020544</v>
      </c>
      <c r="AC29" s="29">
        <v>18.513662972803662</v>
      </c>
      <c r="AD29" s="30">
        <v>17.195126693020544</v>
      </c>
    </row>
    <row r="30" spans="2:30" x14ac:dyDescent="0.25">
      <c r="B30" s="22" t="s">
        <v>32</v>
      </c>
      <c r="C30" s="22" t="s">
        <v>53</v>
      </c>
      <c r="D30" s="22" t="s">
        <v>30</v>
      </c>
      <c r="E30" s="21">
        <v>33.450000000000003</v>
      </c>
      <c r="F30" s="19">
        <f>14.2+0.6</f>
        <v>14.799999999999999</v>
      </c>
      <c r="G30" s="19">
        <f>0.6-0.6</f>
        <v>0</v>
      </c>
      <c r="H30" s="19">
        <v>14.8</v>
      </c>
      <c r="I30" s="19">
        <v>0</v>
      </c>
      <c r="J30" s="19">
        <v>14.807692307692303</v>
      </c>
      <c r="K30" s="19">
        <v>0</v>
      </c>
      <c r="L30" s="19">
        <v>0</v>
      </c>
      <c r="M30" s="19">
        <v>0</v>
      </c>
      <c r="N30" s="19">
        <v>0</v>
      </c>
      <c r="O30" s="19">
        <v>0</v>
      </c>
      <c r="P30" s="19">
        <v>0</v>
      </c>
      <c r="Q30" s="19">
        <v>0</v>
      </c>
      <c r="R30" s="10" t="s">
        <v>59</v>
      </c>
      <c r="S30" s="4" t="s">
        <v>63</v>
      </c>
      <c r="T30" s="32">
        <v>322</v>
      </c>
      <c r="U30" s="29">
        <v>4.6626643947247377</v>
      </c>
      <c r="V30" s="29">
        <v>7.6715732409742898</v>
      </c>
      <c r="W30" s="29">
        <v>10.043302484750935</v>
      </c>
      <c r="X30" s="29">
        <v>12.852344587143499</v>
      </c>
      <c r="Y30" s="29">
        <v>13.742304305548785</v>
      </c>
      <c r="Z30" s="29">
        <v>16.108395778834119</v>
      </c>
      <c r="AA30" s="29">
        <v>15.706823997803676</v>
      </c>
      <c r="AB30" s="29">
        <v>16.8627000880557</v>
      </c>
      <c r="AC30" s="29">
        <v>15.439842509707685</v>
      </c>
      <c r="AD30" s="30">
        <v>16.8627000880557</v>
      </c>
    </row>
    <row r="31" spans="2:30" x14ac:dyDescent="0.25">
      <c r="B31" s="22" t="s">
        <v>33</v>
      </c>
      <c r="C31" s="22" t="s">
        <v>53</v>
      </c>
      <c r="D31" s="22" t="s">
        <v>30</v>
      </c>
      <c r="E31" s="21">
        <v>101.7</v>
      </c>
      <c r="F31" s="19">
        <f>49.3+18.7</f>
        <v>68</v>
      </c>
      <c r="G31" s="19">
        <f>18.7-18.7</f>
        <v>0</v>
      </c>
      <c r="H31" s="19">
        <v>68</v>
      </c>
      <c r="I31" s="19">
        <v>0</v>
      </c>
      <c r="J31" s="19">
        <v>18.730603846153802</v>
      </c>
      <c r="K31" s="19">
        <v>0</v>
      </c>
      <c r="L31" s="19">
        <v>3.0100500000000001</v>
      </c>
      <c r="M31" s="19">
        <v>18.519200000000001</v>
      </c>
      <c r="N31" s="19">
        <v>8.2790999999999997</v>
      </c>
      <c r="O31" s="19">
        <v>9.9390000000000001</v>
      </c>
      <c r="P31" s="19">
        <v>9.5681999999999992</v>
      </c>
      <c r="Q31" s="19">
        <v>0</v>
      </c>
      <c r="R31" s="4" t="s">
        <v>61</v>
      </c>
      <c r="S31" s="4" t="s">
        <v>63</v>
      </c>
      <c r="T31" s="32">
        <v>360</v>
      </c>
      <c r="U31" s="29">
        <v>8.7118067806445847</v>
      </c>
      <c r="V31" s="29">
        <v>12.563474131459717</v>
      </c>
      <c r="W31" s="29">
        <v>14.830462183003938</v>
      </c>
      <c r="X31" s="29">
        <v>16.486470087321344</v>
      </c>
      <c r="Y31" s="29">
        <v>17.656169610510606</v>
      </c>
      <c r="Z31" s="29">
        <v>16.535581644496027</v>
      </c>
      <c r="AA31" s="29">
        <v>17.708765586405978</v>
      </c>
      <c r="AB31" s="29">
        <v>16.535581644496027</v>
      </c>
      <c r="AC31" s="29">
        <v>17.792052491052662</v>
      </c>
      <c r="AD31" s="30">
        <v>16.613350894135866</v>
      </c>
    </row>
    <row r="32" spans="2:30" x14ac:dyDescent="0.25">
      <c r="B32" s="22" t="s">
        <v>34</v>
      </c>
      <c r="C32" s="22" t="s">
        <v>54</v>
      </c>
      <c r="D32" s="22" t="s">
        <v>35</v>
      </c>
      <c r="E32" s="17">
        <v>224.5</v>
      </c>
      <c r="F32" s="20">
        <f>126.2+8.8</f>
        <v>135</v>
      </c>
      <c r="G32" s="20">
        <f>8.8-8.8</f>
        <v>0</v>
      </c>
      <c r="H32" s="19">
        <v>134.9</v>
      </c>
      <c r="I32" s="19">
        <v>0</v>
      </c>
      <c r="J32" s="19">
        <v>23.542808391608311</v>
      </c>
      <c r="K32" s="19">
        <v>20.667400000000001</v>
      </c>
      <c r="L32" s="19">
        <v>8.69</v>
      </c>
      <c r="M32" s="19">
        <v>10.7775</v>
      </c>
      <c r="N32" s="19">
        <v>0</v>
      </c>
      <c r="O32" s="19">
        <v>0</v>
      </c>
      <c r="P32" s="19">
        <v>2.2919999999999998</v>
      </c>
      <c r="Q32" s="19">
        <v>68.975399999999993</v>
      </c>
      <c r="R32" s="10" t="s">
        <v>59</v>
      </c>
      <c r="S32" s="4" t="s">
        <v>63</v>
      </c>
      <c r="T32" s="32">
        <v>322</v>
      </c>
      <c r="U32" s="29">
        <v>4.6626643947247377</v>
      </c>
      <c r="V32" s="29">
        <v>7.6715732409742898</v>
      </c>
      <c r="W32" s="29">
        <v>10.043302484750935</v>
      </c>
      <c r="X32" s="29">
        <v>12.852344587143499</v>
      </c>
      <c r="Y32" s="29">
        <v>13.742304305548785</v>
      </c>
      <c r="Z32" s="29">
        <v>16.108395778834119</v>
      </c>
      <c r="AA32" s="29">
        <v>15.706823997803676</v>
      </c>
      <c r="AB32" s="29">
        <v>16.8627000880557</v>
      </c>
      <c r="AC32" s="29">
        <v>15.439842509707685</v>
      </c>
      <c r="AD32" s="30">
        <v>16.8627000880557</v>
      </c>
    </row>
    <row r="33" spans="2:30" x14ac:dyDescent="0.25">
      <c r="B33" s="22" t="s">
        <v>36</v>
      </c>
      <c r="C33" s="22" t="s">
        <v>54</v>
      </c>
      <c r="D33" s="22" t="s">
        <v>37</v>
      </c>
      <c r="E33" s="21">
        <v>196.000134</v>
      </c>
      <c r="F33" s="19">
        <v>116.9</v>
      </c>
      <c r="G33" s="19">
        <v>0</v>
      </c>
      <c r="H33" s="19">
        <v>116.9</v>
      </c>
      <c r="I33" s="19">
        <v>0</v>
      </c>
      <c r="J33" s="19">
        <v>0.69369999999999998</v>
      </c>
      <c r="K33" s="19">
        <v>24.561499999999999</v>
      </c>
      <c r="L33" s="19">
        <v>91.601799999999997</v>
      </c>
      <c r="M33" s="19">
        <v>0</v>
      </c>
      <c r="N33" s="19">
        <v>0</v>
      </c>
      <c r="O33" s="19">
        <v>0</v>
      </c>
      <c r="P33" s="19">
        <v>0</v>
      </c>
      <c r="Q33" s="19">
        <v>0</v>
      </c>
      <c r="R33" s="4" t="s">
        <v>58</v>
      </c>
      <c r="S33" s="4" t="s">
        <v>65</v>
      </c>
      <c r="T33" s="31">
        <v>336</v>
      </c>
      <c r="U33" s="29">
        <v>0.2767724003521016</v>
      </c>
      <c r="V33" s="29">
        <v>1.2417421729224423</v>
      </c>
      <c r="W33" s="29">
        <v>2.8736067380269703</v>
      </c>
      <c r="X33" s="29">
        <v>5.9725671621828189</v>
      </c>
      <c r="Y33" s="29">
        <v>10.003310090502749</v>
      </c>
      <c r="Z33" s="29">
        <v>15.462842722488075</v>
      </c>
      <c r="AA33" s="29">
        <v>20.638502878285088</v>
      </c>
      <c r="AB33" s="29">
        <v>21.652246147901135</v>
      </c>
      <c r="AC33" s="29">
        <v>22.988013589577751</v>
      </c>
      <c r="AD33" s="30">
        <v>21.652246147901135</v>
      </c>
    </row>
    <row r="34" spans="2:30" x14ac:dyDescent="0.25">
      <c r="B34" s="22" t="s">
        <v>38</v>
      </c>
      <c r="C34" s="22" t="s">
        <v>54</v>
      </c>
      <c r="D34" s="22" t="s">
        <v>37</v>
      </c>
      <c r="E34" s="21">
        <v>185.25</v>
      </c>
      <c r="F34" s="19">
        <f>88.8+2.6</f>
        <v>91.399999999999991</v>
      </c>
      <c r="G34" s="19">
        <f>2.6-2.6</f>
        <v>0</v>
      </c>
      <c r="H34" s="19">
        <v>91.4</v>
      </c>
      <c r="I34" s="19">
        <v>0</v>
      </c>
      <c r="J34" s="19">
        <v>7.4426400248573499</v>
      </c>
      <c r="K34" s="19">
        <v>83.992999999999995</v>
      </c>
      <c r="L34" s="19">
        <v>0</v>
      </c>
      <c r="M34" s="19">
        <v>0</v>
      </c>
      <c r="N34" s="19">
        <v>0</v>
      </c>
      <c r="O34" s="19">
        <v>0</v>
      </c>
      <c r="P34" s="19">
        <v>0</v>
      </c>
      <c r="Q34" s="19">
        <v>0</v>
      </c>
      <c r="R34" s="4" t="s">
        <v>58</v>
      </c>
      <c r="S34" s="4" t="s">
        <v>65</v>
      </c>
      <c r="T34" s="31">
        <v>336</v>
      </c>
      <c r="U34" s="29">
        <v>0.2767724003521016</v>
      </c>
      <c r="V34" s="29">
        <v>1.2417421729224423</v>
      </c>
      <c r="W34" s="29">
        <v>2.8736067380269703</v>
      </c>
      <c r="X34" s="29">
        <v>5.9725671621828189</v>
      </c>
      <c r="Y34" s="29">
        <v>10.003310090502749</v>
      </c>
      <c r="Z34" s="29">
        <v>15.462842722488075</v>
      </c>
      <c r="AA34" s="29">
        <v>20.638502878285088</v>
      </c>
      <c r="AB34" s="29">
        <v>21.652246147901135</v>
      </c>
      <c r="AC34" s="29">
        <v>22.988013589577751</v>
      </c>
      <c r="AD34" s="30">
        <v>21.652246147901135</v>
      </c>
    </row>
    <row r="35" spans="2:30" x14ac:dyDescent="0.25">
      <c r="B35" s="22" t="s">
        <v>39</v>
      </c>
      <c r="C35" s="22" t="s">
        <v>54</v>
      </c>
      <c r="D35" s="22" t="s">
        <v>37</v>
      </c>
      <c r="E35" s="21">
        <v>204.65463</v>
      </c>
      <c r="F35" s="19">
        <f>93.9+24.1</f>
        <v>118</v>
      </c>
      <c r="G35" s="19">
        <f>24.1-24.1</f>
        <v>0</v>
      </c>
      <c r="H35" s="19">
        <v>118</v>
      </c>
      <c r="I35" s="19">
        <v>0</v>
      </c>
      <c r="J35" s="19">
        <v>32.722051156123598</v>
      </c>
      <c r="K35" s="19">
        <v>27.080249999999999</v>
      </c>
      <c r="L35" s="19">
        <v>47.665399999999998</v>
      </c>
      <c r="M35" s="19">
        <v>2.4843000000000002</v>
      </c>
      <c r="N35" s="19">
        <v>0</v>
      </c>
      <c r="O35" s="19">
        <v>0</v>
      </c>
      <c r="P35" s="19">
        <v>0</v>
      </c>
      <c r="Q35" s="19">
        <v>8.0507000000000009</v>
      </c>
      <c r="R35" s="4" t="s">
        <v>58</v>
      </c>
      <c r="S35" s="4" t="s">
        <v>65</v>
      </c>
      <c r="T35" s="31">
        <v>336</v>
      </c>
      <c r="U35" s="29">
        <v>0.2767724003521016</v>
      </c>
      <c r="V35" s="29">
        <v>1.2417421729224423</v>
      </c>
      <c r="W35" s="29">
        <v>2.8736067380269703</v>
      </c>
      <c r="X35" s="29">
        <v>5.9725671621828189</v>
      </c>
      <c r="Y35" s="29">
        <v>10.003310090502749</v>
      </c>
      <c r="Z35" s="29">
        <v>15.462842722488075</v>
      </c>
      <c r="AA35" s="29">
        <v>20.638502878285088</v>
      </c>
      <c r="AB35" s="29">
        <v>21.652246147901135</v>
      </c>
      <c r="AC35" s="29">
        <v>22.988013589577751</v>
      </c>
      <c r="AD35" s="30">
        <v>21.652246147901135</v>
      </c>
    </row>
    <row r="36" spans="2:30" x14ac:dyDescent="0.25">
      <c r="B36" s="22" t="s">
        <v>40</v>
      </c>
      <c r="C36" s="22" t="s">
        <v>54</v>
      </c>
      <c r="D36" s="22" t="s">
        <v>37</v>
      </c>
      <c r="E36" s="21">
        <v>237.86</v>
      </c>
      <c r="F36" s="19">
        <f>109.9+19.7</f>
        <v>129.6</v>
      </c>
      <c r="G36" s="19">
        <f>19.7-19.7</f>
        <v>0</v>
      </c>
      <c r="H36" s="19">
        <v>129.6</v>
      </c>
      <c r="I36" s="19">
        <v>0</v>
      </c>
      <c r="J36" s="19">
        <v>33.045537433909104</v>
      </c>
      <c r="K36" s="19">
        <v>69.296499999999995</v>
      </c>
      <c r="L36" s="19">
        <v>27.257999999999999</v>
      </c>
      <c r="M36" s="19">
        <v>0</v>
      </c>
      <c r="N36" s="19">
        <v>0</v>
      </c>
      <c r="O36" s="19">
        <v>0</v>
      </c>
      <c r="P36" s="19">
        <v>0</v>
      </c>
      <c r="Q36" s="19">
        <v>0</v>
      </c>
      <c r="R36" s="4" t="s">
        <v>58</v>
      </c>
      <c r="S36" s="4" t="s">
        <v>65</v>
      </c>
      <c r="T36" s="31">
        <v>336</v>
      </c>
      <c r="U36" s="29">
        <v>0.2767724003521016</v>
      </c>
      <c r="V36" s="29">
        <v>1.2417421729224423</v>
      </c>
      <c r="W36" s="29">
        <v>2.8736067380269703</v>
      </c>
      <c r="X36" s="29">
        <v>5.9725671621828189</v>
      </c>
      <c r="Y36" s="29">
        <v>10.003310090502749</v>
      </c>
      <c r="Z36" s="29">
        <v>15.462842722488075</v>
      </c>
      <c r="AA36" s="29">
        <v>20.638502878285088</v>
      </c>
      <c r="AB36" s="29">
        <v>21.652246147901135</v>
      </c>
      <c r="AC36" s="29">
        <v>22.988013589577751</v>
      </c>
      <c r="AD36" s="30">
        <v>21.652246147901135</v>
      </c>
    </row>
    <row r="37" spans="2:30" x14ac:dyDescent="0.25">
      <c r="B37" s="22" t="s">
        <v>41</v>
      </c>
      <c r="C37" s="22" t="s">
        <v>54</v>
      </c>
      <c r="D37" s="22" t="s">
        <v>37</v>
      </c>
      <c r="E37" s="7">
        <v>194.29</v>
      </c>
      <c r="F37" s="19">
        <f>49.3+11</f>
        <v>60.3</v>
      </c>
      <c r="G37" s="19">
        <v>49.1</v>
      </c>
      <c r="H37" s="19">
        <v>109.4</v>
      </c>
      <c r="I37" s="19">
        <v>35.142434999999999</v>
      </c>
      <c r="J37" s="19">
        <v>39.299000000000007</v>
      </c>
      <c r="K37" s="19">
        <v>35</v>
      </c>
      <c r="L37" s="19">
        <v>0</v>
      </c>
      <c r="M37" s="19">
        <v>0</v>
      </c>
      <c r="N37" s="19">
        <v>0</v>
      </c>
      <c r="O37" s="19">
        <v>0</v>
      </c>
      <c r="P37" s="19">
        <v>0</v>
      </c>
      <c r="Q37" s="19">
        <v>0</v>
      </c>
      <c r="R37" s="10" t="s">
        <v>3</v>
      </c>
      <c r="S37" s="4" t="s">
        <v>3</v>
      </c>
      <c r="T37" s="31">
        <v>406</v>
      </c>
      <c r="U37" s="29">
        <v>0</v>
      </c>
      <c r="V37" s="29">
        <v>0.23504000080816842</v>
      </c>
      <c r="W37" s="29">
        <v>0.99869160676266977</v>
      </c>
      <c r="X37" s="29">
        <v>3.3659639565524055</v>
      </c>
      <c r="Y37" s="29">
        <v>7.5507608464557672</v>
      </c>
      <c r="Z37" s="29">
        <v>13.183646197768152</v>
      </c>
      <c r="AA37" s="29">
        <v>18.821150665069453</v>
      </c>
      <c r="AB37" s="29">
        <v>21.511933554849261</v>
      </c>
      <c r="AC37" s="29">
        <v>21.538858636178979</v>
      </c>
      <c r="AD37" s="30">
        <v>21.538858636178979</v>
      </c>
    </row>
    <row r="38" spans="2:30" x14ac:dyDescent="0.25">
      <c r="B38" s="22" t="s">
        <v>42</v>
      </c>
      <c r="C38" s="22" t="s">
        <v>54</v>
      </c>
      <c r="D38" s="22" t="s">
        <v>37</v>
      </c>
      <c r="E38" s="7">
        <v>342.4</v>
      </c>
      <c r="F38" s="19">
        <v>50</v>
      </c>
      <c r="G38" s="19">
        <v>138.1</v>
      </c>
      <c r="H38" s="19">
        <v>188</v>
      </c>
      <c r="I38" s="19">
        <v>148.03075000000001</v>
      </c>
      <c r="J38" s="19">
        <v>40</v>
      </c>
      <c r="K38" s="19">
        <v>0</v>
      </c>
      <c r="L38" s="19">
        <v>0</v>
      </c>
      <c r="M38" s="19">
        <v>0</v>
      </c>
      <c r="N38" s="19">
        <v>0</v>
      </c>
      <c r="O38" s="19">
        <v>0</v>
      </c>
      <c r="P38" s="19">
        <v>0</v>
      </c>
      <c r="Q38" s="19">
        <v>0</v>
      </c>
      <c r="R38" s="10" t="s">
        <v>3</v>
      </c>
      <c r="S38" s="4" t="s">
        <v>3</v>
      </c>
      <c r="T38" s="31">
        <v>406</v>
      </c>
      <c r="U38" s="29">
        <v>0</v>
      </c>
      <c r="V38" s="29">
        <v>0.23504000080816842</v>
      </c>
      <c r="W38" s="29">
        <v>0.99869160676266977</v>
      </c>
      <c r="X38" s="29">
        <v>3.3659639565524055</v>
      </c>
      <c r="Y38" s="29">
        <v>7.5507608464557672</v>
      </c>
      <c r="Z38" s="29">
        <v>13.183646197768152</v>
      </c>
      <c r="AA38" s="29">
        <v>18.821150665069453</v>
      </c>
      <c r="AB38" s="29">
        <v>21.511933554849261</v>
      </c>
      <c r="AC38" s="29">
        <v>21.538858636178979</v>
      </c>
      <c r="AD38" s="30">
        <v>21.538858636178979</v>
      </c>
    </row>
    <row r="39" spans="2:30" ht="17.25" customHeight="1" x14ac:dyDescent="0.25">
      <c r="B39" s="22" t="s">
        <v>43</v>
      </c>
      <c r="C39" s="22" t="s">
        <v>54</v>
      </c>
      <c r="D39" s="22" t="s">
        <v>44</v>
      </c>
      <c r="E39" s="17">
        <v>124.16315299999999</v>
      </c>
      <c r="F39" s="20">
        <f>26.9+36.8</f>
        <v>63.699999999999996</v>
      </c>
      <c r="G39" s="20">
        <f>36.8-36.8</f>
        <v>0</v>
      </c>
      <c r="H39" s="19">
        <v>63.7</v>
      </c>
      <c r="I39" s="19">
        <v>0</v>
      </c>
      <c r="J39" s="19">
        <v>53.779499440559391</v>
      </c>
      <c r="K39" s="19">
        <v>9.9610000000000003</v>
      </c>
      <c r="L39" s="19">
        <v>0</v>
      </c>
      <c r="M39" s="19">
        <v>0</v>
      </c>
      <c r="N39" s="19">
        <v>0</v>
      </c>
      <c r="O39" s="19">
        <v>0</v>
      </c>
      <c r="P39" s="19">
        <v>0</v>
      </c>
      <c r="Q39" s="19">
        <v>0</v>
      </c>
      <c r="R39" s="10" t="s">
        <v>56</v>
      </c>
      <c r="S39" s="4" t="s">
        <v>63</v>
      </c>
      <c r="T39" s="32">
        <v>287</v>
      </c>
      <c r="U39" s="29">
        <v>8.8728145478295037E-3</v>
      </c>
      <c r="V39" s="29">
        <v>0.75064011074637604</v>
      </c>
      <c r="W39" s="29">
        <v>1.539433324048419</v>
      </c>
      <c r="X39" s="29">
        <v>3.1182669085015355</v>
      </c>
      <c r="Y39" s="29">
        <v>5.5843819477376027</v>
      </c>
      <c r="Z39" s="29">
        <v>10.560448693888349</v>
      </c>
      <c r="AA39" s="29">
        <v>14.984626375164098</v>
      </c>
      <c r="AB39" s="29">
        <v>16.388690332086643</v>
      </c>
      <c r="AC39" s="29">
        <v>16.979979657366339</v>
      </c>
      <c r="AD39" s="30">
        <v>16.388690332086643</v>
      </c>
    </row>
    <row r="40" spans="2:30" x14ac:dyDescent="0.25">
      <c r="B40" s="23" t="s">
        <v>45</v>
      </c>
      <c r="C40" s="22" t="s">
        <v>54</v>
      </c>
      <c r="D40" s="23" t="s">
        <v>46</v>
      </c>
      <c r="E40" s="5">
        <v>281.41000000000003</v>
      </c>
      <c r="F40" s="19">
        <f>52+50</f>
        <v>102</v>
      </c>
      <c r="G40" s="19">
        <v>68.8</v>
      </c>
      <c r="H40" s="19">
        <v>170.9</v>
      </c>
      <c r="I40" s="19">
        <v>78.841269999999994</v>
      </c>
      <c r="J40" s="19">
        <v>53.964470000000006</v>
      </c>
      <c r="K40" s="19">
        <v>38.0471</v>
      </c>
      <c r="L40" s="19">
        <v>0</v>
      </c>
      <c r="M40" s="19">
        <v>0</v>
      </c>
      <c r="N40" s="19">
        <v>0</v>
      </c>
      <c r="O40" s="19">
        <v>0</v>
      </c>
      <c r="P40" s="19">
        <v>0</v>
      </c>
      <c r="Q40" s="19">
        <v>0</v>
      </c>
      <c r="R40" s="10" t="s">
        <v>3</v>
      </c>
      <c r="S40" s="4" t="s">
        <v>3</v>
      </c>
      <c r="T40" s="31">
        <v>406</v>
      </c>
      <c r="U40" s="29">
        <v>0</v>
      </c>
      <c r="V40" s="29">
        <v>0.23504000080816842</v>
      </c>
      <c r="W40" s="29">
        <v>0.99869160676266977</v>
      </c>
      <c r="X40" s="29">
        <v>3.3659639565524055</v>
      </c>
      <c r="Y40" s="29">
        <v>7.5507608464557672</v>
      </c>
      <c r="Z40" s="29">
        <v>13.183646197768152</v>
      </c>
      <c r="AA40" s="29">
        <v>18.821150665069453</v>
      </c>
      <c r="AB40" s="29">
        <v>21.511933554849261</v>
      </c>
      <c r="AC40" s="29">
        <v>21.538858636178979</v>
      </c>
      <c r="AD40" s="30">
        <v>21.538858636178979</v>
      </c>
    </row>
    <row r="41" spans="2:30" x14ac:dyDescent="0.25">
      <c r="B41" s="23" t="s">
        <v>47</v>
      </c>
      <c r="C41" s="22" t="s">
        <v>54</v>
      </c>
      <c r="D41" s="23" t="s">
        <v>46</v>
      </c>
      <c r="E41" s="5">
        <v>134.24</v>
      </c>
      <c r="F41" s="19">
        <f>0.6+50</f>
        <v>50.6</v>
      </c>
      <c r="G41" s="19">
        <v>29.6</v>
      </c>
      <c r="H41" s="19">
        <v>80.2</v>
      </c>
      <c r="I41" s="19">
        <v>49.641971999999996</v>
      </c>
      <c r="J41" s="19">
        <v>30.598500000000001</v>
      </c>
      <c r="K41" s="19">
        <v>0</v>
      </c>
      <c r="L41" s="19">
        <v>0</v>
      </c>
      <c r="M41" s="19">
        <v>0</v>
      </c>
      <c r="N41" s="19">
        <v>0</v>
      </c>
      <c r="O41" s="19">
        <v>0</v>
      </c>
      <c r="P41" s="19">
        <v>0</v>
      </c>
      <c r="Q41" s="19">
        <v>0</v>
      </c>
      <c r="R41" s="10" t="s">
        <v>3</v>
      </c>
      <c r="S41" s="4" t="s">
        <v>3</v>
      </c>
      <c r="T41" s="31">
        <v>406</v>
      </c>
      <c r="U41" s="29">
        <v>0</v>
      </c>
      <c r="V41" s="29">
        <v>0.23504000080816842</v>
      </c>
      <c r="W41" s="29">
        <v>0.99869160676266977</v>
      </c>
      <c r="X41" s="29">
        <v>3.3659639565524055</v>
      </c>
      <c r="Y41" s="29">
        <v>7.5507608464557672</v>
      </c>
      <c r="Z41" s="29">
        <v>13.183646197768152</v>
      </c>
      <c r="AA41" s="29">
        <v>18.821150665069453</v>
      </c>
      <c r="AB41" s="29">
        <v>21.511933554849261</v>
      </c>
      <c r="AC41" s="29">
        <v>21.538858636178979</v>
      </c>
      <c r="AD41" s="30">
        <v>21.538858636178979</v>
      </c>
    </row>
    <row r="42" spans="2:30" x14ac:dyDescent="0.25">
      <c r="B42" s="23" t="s">
        <v>48</v>
      </c>
      <c r="C42" s="22" t="s">
        <v>54</v>
      </c>
      <c r="D42" s="23" t="s">
        <v>46</v>
      </c>
      <c r="E42" s="5">
        <v>86.04</v>
      </c>
      <c r="F42" s="19">
        <v>20</v>
      </c>
      <c r="G42" s="19">
        <v>18.7</v>
      </c>
      <c r="H42" s="19">
        <v>38.700000000000003</v>
      </c>
      <c r="I42" s="19">
        <v>23.724117999999997</v>
      </c>
      <c r="J42" s="19">
        <v>15</v>
      </c>
      <c r="K42" s="19">
        <v>0</v>
      </c>
      <c r="L42" s="19">
        <v>0</v>
      </c>
      <c r="M42" s="19">
        <v>0</v>
      </c>
      <c r="N42" s="19">
        <v>0</v>
      </c>
      <c r="O42" s="19">
        <v>0</v>
      </c>
      <c r="P42" s="19">
        <v>0</v>
      </c>
      <c r="Q42" s="19">
        <v>0</v>
      </c>
      <c r="R42" s="10" t="s">
        <v>3</v>
      </c>
      <c r="S42" s="4" t="s">
        <v>3</v>
      </c>
      <c r="T42" s="31">
        <v>406</v>
      </c>
      <c r="U42" s="29">
        <v>0</v>
      </c>
      <c r="V42" s="29">
        <v>0.23504000080816842</v>
      </c>
      <c r="W42" s="29">
        <v>0.99869160676266977</v>
      </c>
      <c r="X42" s="29">
        <v>3.3659639565524055</v>
      </c>
      <c r="Y42" s="29">
        <v>7.5507608464557672</v>
      </c>
      <c r="Z42" s="29">
        <v>13.183646197768152</v>
      </c>
      <c r="AA42" s="29">
        <v>18.821150665069453</v>
      </c>
      <c r="AB42" s="29">
        <v>21.511933554849261</v>
      </c>
      <c r="AC42" s="29">
        <v>21.538858636178979</v>
      </c>
      <c r="AD42" s="30">
        <v>21.538858636178979</v>
      </c>
    </row>
    <row r="43" spans="2:30" x14ac:dyDescent="0.25">
      <c r="B43" s="23" t="s">
        <v>49</v>
      </c>
      <c r="C43" s="14"/>
      <c r="D43" s="4"/>
      <c r="E43" s="27">
        <v>650</v>
      </c>
      <c r="F43" s="28">
        <v>0</v>
      </c>
      <c r="G43" s="28">
        <v>455</v>
      </c>
      <c r="H43" s="28">
        <f>+G43+F43</f>
        <v>455</v>
      </c>
      <c r="I43" s="28">
        <v>455</v>
      </c>
      <c r="J43" s="28">
        <v>0</v>
      </c>
      <c r="K43" s="28">
        <v>0</v>
      </c>
      <c r="L43" s="28">
        <v>0</v>
      </c>
      <c r="M43" s="28">
        <v>0</v>
      </c>
      <c r="N43" s="28">
        <v>0</v>
      </c>
      <c r="O43" s="28">
        <v>0</v>
      </c>
      <c r="P43" s="28">
        <v>0</v>
      </c>
      <c r="Q43" s="28">
        <v>0</v>
      </c>
      <c r="R43" s="10" t="s">
        <v>3</v>
      </c>
      <c r="S43" s="4" t="s">
        <v>3</v>
      </c>
      <c r="T43" s="31">
        <v>406</v>
      </c>
      <c r="U43" s="29">
        <v>0</v>
      </c>
      <c r="V43" s="29">
        <v>0.23504000080816842</v>
      </c>
      <c r="W43" s="29">
        <v>0.99869160676266977</v>
      </c>
      <c r="X43" s="29">
        <v>3.3659639565524055</v>
      </c>
      <c r="Y43" s="29">
        <v>7.5507608464557672</v>
      </c>
      <c r="Z43" s="29">
        <v>13.183646197768152</v>
      </c>
      <c r="AA43" s="29">
        <v>18.821150665069453</v>
      </c>
      <c r="AB43" s="29">
        <v>21.511933554849261</v>
      </c>
      <c r="AC43" s="29">
        <v>21.538858636178979</v>
      </c>
      <c r="AD43" s="30">
        <v>21.538858636178979</v>
      </c>
    </row>
    <row r="44" spans="2:30" x14ac:dyDescent="0.25">
      <c r="E44" s="24"/>
      <c r="F44" s="25"/>
      <c r="G44" s="25"/>
      <c r="H44" s="25"/>
      <c r="I44" s="25"/>
      <c r="J44" s="25"/>
      <c r="K44" s="25"/>
      <c r="L44" s="25"/>
      <c r="M44" s="25"/>
      <c r="N44" s="25"/>
      <c r="O44" s="25"/>
      <c r="P44" s="25"/>
      <c r="Q44" s="25"/>
    </row>
  </sheetData>
  <autoFilter ref="B8:U43" xr:uid="{0FF107D0-FF0E-476B-94F7-EF8B4E9C1DAD}"/>
  <pageMargins left="0.7" right="0.7" top="0.75" bottom="0.75" header="0.3" footer="0.3"/>
  <pageSetup paperSize="9" orientation="portrait" horizontalDpi="360" verticalDpi="36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DASH</vt:lpstr>
      <vt:lpstr>TD</vt:lpstr>
      <vt:lpstr>Hoja1</vt:lpstr>
      <vt:lpstr>DASH!Área_de_impresión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2023-01-27T13:02:02Z</dcterms:created>
  <dcterms:modified xsi:type="dcterms:W3CDTF">2023-04-25T13:03:46Z</dcterms:modified>
</cp:coreProperties>
</file>