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activeTab="11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2º Vuelta" sheetId="3" r:id="rId6"/>
    <sheet name="Estadisticas 1º Vuelta" sheetId="5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4" l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M2" i="13"/>
  <c r="M10" i="13"/>
  <c r="M9" i="13"/>
  <c r="M8" i="13"/>
  <c r="M7" i="13"/>
  <c r="M6" i="13"/>
  <c r="M5" i="13"/>
  <c r="M4" i="13"/>
  <c r="M3" i="13"/>
  <c r="N3" i="13"/>
  <c r="N2" i="13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C2" i="14"/>
  <c r="D2" i="14"/>
  <c r="I2" i="14"/>
  <c r="C3" i="14"/>
  <c r="D3" i="14"/>
  <c r="I3" i="14"/>
  <c r="C4" i="14"/>
  <c r="D4" i="14"/>
  <c r="I4" i="14"/>
  <c r="H10" i="13"/>
  <c r="C5" i="14"/>
  <c r="D5" i="14"/>
  <c r="I5" i="14"/>
  <c r="C6" i="14"/>
  <c r="D6" i="14"/>
  <c r="I6" i="14"/>
  <c r="C7" i="14"/>
  <c r="D7" i="14"/>
  <c r="I7" i="14"/>
  <c r="C8" i="14"/>
  <c r="D8" i="14"/>
  <c r="I8" i="14"/>
  <c r="C9" i="14"/>
  <c r="D9" i="14"/>
  <c r="I9" i="14"/>
  <c r="C10" i="14"/>
  <c r="D10" i="14"/>
  <c r="I10" i="14"/>
  <c r="C11" i="14"/>
  <c r="D11" i="14"/>
  <c r="I11" i="14"/>
  <c r="C12" i="14"/>
  <c r="D12" i="14"/>
  <c r="I12" i="14"/>
  <c r="C13" i="14"/>
  <c r="D13" i="14"/>
  <c r="I13" i="14"/>
  <c r="C14" i="14"/>
  <c r="D14" i="14"/>
  <c r="I14" i="14"/>
  <c r="C15" i="14"/>
  <c r="D15" i="14"/>
  <c r="I15" i="14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M3" i="14"/>
  <c r="K6" i="13"/>
  <c r="N3" i="14"/>
  <c r="P3" i="14"/>
  <c r="M4" i="14"/>
  <c r="J8" i="13"/>
  <c r="N4" i="14"/>
  <c r="P4" i="14"/>
  <c r="K10" i="13"/>
  <c r="M5" i="14"/>
  <c r="N5" i="14"/>
  <c r="P5" i="14"/>
  <c r="M6" i="14"/>
  <c r="J4" i="13"/>
  <c r="N6" i="14"/>
  <c r="P6" i="14"/>
  <c r="M7" i="14"/>
  <c r="N7" i="14"/>
  <c r="P7" i="14"/>
  <c r="M8" i="14"/>
  <c r="J3" i="13"/>
  <c r="N8" i="14"/>
  <c r="P8" i="14"/>
  <c r="M9" i="14"/>
  <c r="K4" i="13"/>
  <c r="N9" i="14"/>
  <c r="P9" i="14"/>
  <c r="J9" i="13"/>
  <c r="M10" i="14"/>
  <c r="N10" i="14"/>
  <c r="P10" i="14"/>
  <c r="M11" i="14"/>
  <c r="K5" i="13"/>
  <c r="N11" i="14"/>
  <c r="P11" i="14"/>
  <c r="M12" i="14"/>
  <c r="K3" i="13"/>
  <c r="N12" i="14"/>
  <c r="P12" i="14"/>
  <c r="M13" i="14"/>
  <c r="J6" i="13"/>
  <c r="N13" i="14"/>
  <c r="P13" i="14"/>
  <c r="M14" i="14"/>
  <c r="K8" i="13"/>
  <c r="N14" i="14"/>
  <c r="P14" i="14"/>
  <c r="M15" i="14"/>
  <c r="N15" i="14"/>
  <c r="P15" i="14"/>
  <c r="M16" i="14"/>
  <c r="N16" i="14"/>
  <c r="P16" i="14"/>
  <c r="M17" i="14"/>
  <c r="J5" i="13"/>
  <c r="N17" i="14"/>
  <c r="P17" i="14"/>
  <c r="M18" i="14"/>
  <c r="N18" i="14"/>
  <c r="P18" i="14"/>
  <c r="K7" i="13"/>
  <c r="M19" i="14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K14" i="13"/>
  <c r="R7" i="14"/>
  <c r="N14" i="13"/>
  <c r="V2" i="14"/>
  <c r="R3" i="14"/>
  <c r="R4" i="14"/>
  <c r="R5" i="14"/>
  <c r="R6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M18" i="13"/>
  <c r="N6" i="13"/>
  <c r="N18" i="13"/>
  <c r="K18" i="13"/>
  <c r="N8" i="13"/>
  <c r="M12" i="13"/>
  <c r="N10" i="13"/>
  <c r="N12" i="13"/>
  <c r="K19" i="13"/>
  <c r="N19" i="13"/>
  <c r="N4" i="13"/>
  <c r="K2" i="13"/>
  <c r="M16" i="13"/>
  <c r="N16" i="13"/>
  <c r="K12" i="13"/>
  <c r="M13" i="13"/>
  <c r="N13" i="13"/>
  <c r="K11" i="13"/>
  <c r="N11" i="13"/>
  <c r="N9" i="13"/>
  <c r="M15" i="13"/>
  <c r="N5" i="13"/>
  <c r="N15" i="13"/>
  <c r="M17" i="13"/>
  <c r="N17" i="13"/>
  <c r="K13" i="13"/>
  <c r="M14" i="13"/>
  <c r="K9" i="13"/>
  <c r="M19" i="13"/>
  <c r="K16" i="13"/>
  <c r="K17" i="13"/>
  <c r="K15" i="13"/>
  <c r="N7" i="13"/>
  <c r="M11" i="13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2" i="15"/>
  <c r="I2" i="15"/>
  <c r="H2" i="15"/>
  <c r="E10" i="14"/>
  <c r="G2" i="15"/>
  <c r="F2" i="15"/>
  <c r="E2" i="15"/>
  <c r="E3" i="15"/>
  <c r="D2" i="15"/>
  <c r="C2" i="15"/>
  <c r="H2" i="13"/>
  <c r="H16" i="13"/>
  <c r="H14" i="13"/>
  <c r="H6" i="13"/>
  <c r="H18" i="13"/>
  <c r="H8" i="13"/>
  <c r="H12" i="13"/>
  <c r="H19" i="13"/>
  <c r="H4" i="13"/>
  <c r="H3" i="13"/>
  <c r="H13" i="13"/>
  <c r="H11" i="13"/>
  <c r="H9" i="13"/>
  <c r="H5" i="13"/>
  <c r="H15" i="13"/>
  <c r="H17" i="13"/>
  <c r="H7" i="13"/>
  <c r="F2" i="14"/>
  <c r="G2" i="14"/>
  <c r="H2" i="14"/>
  <c r="F18" i="14"/>
  <c r="G18" i="14"/>
  <c r="H18" i="14"/>
  <c r="O2" i="14"/>
  <c r="J18" i="13"/>
  <c r="J13" i="13"/>
  <c r="J14" i="13"/>
  <c r="J19" i="13"/>
  <c r="J16" i="13"/>
  <c r="J11" i="13"/>
  <c r="B10" i="14"/>
  <c r="E2" i="14"/>
  <c r="B2" i="14"/>
  <c r="E7" i="14"/>
  <c r="B7" i="14"/>
  <c r="E19" i="14"/>
  <c r="B19" i="14"/>
  <c r="B2" i="15"/>
  <c r="J12" i="13"/>
  <c r="J15" i="13"/>
  <c r="J17" i="13"/>
  <c r="J7" i="13"/>
  <c r="J10" i="1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E3" i="14"/>
  <c r="B3" i="14"/>
  <c r="E15" i="14"/>
  <c r="B15" i="14"/>
  <c r="E17" i="14"/>
  <c r="B17" i="14"/>
  <c r="E11" i="14"/>
  <c r="B11" i="14"/>
  <c r="E18" i="14"/>
  <c r="B18" i="14"/>
  <c r="E13" i="14"/>
  <c r="B13" i="14"/>
  <c r="E5" i="14"/>
  <c r="B5" i="14"/>
  <c r="E8" i="14"/>
  <c r="B8" i="14"/>
  <c r="E4" i="14"/>
  <c r="B4" i="14"/>
  <c r="E16" i="14"/>
  <c r="B16" i="14"/>
  <c r="D19" i="15"/>
  <c r="E19" i="15"/>
  <c r="F19" i="15"/>
  <c r="G19" i="15"/>
  <c r="H19" i="15"/>
  <c r="I19" i="15"/>
  <c r="J19" i="15"/>
  <c r="C19" i="15"/>
  <c r="E12" i="14"/>
  <c r="B12" i="14"/>
  <c r="E6" i="14"/>
  <c r="B6" i="14"/>
  <c r="D18" i="15"/>
  <c r="E18" i="15"/>
  <c r="F18" i="15"/>
  <c r="G18" i="15"/>
  <c r="H18" i="15"/>
  <c r="I18" i="15"/>
  <c r="J18" i="15"/>
  <c r="C18" i="15"/>
  <c r="E14" i="14"/>
  <c r="B14" i="14"/>
  <c r="E9" i="14"/>
  <c r="B9" i="14"/>
  <c r="D17" i="15"/>
  <c r="E17" i="15"/>
  <c r="F17" i="15"/>
  <c r="G17" i="15"/>
  <c r="H17" i="15"/>
  <c r="I17" i="15"/>
  <c r="J17" i="15"/>
  <c r="C17" i="15"/>
  <c r="D16" i="15"/>
  <c r="E16" i="15"/>
  <c r="F16" i="15"/>
  <c r="G16" i="15"/>
  <c r="H16" i="15"/>
  <c r="I16" i="15"/>
  <c r="J16" i="15"/>
  <c r="C16" i="15"/>
  <c r="D15" i="15"/>
  <c r="E15" i="15"/>
  <c r="F15" i="15"/>
  <c r="G15" i="15"/>
  <c r="H15" i="15"/>
  <c r="I15" i="15"/>
  <c r="J15" i="15"/>
  <c r="C15" i="15"/>
  <c r="D14" i="15"/>
  <c r="E14" i="15"/>
  <c r="F14" i="15"/>
  <c r="G14" i="15"/>
  <c r="H14" i="15"/>
  <c r="I14" i="15"/>
  <c r="J14" i="15"/>
  <c r="C14" i="15"/>
  <c r="D13" i="15"/>
  <c r="E13" i="15"/>
  <c r="F13" i="15"/>
  <c r="G13" i="15"/>
  <c r="H13" i="15"/>
  <c r="I13" i="15"/>
  <c r="J13" i="15"/>
  <c r="C13" i="15"/>
  <c r="D12" i="15"/>
  <c r="E12" i="15"/>
  <c r="F12" i="15"/>
  <c r="G12" i="15"/>
  <c r="H12" i="15"/>
  <c r="I12" i="15"/>
  <c r="J12" i="15"/>
  <c r="C12" i="15"/>
  <c r="D11" i="15"/>
  <c r="E11" i="15"/>
  <c r="F11" i="15"/>
  <c r="G11" i="15"/>
  <c r="H11" i="15"/>
  <c r="I11" i="15"/>
  <c r="J11" i="15"/>
  <c r="C11" i="15"/>
  <c r="D10" i="15"/>
  <c r="E10" i="15"/>
  <c r="F10" i="15"/>
  <c r="G10" i="15"/>
  <c r="H10" i="15"/>
  <c r="I10" i="15"/>
  <c r="J10" i="15"/>
  <c r="C10" i="15"/>
  <c r="D9" i="15"/>
  <c r="E9" i="15"/>
  <c r="F9" i="15"/>
  <c r="G9" i="15"/>
  <c r="H9" i="15"/>
  <c r="I9" i="15"/>
  <c r="J9" i="15"/>
  <c r="C9" i="15"/>
  <c r="D8" i="15"/>
  <c r="E8" i="15"/>
  <c r="F8" i="15"/>
  <c r="G8" i="15"/>
  <c r="H8" i="15"/>
  <c r="I8" i="15"/>
  <c r="J8" i="15"/>
  <c r="C8" i="15"/>
  <c r="D7" i="15"/>
  <c r="E7" i="15"/>
  <c r="F7" i="15"/>
  <c r="G7" i="15"/>
  <c r="H7" i="15"/>
  <c r="I7" i="15"/>
  <c r="J7" i="15"/>
  <c r="C7" i="15"/>
  <c r="D6" i="15"/>
  <c r="E6" i="15"/>
  <c r="F6" i="15"/>
  <c r="G6" i="15"/>
  <c r="H6" i="15"/>
  <c r="I6" i="15"/>
  <c r="J6" i="15"/>
  <c r="C6" i="15"/>
  <c r="D5" i="15"/>
  <c r="E5" i="15"/>
  <c r="F5" i="15"/>
  <c r="G5" i="15"/>
  <c r="H5" i="15"/>
  <c r="I5" i="15"/>
  <c r="J5" i="15"/>
  <c r="C5" i="15"/>
  <c r="D4" i="15"/>
  <c r="E4" i="15"/>
  <c r="F4" i="15"/>
  <c r="G4" i="15"/>
  <c r="H4" i="15"/>
  <c r="I4" i="15"/>
  <c r="J4" i="15"/>
  <c r="C4" i="15"/>
  <c r="D3" i="15"/>
  <c r="F3" i="15"/>
  <c r="G3" i="15"/>
  <c r="H3" i="15"/>
  <c r="I3" i="15"/>
  <c r="J3" i="15"/>
  <c r="C3" i="15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5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42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I43" i="9"/>
  <c r="J4" i="9"/>
  <c r="I44" i="9"/>
  <c r="J5" i="9"/>
  <c r="I45" i="9"/>
  <c r="J6" i="9"/>
  <c r="I46" i="9"/>
  <c r="J7" i="9"/>
  <c r="I47" i="9"/>
  <c r="J8" i="9"/>
  <c r="I48" i="9"/>
  <c r="J9" i="9"/>
  <c r="I49" i="9"/>
  <c r="J10" i="9"/>
  <c r="I50" i="9"/>
  <c r="J11" i="9"/>
  <c r="I51" i="9"/>
  <c r="J12" i="9"/>
  <c r="I52" i="9"/>
  <c r="J13" i="9"/>
  <c r="I53" i="9"/>
  <c r="J14" i="9"/>
  <c r="I54" i="9"/>
  <c r="J15" i="9"/>
  <c r="I55" i="9"/>
  <c r="J16" i="9"/>
  <c r="I56" i="9"/>
  <c r="J17" i="9"/>
  <c r="I57" i="9"/>
  <c r="J18" i="9"/>
  <c r="I58" i="9"/>
  <c r="J19" i="9"/>
  <c r="I59" i="9"/>
  <c r="J20" i="9"/>
  <c r="I60" i="9"/>
  <c r="J21" i="9"/>
  <c r="F61" i="5"/>
  <c r="I61" i="9"/>
  <c r="J22" i="9"/>
  <c r="I62" i="9"/>
  <c r="J23" i="9"/>
  <c r="I63" i="9"/>
  <c r="J24" i="9"/>
  <c r="L43" i="9"/>
  <c r="S4" i="9"/>
  <c r="L44" i="9"/>
  <c r="S5" i="9"/>
  <c r="L45" i="9"/>
  <c r="S6" i="9"/>
  <c r="L46" i="9"/>
  <c r="S7" i="9"/>
  <c r="L47" i="9"/>
  <c r="S8" i="9"/>
  <c r="L48" i="9"/>
  <c r="S9" i="9"/>
  <c r="L49" i="9"/>
  <c r="S10" i="9"/>
  <c r="L50" i="9"/>
  <c r="S11" i="9"/>
  <c r="L51" i="9"/>
  <c r="S12" i="9"/>
  <c r="L52" i="9"/>
  <c r="S13" i="9"/>
  <c r="L53" i="9"/>
  <c r="S14" i="9"/>
  <c r="L54" i="9"/>
  <c r="S15" i="9"/>
  <c r="L55" i="9"/>
  <c r="S16" i="9"/>
  <c r="L56" i="9"/>
  <c r="S17" i="9"/>
  <c r="L57" i="9"/>
  <c r="S18" i="9"/>
  <c r="L58" i="9"/>
  <c r="S19" i="9"/>
  <c r="L59" i="9"/>
  <c r="S20" i="9"/>
  <c r="L60" i="9"/>
  <c r="S21" i="9"/>
  <c r="L61" i="9"/>
  <c r="S22" i="9"/>
  <c r="L62" i="9"/>
  <c r="S23" i="9"/>
  <c r="L63" i="9"/>
  <c r="S24" i="9"/>
  <c r="K43" i="9"/>
  <c r="P4" i="9"/>
  <c r="K44" i="9"/>
  <c r="P5" i="9"/>
  <c r="K45" i="9"/>
  <c r="P6" i="9"/>
  <c r="K46" i="9"/>
  <c r="P7" i="9"/>
  <c r="K47" i="9"/>
  <c r="P8" i="9"/>
  <c r="K48" i="9"/>
  <c r="P9" i="9"/>
  <c r="K49" i="9"/>
  <c r="P10" i="9"/>
  <c r="K50" i="9"/>
  <c r="P11" i="9"/>
  <c r="K51" i="9"/>
  <c r="P12" i="9"/>
  <c r="K52" i="9"/>
  <c r="P13" i="9"/>
  <c r="K53" i="9"/>
  <c r="P14" i="9"/>
  <c r="K54" i="9"/>
  <c r="P15" i="9"/>
  <c r="K55" i="9"/>
  <c r="P16" i="9"/>
  <c r="K56" i="9"/>
  <c r="P17" i="9"/>
  <c r="K57" i="9"/>
  <c r="P18" i="9"/>
  <c r="K58" i="9"/>
  <c r="P19" i="9"/>
  <c r="K59" i="9"/>
  <c r="P20" i="9"/>
  <c r="K60" i="9"/>
  <c r="P21" i="9"/>
  <c r="K61" i="9"/>
  <c r="P22" i="9"/>
  <c r="K62" i="9"/>
  <c r="P23" i="9"/>
  <c r="K63" i="9"/>
  <c r="P24" i="9"/>
  <c r="J43" i="9"/>
  <c r="M4" i="9"/>
  <c r="J44" i="9"/>
  <c r="M5" i="9"/>
  <c r="J45" i="9"/>
  <c r="M6" i="9"/>
  <c r="J46" i="9"/>
  <c r="M7" i="9"/>
  <c r="J47" i="9"/>
  <c r="M8" i="9"/>
  <c r="J48" i="9"/>
  <c r="M9" i="9"/>
  <c r="J49" i="9"/>
  <c r="M10" i="9"/>
  <c r="J50" i="9"/>
  <c r="M11" i="9"/>
  <c r="J51" i="9"/>
  <c r="M12" i="9"/>
  <c r="J52" i="9"/>
  <c r="M13" i="9"/>
  <c r="J53" i="9"/>
  <c r="M14" i="9"/>
  <c r="J54" i="9"/>
  <c r="M15" i="9"/>
  <c r="J55" i="9"/>
  <c r="M16" i="9"/>
  <c r="J56" i="9"/>
  <c r="M17" i="9"/>
  <c r="J57" i="9"/>
  <c r="M18" i="9"/>
  <c r="J58" i="9"/>
  <c r="M19" i="9"/>
  <c r="G59" i="5"/>
  <c r="J59" i="9"/>
  <c r="M20" i="9"/>
  <c r="J60" i="9"/>
  <c r="M21" i="9"/>
  <c r="J61" i="9"/>
  <c r="M22" i="9"/>
  <c r="J62" i="9"/>
  <c r="M23" i="9"/>
  <c r="J63" i="9"/>
  <c r="M24" i="9"/>
  <c r="H43" i="9"/>
  <c r="G4" i="9"/>
  <c r="E44" i="5"/>
  <c r="H44" i="9"/>
  <c r="G5" i="9"/>
  <c r="H45" i="9"/>
  <c r="G6" i="9"/>
  <c r="E46" i="5"/>
  <c r="H46" i="9"/>
  <c r="G7" i="9"/>
  <c r="E47" i="5"/>
  <c r="H47" i="9"/>
  <c r="G8" i="9"/>
  <c r="E48" i="5"/>
  <c r="H48" i="9"/>
  <c r="G9" i="9"/>
  <c r="E49" i="5"/>
  <c r="H49" i="9"/>
  <c r="G10" i="9"/>
  <c r="E50" i="5"/>
  <c r="H50" i="9"/>
  <c r="G11" i="9"/>
  <c r="H51" i="9"/>
  <c r="G12" i="9"/>
  <c r="E52" i="5"/>
  <c r="H52" i="9"/>
  <c r="G13" i="9"/>
  <c r="E53" i="5"/>
  <c r="H53" i="9"/>
  <c r="G14" i="9"/>
  <c r="E54" i="5"/>
  <c r="H54" i="9"/>
  <c r="G15" i="9"/>
  <c r="H55" i="9"/>
  <c r="G16" i="9"/>
  <c r="E56" i="5"/>
  <c r="H56" i="9"/>
  <c r="G17" i="9"/>
  <c r="H57" i="9"/>
  <c r="G18" i="9"/>
  <c r="E58" i="5"/>
  <c r="H58" i="9"/>
  <c r="G19" i="9"/>
  <c r="E59" i="5"/>
  <c r="H59" i="9"/>
  <c r="G20" i="9"/>
  <c r="E60" i="5"/>
  <c r="H60" i="9"/>
  <c r="G21" i="9"/>
  <c r="E61" i="5"/>
  <c r="H61" i="9"/>
  <c r="G22" i="9"/>
  <c r="H62" i="9"/>
  <c r="G23" i="9"/>
  <c r="H63" i="9"/>
  <c r="G24" i="9"/>
  <c r="L42" i="9"/>
  <c r="S3" i="9"/>
  <c r="K42" i="9"/>
  <c r="P3" i="9"/>
  <c r="J42" i="9"/>
  <c r="M3" i="9"/>
  <c r="I42" i="9"/>
  <c r="J3" i="9"/>
  <c r="E42" i="5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3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42" i="8"/>
  <c r="G42" i="8"/>
  <c r="H42" i="8"/>
  <c r="I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42" i="8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60" i="5"/>
  <c r="G61" i="5"/>
  <c r="G62" i="5"/>
  <c r="G63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2" i="5"/>
  <c r="F63" i="5"/>
  <c r="F42" i="5"/>
  <c r="G42" i="5"/>
  <c r="H42" i="5"/>
  <c r="I42" i="5"/>
  <c r="E43" i="5"/>
  <c r="E45" i="5"/>
  <c r="E51" i="5"/>
  <c r="E55" i="5"/>
  <c r="E57" i="5"/>
  <c r="E62" i="5"/>
  <c r="E6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P3" i="5"/>
  <c r="M3" i="5"/>
  <c r="J3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3" i="5"/>
</calcChain>
</file>

<file path=xl/sharedStrings.xml><?xml version="1.0" encoding="utf-8"?>
<sst xmlns="http://schemas.openxmlformats.org/spreadsheetml/2006/main" count="2502" uniqueCount="180">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</sst>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01" t="s">
        <v>52</v>
      </c>
      <c r="D2" s="101"/>
      <c r="E2" s="101"/>
      <c r="F2" s="23" t="s">
        <v>53</v>
      </c>
      <c r="H2" s="24" t="s">
        <v>60</v>
      </c>
      <c r="I2" s="101" t="s">
        <v>59</v>
      </c>
      <c r="J2" s="101"/>
      <c r="K2" s="101"/>
      <c r="L2" s="34" t="s">
        <v>68</v>
      </c>
      <c r="N2" s="24" t="s">
        <v>70</v>
      </c>
      <c r="O2" s="101" t="s">
        <v>69</v>
      </c>
      <c r="P2" s="101"/>
      <c r="Q2" s="101"/>
      <c r="R2" s="35" t="s">
        <v>71</v>
      </c>
      <c r="T2" s="24" t="s">
        <v>84</v>
      </c>
      <c r="U2" s="101" t="s">
        <v>83</v>
      </c>
      <c r="V2" s="101"/>
      <c r="W2" s="101"/>
      <c r="X2" s="45" t="s">
        <v>85</v>
      </c>
    </row>
    <row r="3" spans="2:24" ht="20" thickBot="1" x14ac:dyDescent="0.3">
      <c r="B3" s="102" t="s">
        <v>0</v>
      </c>
      <c r="C3" s="103"/>
      <c r="D3" s="103"/>
      <c r="E3" s="104" t="s">
        <v>7</v>
      </c>
      <c r="F3" s="105"/>
      <c r="H3" s="102" t="s">
        <v>0</v>
      </c>
      <c r="I3" s="103"/>
      <c r="J3" s="103"/>
      <c r="K3" s="104" t="s">
        <v>7</v>
      </c>
      <c r="L3" s="105"/>
      <c r="N3" s="102" t="s">
        <v>0</v>
      </c>
      <c r="O3" s="103"/>
      <c r="P3" s="103"/>
      <c r="Q3" s="104" t="s">
        <v>7</v>
      </c>
      <c r="R3" s="105"/>
      <c r="T3" s="106" t="s">
        <v>0</v>
      </c>
      <c r="U3" s="107"/>
      <c r="V3" s="107"/>
      <c r="W3" s="108" t="s">
        <v>7</v>
      </c>
      <c r="X3" s="109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2" sqref="M2"/>
    </sheetView>
  </sheetViews>
  <sheetFormatPr baseColWidth="10" defaultRowHeight="16" x14ac:dyDescent="0.2"/>
  <cols>
    <col min="1" max="1" width="10.5" style="53" bestFit="1" customWidth="1"/>
    <col min="2" max="2" width="19.83203125" style="53" bestFit="1" customWidth="1"/>
    <col min="3" max="3" width="14.1640625" style="53" bestFit="1" customWidth="1"/>
    <col min="4" max="4" width="1.6640625" style="88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5" customFormat="1" ht="58" thickBot="1" x14ac:dyDescent="0.3">
      <c r="A1" s="54" t="s">
        <v>109</v>
      </c>
      <c r="B1" s="54" t="s">
        <v>110</v>
      </c>
      <c r="C1" s="54" t="s">
        <v>111</v>
      </c>
      <c r="D1" s="54"/>
      <c r="E1" s="54" t="s">
        <v>112</v>
      </c>
      <c r="F1" s="54" t="s">
        <v>113</v>
      </c>
      <c r="H1" s="33" t="s">
        <v>132</v>
      </c>
      <c r="J1" s="61" t="s">
        <v>155</v>
      </c>
      <c r="K1" s="61" t="s">
        <v>156</v>
      </c>
      <c r="M1" s="61" t="s">
        <v>159</v>
      </c>
      <c r="N1" s="61" t="s">
        <v>160</v>
      </c>
    </row>
    <row r="2" spans="1:14" x14ac:dyDescent="0.2">
      <c r="A2" s="53">
        <v>1</v>
      </c>
      <c r="B2" s="79" t="s">
        <v>114</v>
      </c>
      <c r="C2" s="80">
        <v>1</v>
      </c>
      <c r="D2" s="98" t="s">
        <v>19</v>
      </c>
      <c r="E2" s="80">
        <v>2</v>
      </c>
      <c r="F2" s="81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Pos.15(4)</v>
      </c>
      <c r="K2" s="53" t="str">
        <f>IF(H2="Pendiente","-",INDEX('Equipos (cálculos)'!K$2:K$19,MATCH($F2,'Equipos (cálculos)'!$A$2:$A$19,0)))</f>
        <v>Pos.1(4)</v>
      </c>
      <c r="M2" t="str">
        <f>IF(H2="Pendiente","-",INDEX('Equipos (cálculos)'!R$2:R$19,MATCH($B2,'Equipos (cálculos)'!$A$2:$A$19,0)))</f>
        <v>Pos.15(4)</v>
      </c>
      <c r="N2" t="str">
        <f>IF(H2="Pendiente","-",INDEX('Equipos (cálculos)'!R$2:R$19,MATCH($F2,'Equipos (cálculos)'!$A$2:$A$19,0)))</f>
        <v>Pos.1(4)</v>
      </c>
    </row>
    <row r="3" spans="1:14" x14ac:dyDescent="0.2">
      <c r="A3" s="53">
        <v>1</v>
      </c>
      <c r="B3" s="82" t="s">
        <v>124</v>
      </c>
      <c r="C3" s="83">
        <v>1</v>
      </c>
      <c r="D3" s="99" t="s">
        <v>19</v>
      </c>
      <c r="E3" s="83">
        <v>1</v>
      </c>
      <c r="F3" s="84" t="s">
        <v>116</v>
      </c>
      <c r="H3" t="str">
        <f t="shared" ref="H3:H19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Pos.5(10)</v>
      </c>
      <c r="K3" s="53" t="str">
        <f>IF(H3="Pendiente","-",INDEX('Equipos (cálculos)'!K$2:K$19,MATCH($F3,'Equipos (cálculos)'!$A$2:$A$19,0)))</f>
        <v>Pos.5(10)</v>
      </c>
      <c r="M3" t="str">
        <f>IF(H3="Pendiente","-",INDEX('Equipos (cálculos)'!R$2:R$19,MATCH($B3,'Equipos (cálculos)'!$A$2:$A$19,0)))</f>
        <v>Pos.5(10)</v>
      </c>
      <c r="N3" t="str">
        <f>IF(H3="Pendiente","-",INDEX('Equipos (cálculos)'!R$2:R$19,MATCH($F3,'Equipos (cálculos)'!$A$2:$A$19,0)))</f>
        <v>Pos.5(10)</v>
      </c>
    </row>
    <row r="4" spans="1:14" x14ac:dyDescent="0.2">
      <c r="A4" s="53">
        <v>1</v>
      </c>
      <c r="B4" s="82" t="s">
        <v>125</v>
      </c>
      <c r="C4" s="83">
        <v>0</v>
      </c>
      <c r="D4" s="99" t="s">
        <v>19</v>
      </c>
      <c r="E4" s="83">
        <v>0</v>
      </c>
      <c r="F4" s="84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Pos.5(10)</v>
      </c>
      <c r="K4" s="53" t="str">
        <f>IF(H4="Pendiente","-",INDEX('Equipos (cálculos)'!K$2:K$19,MATCH($F4,'Equipos (cálculos)'!$A$2:$A$19,0)))</f>
        <v>Pos.5(10)</v>
      </c>
      <c r="M4" t="str">
        <f>IF(H4="Pendiente","-",INDEX('Equipos (cálculos)'!R$2:R$19,MATCH($B4,'Equipos (cálculos)'!$A$2:$A$19,0)))</f>
        <v>Pos.5(10)</v>
      </c>
      <c r="N4" t="str">
        <f>IF(H4="Pendiente","-",INDEX('Equipos (cálculos)'!R$2:R$19,MATCH($F4,'Equipos (cálculos)'!$A$2:$A$19,0)))</f>
        <v>Pos.5(10)</v>
      </c>
    </row>
    <row r="5" spans="1:14" x14ac:dyDescent="0.2">
      <c r="A5" s="53">
        <v>1</v>
      </c>
      <c r="B5" s="82" t="s">
        <v>126</v>
      </c>
      <c r="C5" s="83">
        <v>0</v>
      </c>
      <c r="D5" s="99" t="s">
        <v>19</v>
      </c>
      <c r="E5" s="83">
        <v>0</v>
      </c>
      <c r="F5" s="84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Pos.5(10)</v>
      </c>
      <c r="K5" s="53" t="str">
        <f>IF(H5="Pendiente","-",INDEX('Equipos (cálculos)'!K$2:K$19,MATCH($F5,'Equipos (cálculos)'!$A$2:$A$19,0)))</f>
        <v>Pos.5(10)</v>
      </c>
      <c r="M5" t="str">
        <f>IF(H5="Pendiente","-",INDEX('Equipos (cálculos)'!R$2:R$19,MATCH($B5,'Equipos (cálculos)'!$A$2:$A$19,0)))</f>
        <v>Pos.5(10)</v>
      </c>
      <c r="N5" t="str">
        <f>IF(H5="Pendiente","-",INDEX('Equipos (cálculos)'!R$2:R$19,MATCH($F5,'Equipos (cálculos)'!$A$2:$A$19,0)))</f>
        <v>Pos.5(10)</v>
      </c>
    </row>
    <row r="6" spans="1:14" x14ac:dyDescent="0.2">
      <c r="A6" s="53">
        <v>1</v>
      </c>
      <c r="B6" s="82" t="s">
        <v>127</v>
      </c>
      <c r="C6" s="83">
        <v>1</v>
      </c>
      <c r="D6" s="99" t="s">
        <v>19</v>
      </c>
      <c r="E6" s="83">
        <v>1</v>
      </c>
      <c r="F6" s="84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Pos.5(10)</v>
      </c>
      <c r="K6" s="53" t="str">
        <f>IF(H6="Pendiente","-",INDEX('Equipos (cálculos)'!K$2:K$19,MATCH($F6,'Equipos (cálculos)'!$A$2:$A$19,0)))</f>
        <v>Pos.5(10)</v>
      </c>
      <c r="M6" t="str">
        <f>IF(H6="Pendiente","-",INDEX('Equipos (cálculos)'!R$2:R$19,MATCH($B6,'Equipos (cálculos)'!$A$2:$A$19,0)))</f>
        <v>Pos.5(10)</v>
      </c>
      <c r="N6" t="str">
        <f>IF(H6="Pendiente","-",INDEX('Equipos (cálculos)'!R$2:R$19,MATCH($F6,'Equipos (cálculos)'!$A$2:$A$19,0)))</f>
        <v>Pos.5(10)</v>
      </c>
    </row>
    <row r="7" spans="1:14" x14ac:dyDescent="0.2">
      <c r="A7" s="53">
        <v>1</v>
      </c>
      <c r="B7" s="82" t="s">
        <v>128</v>
      </c>
      <c r="C7" s="83">
        <v>2</v>
      </c>
      <c r="D7" s="99" t="s">
        <v>19</v>
      </c>
      <c r="E7" s="83">
        <v>0</v>
      </c>
      <c r="F7" s="84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Pos.1(4)</v>
      </c>
      <c r="K7" s="53" t="str">
        <f>IF(H7="Pendiente","-",INDEX('Equipos (cálculos)'!K$2:K$19,MATCH($F7,'Equipos (cálculos)'!$A$2:$A$19,0)))</f>
        <v>Pos.15(4)</v>
      </c>
      <c r="M7" t="str">
        <f>IF(H7="Pendiente","-",INDEX('Equipos (cálculos)'!R$2:R$19,MATCH($B7,'Equipos (cálculos)'!$A$2:$A$19,0)))</f>
        <v>Pos.1(4)</v>
      </c>
      <c r="N7" t="str">
        <f>IF(H7="Pendiente","-",INDEX('Equipos (cálculos)'!R$2:R$19,MATCH($F7,'Equipos (cálculos)'!$A$2:$A$19,0)))</f>
        <v>Pos.15(4)</v>
      </c>
    </row>
    <row r="8" spans="1:14" x14ac:dyDescent="0.2">
      <c r="A8" s="53">
        <v>1</v>
      </c>
      <c r="B8" s="82" t="s">
        <v>129</v>
      </c>
      <c r="C8" s="83">
        <v>1</v>
      </c>
      <c r="D8" s="99" t="s">
        <v>19</v>
      </c>
      <c r="E8" s="83">
        <v>1</v>
      </c>
      <c r="F8" s="84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Pos.5(10)</v>
      </c>
      <c r="K8" s="53" t="str">
        <f>IF(H8="Pendiente","-",INDEX('Equipos (cálculos)'!K$2:K$19,MATCH($F8,'Equipos (cálculos)'!$A$2:$A$19,0)))</f>
        <v>Pos.5(10)</v>
      </c>
      <c r="M8" t="str">
        <f>IF(H8="Pendiente","-",INDEX('Equipos (cálculos)'!R$2:R$19,MATCH($B8,'Equipos (cálculos)'!$A$2:$A$19,0)))</f>
        <v>Pos.5(10)</v>
      </c>
      <c r="N8" t="str">
        <f>IF(H8="Pendiente","-",INDEX('Equipos (cálculos)'!R$2:R$19,MATCH($F8,'Equipos (cálculos)'!$A$2:$A$19,0)))</f>
        <v>Pos.5(10)</v>
      </c>
    </row>
    <row r="9" spans="1:14" x14ac:dyDescent="0.2">
      <c r="A9" s="53">
        <v>1</v>
      </c>
      <c r="B9" s="82" t="s">
        <v>130</v>
      </c>
      <c r="C9" s="83">
        <v>0</v>
      </c>
      <c r="D9" s="99" t="s">
        <v>19</v>
      </c>
      <c r="E9" s="83">
        <v>4</v>
      </c>
      <c r="F9" s="84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Pos.15(4)</v>
      </c>
      <c r="K9" s="53" t="str">
        <f>IF(H9="Pendiente","-",INDEX('Equipos (cálculos)'!K$2:K$19,MATCH($F9,'Equipos (cálculos)'!$A$2:$A$19,0)))</f>
        <v>Pos.1(4)</v>
      </c>
      <c r="M9" t="str">
        <f>IF(H9="Pendiente","-",INDEX('Equipos (cálculos)'!R$2:R$19,MATCH($B9,'Equipos (cálculos)'!$A$2:$A$19,0)))</f>
        <v>Pos.15(4)</v>
      </c>
      <c r="N9" t="str">
        <f>IF(H9="Pendiente","-",INDEX('Equipos (cálculos)'!R$2:R$19,MATCH($F9,'Equipos (cálculos)'!$A$2:$A$19,0)))</f>
        <v>Pos.1(4)</v>
      </c>
    </row>
    <row r="10" spans="1:14" ht="17" thickBot="1" x14ac:dyDescent="0.25">
      <c r="A10" s="53">
        <v>1</v>
      </c>
      <c r="B10" s="85" t="s">
        <v>131</v>
      </c>
      <c r="C10" s="86">
        <v>1</v>
      </c>
      <c r="D10" s="100" t="s">
        <v>19</v>
      </c>
      <c r="E10" s="86">
        <v>0</v>
      </c>
      <c r="F10" s="87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Pos.1(4)</v>
      </c>
      <c r="K10" s="53" t="str">
        <f>IF(H10="Pendiente","-",INDEX('Equipos (cálculos)'!K$2:K$19,MATCH($F10,'Equipos (cálculos)'!$A$2:$A$19,0)))</f>
        <v>Pos.15(4)</v>
      </c>
      <c r="M10" t="str">
        <f>IF(H10="Pendiente","-",INDEX('Equipos (cálculos)'!R$2:R$19,MATCH($B10,'Equipos (cálculos)'!$A$2:$A$19,0)))</f>
        <v>Pos.1(4)</v>
      </c>
      <c r="N10" t="str">
        <f>IF(H10="Pendiente","-",INDEX('Equipos (cálculos)'!R$2:R$19,MATCH($F10,'Equipos (cálculos)'!$A$2:$A$19,0)))</f>
        <v>Pos.15(4)</v>
      </c>
    </row>
    <row r="11" spans="1:14" x14ac:dyDescent="0.2">
      <c r="A11" s="53">
        <v>2</v>
      </c>
      <c r="B11" s="89" t="s">
        <v>122</v>
      </c>
      <c r="C11" s="90"/>
      <c r="D11" s="98" t="s">
        <v>19</v>
      </c>
      <c r="E11" s="90"/>
      <c r="F11" s="91" t="s">
        <v>128</v>
      </c>
      <c r="H11" t="str">
        <f t="shared" si="0"/>
        <v>Pendiente</v>
      </c>
      <c r="J11" s="53" t="str">
        <f>IF(H11="Pendiente","-",INDEX('Equipos (cálculos)'!K$2:K$19,MATCH($B11,'Equipos (cálculos)'!$A$2:$A$19,0)))</f>
        <v>-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-</v>
      </c>
      <c r="N11" t="str">
        <f>IF(H11="Pendiente","-",INDEX('Equipos (cálculos)'!R$2:R$19,MATCH($F11,'Equipos (cálculos)'!$A$2:$A$19,0)))</f>
        <v>-</v>
      </c>
    </row>
    <row r="12" spans="1:14" x14ac:dyDescent="0.2">
      <c r="A12" s="53">
        <v>2</v>
      </c>
      <c r="B12" s="92" t="s">
        <v>116</v>
      </c>
      <c r="C12" s="93"/>
      <c r="D12" s="99" t="s">
        <v>19</v>
      </c>
      <c r="E12" s="93"/>
      <c r="F12" s="94" t="s">
        <v>131</v>
      </c>
      <c r="H12" t="str">
        <f t="shared" si="0"/>
        <v>Pendiente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53">
        <v>2</v>
      </c>
      <c r="B13" s="92" t="s">
        <v>119</v>
      </c>
      <c r="C13" s="93"/>
      <c r="D13" s="99" t="s">
        <v>19</v>
      </c>
      <c r="E13" s="93"/>
      <c r="F13" s="94" t="s">
        <v>125</v>
      </c>
      <c r="H13" t="str">
        <f t="shared" si="0"/>
        <v>Pendiente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53">
        <v>2</v>
      </c>
      <c r="B14" s="92" t="s">
        <v>115</v>
      </c>
      <c r="C14" s="93"/>
      <c r="D14" s="99" t="s">
        <v>19</v>
      </c>
      <c r="E14" s="93"/>
      <c r="F14" s="94" t="s">
        <v>129</v>
      </c>
      <c r="H14" t="str">
        <f t="shared" si="0"/>
        <v>Pendiente</v>
      </c>
      <c r="J14" s="53" t="str">
        <f>IF(H14="Pendiente","-",INDEX('Equipos (cálculos)'!K$2:K$19,MATCH($B14,'Equipos (cálculos)'!$A$2:$A$19,0)))</f>
        <v>-</v>
      </c>
      <c r="K14" s="53" t="str">
        <f>IF(H14="Pendiente","-",INDEX('Equipos (cálculos)'!K$2:K$19,MATCH($F14,'Equipos (cálculos)'!$A$2:$A$19,0)))</f>
        <v>-</v>
      </c>
      <c r="M14" t="str">
        <f>IF(H14="Pendiente","-",INDEX('Equipos (cálculos)'!R$2:R$19,MATCH($B14,'Equipos (cálculos)'!$A$2:$A$19,0)))</f>
        <v>-</v>
      </c>
      <c r="N14" t="str">
        <f>IF(H14="Pendiente","-",INDEX('Equipos (cálculos)'!R$2:R$19,MATCH($F14,'Equipos (cálculos)'!$A$2:$A$19,0)))</f>
        <v>-</v>
      </c>
    </row>
    <row r="15" spans="1:14" x14ac:dyDescent="0.2">
      <c r="A15" s="53">
        <v>2</v>
      </c>
      <c r="B15" s="92" t="s">
        <v>120</v>
      </c>
      <c r="C15" s="93"/>
      <c r="D15" s="99" t="s">
        <v>19</v>
      </c>
      <c r="E15" s="93"/>
      <c r="F15" s="94" t="s">
        <v>126</v>
      </c>
      <c r="H15" t="str">
        <f t="shared" si="0"/>
        <v>Pendiente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-</v>
      </c>
    </row>
    <row r="16" spans="1:14" x14ac:dyDescent="0.2">
      <c r="A16" s="53">
        <v>2</v>
      </c>
      <c r="B16" s="92" t="s">
        <v>123</v>
      </c>
      <c r="C16" s="93"/>
      <c r="D16" s="99" t="s">
        <v>19</v>
      </c>
      <c r="E16" s="93"/>
      <c r="F16" s="94" t="s">
        <v>114</v>
      </c>
      <c r="H16" t="str">
        <f t="shared" si="0"/>
        <v>Pendiente</v>
      </c>
      <c r="J16" s="53" t="str">
        <f>IF(H16="Pendiente","-",INDEX('Equipos (cálculos)'!K$2:K$19,MATCH($B16,'Equipos (cálculos)'!$A$2:$A$19,0)))</f>
        <v>-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-</v>
      </c>
      <c r="N16" t="str">
        <f>IF(H16="Pendiente","-",INDEX('Equipos (cálculos)'!R$2:R$19,MATCH($F16,'Equipos (cálculos)'!$A$2:$A$19,0)))</f>
        <v>-</v>
      </c>
    </row>
    <row r="17" spans="1:14" x14ac:dyDescent="0.2">
      <c r="A17" s="53">
        <v>2</v>
      </c>
      <c r="B17" s="92" t="s">
        <v>118</v>
      </c>
      <c r="C17" s="93"/>
      <c r="D17" s="99" t="s">
        <v>19</v>
      </c>
      <c r="E17" s="93"/>
      <c r="F17" s="94" t="s">
        <v>124</v>
      </c>
      <c r="H17" t="str">
        <f t="shared" si="0"/>
        <v>Pendiente</v>
      </c>
      <c r="J17" s="53" t="str">
        <f>IF(H17="Pendiente","-",INDEX('Equipos (cálculos)'!K$2:K$19,MATCH($B17,'Equipos (cálculos)'!$A$2:$A$19,0)))</f>
        <v>-</v>
      </c>
      <c r="K17" s="53" t="str">
        <f>IF(H17="Pendiente","-",INDEX('Equipos (cálculos)'!K$2:K$19,MATCH($F17,'Equipos (cálculos)'!$A$2:$A$19,0)))</f>
        <v>-</v>
      </c>
      <c r="M17" t="str">
        <f>IF(H17="Pendiente","-",INDEX('Equipos (cálculos)'!R$2:R$19,MATCH($B17,'Equipos (cálculos)'!$A$2:$A$19,0)))</f>
        <v>-</v>
      </c>
      <c r="N17" t="str">
        <f>IF(H17="Pendiente","-",INDEX('Equipos (cálculos)'!R$2:R$19,MATCH($F17,'Equipos (cálculos)'!$A$2:$A$19,0)))</f>
        <v>-</v>
      </c>
    </row>
    <row r="18" spans="1:14" x14ac:dyDescent="0.2">
      <c r="A18" s="53">
        <v>2</v>
      </c>
      <c r="B18" s="92" t="s">
        <v>121</v>
      </c>
      <c r="C18" s="93"/>
      <c r="D18" s="99" t="s">
        <v>19</v>
      </c>
      <c r="E18" s="93"/>
      <c r="F18" s="94" t="s">
        <v>127</v>
      </c>
      <c r="H18" t="str">
        <f t="shared" si="0"/>
        <v>Pendiente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53">
        <v>2</v>
      </c>
      <c r="B19" s="95" t="s">
        <v>117</v>
      </c>
      <c r="C19" s="96"/>
      <c r="D19" s="100" t="s">
        <v>19</v>
      </c>
      <c r="E19" s="96"/>
      <c r="F19" s="97" t="s">
        <v>130</v>
      </c>
      <c r="H19" t="str">
        <f t="shared" si="0"/>
        <v>Pendiente</v>
      </c>
      <c r="J19" s="53" t="str">
        <f>IF(H19="Pendiente","-",INDEX('Equipos (cálculos)'!K$2:K$19,MATCH($B19,'Equipos (cálculos)'!$A$2:$A$19,0)))</f>
        <v>-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53">
        <v>3</v>
      </c>
      <c r="B20" s="79"/>
      <c r="C20" s="80"/>
      <c r="D20" s="98" t="s">
        <v>19</v>
      </c>
      <c r="E20" s="80"/>
      <c r="F20" s="81"/>
    </row>
    <row r="21" spans="1:14" x14ac:dyDescent="0.2">
      <c r="A21" s="53">
        <v>3</v>
      </c>
      <c r="B21" s="82"/>
      <c r="C21" s="83"/>
      <c r="D21" s="99" t="s">
        <v>19</v>
      </c>
      <c r="E21" s="83"/>
      <c r="F21" s="84"/>
    </row>
    <row r="22" spans="1:14" x14ac:dyDescent="0.2">
      <c r="A22" s="53">
        <v>3</v>
      </c>
      <c r="B22" s="82"/>
      <c r="C22" s="83"/>
      <c r="D22" s="99" t="s">
        <v>19</v>
      </c>
      <c r="E22" s="83"/>
      <c r="F22" s="84"/>
    </row>
    <row r="23" spans="1:14" x14ac:dyDescent="0.2">
      <c r="A23" s="53">
        <v>3</v>
      </c>
      <c r="B23" s="82"/>
      <c r="C23" s="83"/>
      <c r="D23" s="99" t="s">
        <v>19</v>
      </c>
      <c r="E23" s="83"/>
      <c r="F23" s="84"/>
    </row>
    <row r="24" spans="1:14" x14ac:dyDescent="0.2">
      <c r="A24" s="53">
        <v>3</v>
      </c>
      <c r="B24" s="82"/>
      <c r="C24" s="83"/>
      <c r="D24" s="99" t="s">
        <v>19</v>
      </c>
      <c r="E24" s="83"/>
      <c r="F24" s="84"/>
    </row>
    <row r="25" spans="1:14" x14ac:dyDescent="0.2">
      <c r="A25" s="53">
        <v>3</v>
      </c>
      <c r="B25" s="82"/>
      <c r="C25" s="83"/>
      <c r="D25" s="99" t="s">
        <v>19</v>
      </c>
      <c r="E25" s="83"/>
      <c r="F25" s="84"/>
    </row>
    <row r="26" spans="1:14" x14ac:dyDescent="0.2">
      <c r="A26" s="53">
        <v>3</v>
      </c>
      <c r="B26" s="82"/>
      <c r="C26" s="83"/>
      <c r="D26" s="99" t="s">
        <v>19</v>
      </c>
      <c r="E26" s="83"/>
      <c r="F26" s="84"/>
    </row>
    <row r="27" spans="1:14" x14ac:dyDescent="0.2">
      <c r="A27" s="53">
        <v>3</v>
      </c>
      <c r="B27" s="82"/>
      <c r="C27" s="83"/>
      <c r="D27" s="99" t="s">
        <v>19</v>
      </c>
      <c r="E27" s="83"/>
      <c r="F27" s="84"/>
    </row>
    <row r="28" spans="1:14" ht="17" thickBot="1" x14ac:dyDescent="0.25">
      <c r="A28" s="53">
        <v>3</v>
      </c>
      <c r="B28" s="85"/>
      <c r="C28" s="86"/>
      <c r="D28" s="100" t="s">
        <v>19</v>
      </c>
      <c r="E28" s="86"/>
      <c r="F28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V23" sqref="V23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9" customFormat="1" ht="57" x14ac:dyDescent="0.2">
      <c r="A1" s="56" t="s">
        <v>133</v>
      </c>
      <c r="B1" s="57" t="s">
        <v>141</v>
      </c>
      <c r="C1" s="57" t="s">
        <v>142</v>
      </c>
      <c r="D1" s="57" t="s">
        <v>143</v>
      </c>
      <c r="E1" s="57" t="s">
        <v>144</v>
      </c>
      <c r="F1" s="57" t="s">
        <v>145</v>
      </c>
      <c r="G1" s="57" t="s">
        <v>146</v>
      </c>
      <c r="H1" s="57" t="s">
        <v>147</v>
      </c>
      <c r="I1" s="57" t="s">
        <v>150</v>
      </c>
      <c r="J1" s="57" t="s">
        <v>148</v>
      </c>
      <c r="K1" s="57" t="s">
        <v>149</v>
      </c>
      <c r="L1" s="58"/>
      <c r="M1" s="57" t="s">
        <v>151</v>
      </c>
      <c r="N1" s="57" t="s">
        <v>152</v>
      </c>
      <c r="O1" s="57" t="s">
        <v>153</v>
      </c>
      <c r="P1" s="57" t="s">
        <v>154</v>
      </c>
      <c r="Q1" s="57" t="s">
        <v>157</v>
      </c>
      <c r="R1" s="56" t="s">
        <v>158</v>
      </c>
      <c r="S1" s="63"/>
      <c r="T1" s="60" t="s">
        <v>161</v>
      </c>
      <c r="U1" s="60" t="s">
        <v>162</v>
      </c>
      <c r="V1" s="60" t="s">
        <v>163</v>
      </c>
      <c r="W1" s="62" t="s">
        <v>164</v>
      </c>
      <c r="X1" s="60" t="s">
        <v>165</v>
      </c>
      <c r="Y1" s="63"/>
      <c r="Z1" s="60" t="s">
        <v>166</v>
      </c>
      <c r="AA1" s="59" t="s">
        <v>167</v>
      </c>
      <c r="AB1" s="60" t="s">
        <v>168</v>
      </c>
      <c r="AC1" s="63"/>
      <c r="AD1" s="60" t="s">
        <v>169</v>
      </c>
      <c r="AE1" s="60" t="s">
        <v>170</v>
      </c>
      <c r="AF1" s="60" t="s">
        <v>171</v>
      </c>
      <c r="AG1" s="63"/>
      <c r="AH1" s="60" t="s">
        <v>172</v>
      </c>
      <c r="AI1" s="60" t="s">
        <v>173</v>
      </c>
    </row>
    <row r="2" spans="1:35" x14ac:dyDescent="0.2">
      <c r="A2" s="53" t="s">
        <v>115</v>
      </c>
      <c r="B2" s="53">
        <f>C2+D2+E2</f>
        <v>1</v>
      </c>
      <c r="C2" s="53">
        <f t="shared" ref="C2:C19" si="0">COUNTIFS(EQUIPO_LOCAL,$A2, GANADOR,"Local")+COUNTIFS(EQUIPO_VISITANTE,$A2,GANADOR,"Visitante")</f>
        <v>1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0</v>
      </c>
      <c r="F2" s="53">
        <f t="shared" ref="F2:F19" si="3">SUMIFS(GOLES_LOCAL,EQUIPO_LOCAL,$A2)+SUMIFS(GOLES_VISITANTE,EQUIPO_VISITANTE,$A2)</f>
        <v>2</v>
      </c>
      <c r="G2" s="53">
        <f t="shared" ref="G2:G19" si="4">SUMIFS(GOLES_VISITANTE,EQUIPO_LOCAL,$A2)+SUMIFS(GOLES_LOCAL,EQUIPO_VISITANTE,$A2)</f>
        <v>1</v>
      </c>
      <c r="H2" s="53">
        <f>F2-G2</f>
        <v>1</v>
      </c>
      <c r="I2" s="53">
        <f>3*C2+1*D2</f>
        <v>3</v>
      </c>
      <c r="J2" s="53">
        <f>COUNTIF(I$2:I$19,"&gt;"&amp;I2)+1</f>
        <v>1</v>
      </c>
      <c r="K2" s="53" t="str">
        <f>IF(COUNTIF(J$2:J$19,J2)=1,"-","Pos."&amp;J2&amp;"("&amp;COUNTIF(J$2:J$19,J2)&amp;")")</f>
        <v>Pos.1(4)</v>
      </c>
      <c r="L2" s="65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1</v>
      </c>
      <c r="R2" s="53" t="str">
        <f>IF(COUNTIF(Q$2:Q$19,Q2)=1,"-","Pos."&amp;Q2&amp;"("&amp;COUNTIF(Q$2:Q$19,Q2)&amp;")")</f>
        <v>Pos.1(4)</v>
      </c>
      <c r="S2" s="66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1</v>
      </c>
      <c r="X2" s="53" t="str">
        <f>IF(COUNTIF(W$2:W$19,W2)=1,"-","Pos."&amp;W2&amp;"("&amp;COUNTIF(W$2:W$19,W2)&amp;")")</f>
        <v>Pos.1(4)</v>
      </c>
      <c r="Y2" s="64"/>
      <c r="Z2" s="53">
        <f>IF(X2="-","-",H2)</f>
        <v>1</v>
      </c>
      <c r="AA2" s="53">
        <f>W2+COUNTIFS(X$2:X$19,X2,Z$2:Z$19,"&gt;"&amp;Z2)</f>
        <v>3</v>
      </c>
      <c r="AB2" s="53" t="str">
        <f>IF(COUNTIF(AA$2:AA$19,AA2)=1,"-","Pos."&amp;AA2&amp;"("&amp;COUNTIF(AA$2:AA$19,AA2)&amp;")")</f>
        <v>Pos.3(2)</v>
      </c>
      <c r="AC2" s="66"/>
      <c r="AD2" s="53">
        <f>IF(AB2="-","-",F2)</f>
        <v>2</v>
      </c>
      <c r="AE2" s="53">
        <f>AA2+COUNTIFS(AB$2:AB$19,AB2,AD$2:AD$19,"&gt;"&amp;AD2)</f>
        <v>3</v>
      </c>
      <c r="AF2" s="53" t="str">
        <f>IF(COUNTIF(AE$2:AE$19,AE2)=1,"-","Pos."&amp;AE2&amp;"("&amp;COUNTIF(AE$2:AE$19,AE2)&amp;")")</f>
        <v>-</v>
      </c>
      <c r="AG2" s="66"/>
      <c r="AH2" s="53" t="str">
        <f>IF(AF2="-","-",COUNTIF(A$2:A$19,"&lt;"&amp;A2))</f>
        <v>-</v>
      </c>
      <c r="AI2" s="53">
        <f>AE2+COUNTIFS(AF$2:AF$19,AF2,AH$2:AH$19,"&lt;"&amp;AH2)</f>
        <v>3</v>
      </c>
    </row>
    <row r="3" spans="1:35" x14ac:dyDescent="0.2">
      <c r="A3" s="53" t="s">
        <v>127</v>
      </c>
      <c r="B3" s="53">
        <f t="shared" ref="B3:B19" si="7">C3+D3+E3</f>
        <v>1</v>
      </c>
      <c r="C3" s="53">
        <f t="shared" si="0"/>
        <v>0</v>
      </c>
      <c r="D3" s="53">
        <f t="shared" si="1"/>
        <v>1</v>
      </c>
      <c r="E3" s="53">
        <f t="shared" si="2"/>
        <v>0</v>
      </c>
      <c r="F3" s="53">
        <f t="shared" si="3"/>
        <v>1</v>
      </c>
      <c r="G3" s="53">
        <f t="shared" si="4"/>
        <v>1</v>
      </c>
      <c r="H3" s="53">
        <f t="shared" ref="H3:H19" si="8">F3-G3</f>
        <v>0</v>
      </c>
      <c r="I3" s="53">
        <f t="shared" ref="I3:I19" si="9">3*C3+1*D3</f>
        <v>1</v>
      </c>
      <c r="J3" s="53">
        <f t="shared" ref="J3:J19" si="10">COUNTIF(I$2:I$19,"&gt;"&amp;I3)+1</f>
        <v>5</v>
      </c>
      <c r="K3" s="53" t="str">
        <f t="shared" ref="K3:K19" si="11">IF(COUNTIF(J$2:J$19,J3)=1,"-","Pos."&amp;J3&amp;"("&amp;COUNTIF(J$2:J$19,J3)&amp;")")</f>
        <v>Pos.5(10)</v>
      </c>
      <c r="L3" s="65"/>
      <c r="M3" s="53">
        <f t="shared" ref="M3:M19" si="12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1</v>
      </c>
      <c r="O3" s="53">
        <f t="shared" si="6"/>
        <v>0</v>
      </c>
      <c r="P3" s="53">
        <f t="shared" ref="P3:P19" si="13">IF(K3="-","-",3*M3+1*N3)</f>
        <v>1</v>
      </c>
      <c r="Q3" s="53">
        <f t="shared" ref="Q3:Q19" si="14">$J3+COUNTIFS(K$2:K$19,K3,$P$2:$P$19,"&gt;"&amp;P3)</f>
        <v>5</v>
      </c>
      <c r="R3" s="53" t="str">
        <f t="shared" ref="R3:R19" si="15">IF(COUNTIF(Q$2:Q$19,Q3)=1,"-","Pos."&amp;Q3&amp;"("&amp;COUNTIF(Q$2:Q$19,Q3)&amp;")")</f>
        <v>Pos.5(10)</v>
      </c>
      <c r="S3" s="66"/>
      <c r="T3" s="53">
        <f>IF(R3="-","-",SUMIFS(GOLES_LOCAL,EQUIPO_LOCAL,$A3,Grupo_de_Empate_Criterio_1__Equipo_Visitante,$R3)+SUMIFS(GOLES_VISITANTE,EQUIPO_VISITANTE,$A3,Grupo_de_Empate__Criterio_1__Equipo_Local,$R3))</f>
        <v>1</v>
      </c>
      <c r="U3" s="53">
        <f>IF(R3="-","-",SUMIFS(GOLES_VISITANTE,EQUIPO_LOCAL,$A3,Grupo_de_Empate_Criterio_1__Equipo_Visitante,$R3)+SUMIFS(GOLES_LOCAL,EQUIPO_VISITANTE,$A3,Grupo_de_Empate__Criterio_1__Equipo_Local,$R3))</f>
        <v>1</v>
      </c>
      <c r="V3" s="53">
        <f t="shared" ref="V3:V19" si="16">IF($R3="-","-",T3-U3)</f>
        <v>0</v>
      </c>
      <c r="W3" s="53">
        <f t="shared" ref="W3:W19" si="17">Q3+COUNTIFS(R$2:R$19,R3,V$2:V$19,"&gt;"&amp;V3)</f>
        <v>5</v>
      </c>
      <c r="X3" s="53" t="str">
        <f t="shared" ref="X3:X19" si="18">IF(COUNTIF(W$2:W$19,W3)=1,"-","Pos."&amp;W3&amp;"("&amp;COUNTIF(W$2:W$19,W3)&amp;")")</f>
        <v>Pos.5(10)</v>
      </c>
      <c r="Y3" s="64"/>
      <c r="Z3" s="53">
        <f t="shared" ref="Z3:Z19" si="19">IF(X3="-","-",H3)</f>
        <v>0</v>
      </c>
      <c r="AA3" s="53">
        <f t="shared" ref="AA3:AA19" si="20">W3+COUNTIFS(X$2:X$19,X3,Z$2:Z$19,"&gt;"&amp;Z3)</f>
        <v>5</v>
      </c>
      <c r="AB3" s="53" t="str">
        <f t="shared" ref="AB3:AB19" si="21">IF(COUNTIF(AA$2:AA$19,AA3)=1,"-","Pos."&amp;AA3&amp;"("&amp;COUNTIF(AA$2:AA$19,AA3)&amp;")")</f>
        <v>Pos.5(10)</v>
      </c>
      <c r="AC3" s="66"/>
      <c r="AD3" s="53">
        <f t="shared" ref="AD3:AD19" si="22">IF(AB3="-","-",F3)</f>
        <v>1</v>
      </c>
      <c r="AE3" s="53">
        <f t="shared" ref="AE3:AE19" si="23">AA3+COUNTIFS(AB$2:AB$19,AB3,AD$2:AD$19,"&gt;"&amp;AD3)</f>
        <v>5</v>
      </c>
      <c r="AF3" s="53" t="str">
        <f t="shared" ref="AF3:AF19" si="24">IF(COUNTIF(AE$2:AE$19,AE3)=1,"-","Pos."&amp;AE3&amp;"("&amp;COUNTIF(AE$2:AE$19,AE3)&amp;")")</f>
        <v>Pos.5(6)</v>
      </c>
      <c r="AG3" s="66"/>
      <c r="AH3" s="53">
        <f t="shared" ref="AH3:AH19" si="25">IF(AF3="-","-",COUNTIF(A$2:A$19,"&lt;"&amp;A3))</f>
        <v>1</v>
      </c>
      <c r="AI3" s="53">
        <f t="shared" ref="AI3:AI19" si="26">AE3+COUNTIFS(AF$2:AF$19,AF3,AH$2:AH$19,"&lt;"&amp;AH3)</f>
        <v>5</v>
      </c>
    </row>
    <row r="4" spans="1:35" x14ac:dyDescent="0.2">
      <c r="A4" s="53" t="s">
        <v>121</v>
      </c>
      <c r="B4" s="53">
        <f t="shared" si="7"/>
        <v>1</v>
      </c>
      <c r="C4" s="53">
        <f t="shared" si="0"/>
        <v>0</v>
      </c>
      <c r="D4" s="53">
        <f t="shared" si="1"/>
        <v>1</v>
      </c>
      <c r="E4" s="53">
        <f t="shared" si="2"/>
        <v>0</v>
      </c>
      <c r="F4" s="53">
        <f t="shared" si="3"/>
        <v>1</v>
      </c>
      <c r="G4" s="53">
        <f t="shared" si="4"/>
        <v>1</v>
      </c>
      <c r="H4" s="53">
        <f t="shared" si="8"/>
        <v>0</v>
      </c>
      <c r="I4" s="53">
        <f t="shared" si="9"/>
        <v>1</v>
      </c>
      <c r="J4" s="53">
        <f t="shared" si="10"/>
        <v>5</v>
      </c>
      <c r="K4" s="53" t="str">
        <f t="shared" si="11"/>
        <v>Pos.5(10)</v>
      </c>
      <c r="L4" s="65"/>
      <c r="M4" s="53">
        <f t="shared" si="12"/>
        <v>0</v>
      </c>
      <c r="N4" s="53">
        <f t="shared" si="5"/>
        <v>1</v>
      </c>
      <c r="O4" s="53">
        <f t="shared" si="6"/>
        <v>0</v>
      </c>
      <c r="P4" s="53">
        <f t="shared" si="13"/>
        <v>1</v>
      </c>
      <c r="Q4" s="53">
        <f t="shared" si="14"/>
        <v>5</v>
      </c>
      <c r="R4" s="53" t="str">
        <f t="shared" si="15"/>
        <v>Pos.5(10)</v>
      </c>
      <c r="S4" s="66"/>
      <c r="T4" s="53">
        <f>IF(R4="-","-",SUMIFS(GOLES_LOCAL,EQUIPO_LOCAL,$A4,Grupo_de_Empate_Criterio_1__Equipo_Visitante,$R4)+SUMIFS(GOLES_VISITANTE,EQUIPO_VISITANTE,$A4,Grupo_de_Empate__Criterio_1__Equipo_Local,$R4))</f>
        <v>1</v>
      </c>
      <c r="U4" s="53">
        <f>IF(R4="-","-",SUMIFS(GOLES_VISITANTE,EQUIPO_LOCAL,$A4,Grupo_de_Empate_Criterio_1__Equipo_Visitante,$R4)+SUMIFS(GOLES_LOCAL,EQUIPO_VISITANTE,$A4,Grupo_de_Empate__Criterio_1__Equipo_Local,$R4))</f>
        <v>1</v>
      </c>
      <c r="V4" s="53">
        <f t="shared" si="16"/>
        <v>0</v>
      </c>
      <c r="W4" s="53">
        <f t="shared" si="17"/>
        <v>5</v>
      </c>
      <c r="X4" s="53" t="str">
        <f t="shared" si="18"/>
        <v>Pos.5(10)</v>
      </c>
      <c r="Y4" s="64"/>
      <c r="Z4" s="53">
        <f t="shared" si="19"/>
        <v>0</v>
      </c>
      <c r="AA4" s="53">
        <f t="shared" si="20"/>
        <v>5</v>
      </c>
      <c r="AB4" s="53" t="str">
        <f t="shared" si="21"/>
        <v>Pos.5(10)</v>
      </c>
      <c r="AC4" s="66"/>
      <c r="AD4" s="53">
        <f t="shared" si="22"/>
        <v>1</v>
      </c>
      <c r="AE4" s="53">
        <f t="shared" si="23"/>
        <v>5</v>
      </c>
      <c r="AF4" s="53" t="str">
        <f t="shared" si="24"/>
        <v>Pos.5(6)</v>
      </c>
      <c r="AG4" s="66"/>
      <c r="AH4" s="53">
        <f t="shared" si="25"/>
        <v>2</v>
      </c>
      <c r="AI4" s="53">
        <f t="shared" si="26"/>
        <v>6</v>
      </c>
    </row>
    <row r="5" spans="1:35" x14ac:dyDescent="0.2">
      <c r="A5" s="53" t="s">
        <v>131</v>
      </c>
      <c r="B5" s="53">
        <f t="shared" si="7"/>
        <v>1</v>
      </c>
      <c r="C5" s="53">
        <f t="shared" si="0"/>
        <v>1</v>
      </c>
      <c r="D5" s="53">
        <f t="shared" si="1"/>
        <v>0</v>
      </c>
      <c r="E5" s="53">
        <f t="shared" si="2"/>
        <v>0</v>
      </c>
      <c r="F5" s="53">
        <f t="shared" si="3"/>
        <v>1</v>
      </c>
      <c r="G5" s="53">
        <f t="shared" si="4"/>
        <v>0</v>
      </c>
      <c r="H5" s="53">
        <f t="shared" si="8"/>
        <v>1</v>
      </c>
      <c r="I5" s="53">
        <f t="shared" si="9"/>
        <v>3</v>
      </c>
      <c r="J5" s="53">
        <f t="shared" si="10"/>
        <v>1</v>
      </c>
      <c r="K5" s="53" t="str">
        <f t="shared" si="11"/>
        <v>Pos.1(4)</v>
      </c>
      <c r="L5" s="65"/>
      <c r="M5" s="53">
        <f t="shared" si="12"/>
        <v>0</v>
      </c>
      <c r="N5" s="53">
        <f t="shared" si="5"/>
        <v>0</v>
      </c>
      <c r="O5" s="53">
        <f t="shared" si="6"/>
        <v>0</v>
      </c>
      <c r="P5" s="53">
        <f t="shared" si="13"/>
        <v>0</v>
      </c>
      <c r="Q5" s="53">
        <f t="shared" si="14"/>
        <v>1</v>
      </c>
      <c r="R5" s="53" t="str">
        <f>IF(COUNTIF(Q$2:Q$19,Q5)=1,"-","Pos."&amp;Q5&amp;"("&amp;COUNTIF(Q$2:Q$19,Q5)&amp;")")</f>
        <v>Pos.1(4)</v>
      </c>
      <c r="S5" s="66"/>
      <c r="T5" s="53">
        <f>IF(R5="-","-",SUMIFS(GOLES_LOCAL,EQUIPO_LOCAL,$A5,Grupo_de_Empate_Criterio_1__Equipo_Visitante,$R5)+SUMIFS(GOLES_VISITANTE,EQUIPO_VISITANTE,$A5,Grupo_de_Empate__Criterio_1__Equipo_Local,$R5))</f>
        <v>0</v>
      </c>
      <c r="U5" s="53">
        <f>IF(R5="-","-",SUMIFS(GOLES_VISITANTE,EQUIPO_LOCAL,$A5,Grupo_de_Empate_Criterio_1__Equipo_Visitante,$R5)+SUMIFS(GOLES_LOCAL,EQUIPO_VISITANTE,$A5,Grupo_de_Empate__Criterio_1__Equipo_Local,$R5))</f>
        <v>0</v>
      </c>
      <c r="V5" s="53">
        <f t="shared" si="16"/>
        <v>0</v>
      </c>
      <c r="W5" s="53">
        <f t="shared" si="17"/>
        <v>1</v>
      </c>
      <c r="X5" s="53" t="str">
        <f t="shared" si="18"/>
        <v>Pos.1(4)</v>
      </c>
      <c r="Y5" s="64"/>
      <c r="Z5" s="53">
        <f t="shared" si="19"/>
        <v>1</v>
      </c>
      <c r="AA5" s="53">
        <f t="shared" si="20"/>
        <v>3</v>
      </c>
      <c r="AB5" s="53" t="str">
        <f t="shared" si="21"/>
        <v>Pos.3(2)</v>
      </c>
      <c r="AC5" s="66"/>
      <c r="AD5" s="53">
        <f t="shared" si="22"/>
        <v>1</v>
      </c>
      <c r="AE5" s="53">
        <f t="shared" si="23"/>
        <v>4</v>
      </c>
      <c r="AF5" s="53" t="str">
        <f t="shared" si="24"/>
        <v>-</v>
      </c>
      <c r="AG5" s="66"/>
      <c r="AH5" s="53" t="str">
        <f t="shared" si="25"/>
        <v>-</v>
      </c>
      <c r="AI5" s="53">
        <f>AE5+COUNTIFS(AF$2:AF$19,AF5,AH$2:AH$19,"&lt;"&amp;AH5)</f>
        <v>4</v>
      </c>
    </row>
    <row r="6" spans="1:35" x14ac:dyDescent="0.2">
      <c r="A6" s="53" t="s">
        <v>117</v>
      </c>
      <c r="B6" s="53">
        <f t="shared" si="7"/>
        <v>1</v>
      </c>
      <c r="C6" s="53">
        <f t="shared" si="0"/>
        <v>0</v>
      </c>
      <c r="D6" s="53">
        <f t="shared" si="1"/>
        <v>1</v>
      </c>
      <c r="E6" s="53">
        <f t="shared" si="2"/>
        <v>0</v>
      </c>
      <c r="F6" s="53">
        <f t="shared" si="3"/>
        <v>0</v>
      </c>
      <c r="G6" s="53">
        <f t="shared" si="4"/>
        <v>0</v>
      </c>
      <c r="H6" s="53">
        <f t="shared" si="8"/>
        <v>0</v>
      </c>
      <c r="I6" s="53">
        <f t="shared" si="9"/>
        <v>1</v>
      </c>
      <c r="J6" s="53">
        <f t="shared" si="10"/>
        <v>5</v>
      </c>
      <c r="K6" s="53" t="str">
        <f t="shared" si="11"/>
        <v>Pos.5(10)</v>
      </c>
      <c r="L6" s="65"/>
      <c r="M6" s="53">
        <f t="shared" si="12"/>
        <v>0</v>
      </c>
      <c r="N6" s="53">
        <f t="shared" si="5"/>
        <v>1</v>
      </c>
      <c r="O6" s="53">
        <f t="shared" si="6"/>
        <v>0</v>
      </c>
      <c r="P6" s="53">
        <f t="shared" si="13"/>
        <v>1</v>
      </c>
      <c r="Q6" s="53">
        <f t="shared" si="14"/>
        <v>5</v>
      </c>
      <c r="R6" s="53" t="str">
        <f t="shared" si="15"/>
        <v>Pos.5(10)</v>
      </c>
      <c r="S6" s="66"/>
      <c r="T6" s="53">
        <f>IF(R6="-","-",SUMIFS(GOLES_LOCAL,EQUIPO_LOCAL,$A6,Grupo_de_Empate_Criterio_1__Equipo_Visitante,$R6)+SUMIFS(GOLES_VISITANTE,EQUIPO_VISITANTE,$A6,Grupo_de_Empate__Criterio_1__Equipo_Local,$R6))</f>
        <v>0</v>
      </c>
      <c r="U6" s="53">
        <f>IF(R6="-","-",SUMIFS(GOLES_VISITANTE,EQUIPO_LOCAL,$A6,Grupo_de_Empate_Criterio_1__Equipo_Visitante,$R6)+SUMIFS(GOLES_LOCAL,EQUIPO_VISITANTE,$A6,Grupo_de_Empate__Criterio_1__Equipo_Local,$R6))</f>
        <v>0</v>
      </c>
      <c r="V6" s="53">
        <f t="shared" si="16"/>
        <v>0</v>
      </c>
      <c r="W6" s="53">
        <f>Q6+COUNTIFS(R$2:R$19,R6,V$2:V$19,"&gt;"&amp;V6)</f>
        <v>5</v>
      </c>
      <c r="X6" s="53" t="str">
        <f t="shared" si="18"/>
        <v>Pos.5(10)</v>
      </c>
      <c r="Y6" s="64"/>
      <c r="Z6" s="53">
        <f t="shared" si="19"/>
        <v>0</v>
      </c>
      <c r="AA6" s="53">
        <f t="shared" si="20"/>
        <v>5</v>
      </c>
      <c r="AB6" s="53" t="str">
        <f t="shared" si="21"/>
        <v>Pos.5(10)</v>
      </c>
      <c r="AC6" s="66"/>
      <c r="AD6" s="53">
        <f t="shared" si="22"/>
        <v>0</v>
      </c>
      <c r="AE6" s="53">
        <f t="shared" si="23"/>
        <v>11</v>
      </c>
      <c r="AF6" s="53" t="str">
        <f t="shared" si="24"/>
        <v>Pos.11(4)</v>
      </c>
      <c r="AG6" s="66"/>
      <c r="AH6" s="53">
        <f t="shared" si="25"/>
        <v>4</v>
      </c>
      <c r="AI6" s="53">
        <f t="shared" si="26"/>
        <v>11</v>
      </c>
    </row>
    <row r="7" spans="1:35" x14ac:dyDescent="0.2">
      <c r="A7" s="53" t="s">
        <v>114</v>
      </c>
      <c r="B7" s="53">
        <f t="shared" si="7"/>
        <v>1</v>
      </c>
      <c r="C7" s="53">
        <f t="shared" si="0"/>
        <v>0</v>
      </c>
      <c r="D7" s="53">
        <f t="shared" si="1"/>
        <v>0</v>
      </c>
      <c r="E7" s="53">
        <f t="shared" si="2"/>
        <v>1</v>
      </c>
      <c r="F7" s="53">
        <f t="shared" si="3"/>
        <v>1</v>
      </c>
      <c r="G7" s="53">
        <f t="shared" si="4"/>
        <v>2</v>
      </c>
      <c r="H7" s="53">
        <f t="shared" si="8"/>
        <v>-1</v>
      </c>
      <c r="I7" s="53">
        <f t="shared" si="9"/>
        <v>0</v>
      </c>
      <c r="J7" s="53">
        <f t="shared" si="10"/>
        <v>15</v>
      </c>
      <c r="K7" s="53" t="str">
        <f>IF(COUNTIF(J$2:J$19,J7)=1,"-","Pos."&amp;J7&amp;"("&amp;COUNTIF(J$2:J$19,J7)&amp;")")</f>
        <v>Pos.15(4)</v>
      </c>
      <c r="L7" s="65"/>
      <c r="M7" s="53">
        <f t="shared" si="12"/>
        <v>0</v>
      </c>
      <c r="N7" s="53">
        <f t="shared" si="5"/>
        <v>0</v>
      </c>
      <c r="O7" s="53">
        <f t="shared" si="6"/>
        <v>0</v>
      </c>
      <c r="P7" s="53">
        <f t="shared" si="13"/>
        <v>0</v>
      </c>
      <c r="Q7" s="53">
        <f t="shared" si="14"/>
        <v>15</v>
      </c>
      <c r="R7" s="53" t="str">
        <f t="shared" si="15"/>
        <v>Pos.15(4)</v>
      </c>
      <c r="S7" s="66"/>
      <c r="T7" s="53">
        <f>IF(R7="-","-",SUMIFS(GOLES_LOCAL,EQUIPO_LOCAL,$A7,Grupo_de_Empate_Criterio_1__Equipo_Visitante,$R7)+SUMIFS(GOLES_VISITANTE,EQUIPO_VISITANTE,$A7,Grupo_de_Empate__Criterio_1__Equipo_Local,$R7))</f>
        <v>0</v>
      </c>
      <c r="U7" s="53">
        <f>IF(R7="-","-",SUMIFS(GOLES_VISITANTE,EQUIPO_LOCAL,$A7,Grupo_de_Empate_Criterio_1__Equipo_Visitante,$R7)+SUMIFS(GOLES_LOCAL,EQUIPO_VISITANTE,$A7,Grupo_de_Empate__Criterio_1__Equipo_Local,$R7))</f>
        <v>0</v>
      </c>
      <c r="V7" s="53">
        <f t="shared" si="16"/>
        <v>0</v>
      </c>
      <c r="W7" s="53">
        <f t="shared" si="17"/>
        <v>15</v>
      </c>
      <c r="X7" s="53" t="str">
        <f>IF(COUNTIF(W$2:W$19,W7)=1,"-","Pos."&amp;W7&amp;"("&amp;COUNTIF(W$2:W$19,W7)&amp;")")</f>
        <v>Pos.15(4)</v>
      </c>
      <c r="Y7" s="64"/>
      <c r="Z7" s="53">
        <f t="shared" si="19"/>
        <v>-1</v>
      </c>
      <c r="AA7" s="53">
        <f>W7+COUNTIFS(X$2:X$19,X7,Z$2:Z$19,"&gt;"&amp;Z7)</f>
        <v>15</v>
      </c>
      <c r="AB7" s="53" t="str">
        <f t="shared" si="21"/>
        <v>Pos.15(2)</v>
      </c>
      <c r="AC7" s="66"/>
      <c r="AD7" s="53">
        <f t="shared" si="22"/>
        <v>1</v>
      </c>
      <c r="AE7" s="53">
        <f t="shared" si="23"/>
        <v>15</v>
      </c>
      <c r="AF7" s="53" t="str">
        <f t="shared" si="24"/>
        <v>-</v>
      </c>
      <c r="AG7" s="66"/>
      <c r="AH7" s="53" t="str">
        <f t="shared" si="25"/>
        <v>-</v>
      </c>
      <c r="AI7" s="53">
        <f t="shared" si="26"/>
        <v>15</v>
      </c>
    </row>
    <row r="8" spans="1:35" x14ac:dyDescent="0.2">
      <c r="A8" s="53" t="s">
        <v>116</v>
      </c>
      <c r="B8" s="53">
        <f t="shared" si="7"/>
        <v>1</v>
      </c>
      <c r="C8" s="53">
        <f t="shared" si="0"/>
        <v>0</v>
      </c>
      <c r="D8" s="53">
        <f t="shared" si="1"/>
        <v>1</v>
      </c>
      <c r="E8" s="53">
        <f t="shared" si="2"/>
        <v>0</v>
      </c>
      <c r="F8" s="53">
        <f t="shared" si="3"/>
        <v>1</v>
      </c>
      <c r="G8" s="53">
        <f t="shared" si="4"/>
        <v>1</v>
      </c>
      <c r="H8" s="53">
        <f t="shared" si="8"/>
        <v>0</v>
      </c>
      <c r="I8" s="53">
        <f t="shared" si="9"/>
        <v>1</v>
      </c>
      <c r="J8" s="53">
        <f t="shared" si="10"/>
        <v>5</v>
      </c>
      <c r="K8" s="53" t="str">
        <f t="shared" si="11"/>
        <v>Pos.5(10)</v>
      </c>
      <c r="L8" s="65"/>
      <c r="M8" s="53">
        <f t="shared" si="12"/>
        <v>0</v>
      </c>
      <c r="N8" s="53">
        <f t="shared" si="5"/>
        <v>1</v>
      </c>
      <c r="O8" s="53">
        <f t="shared" si="6"/>
        <v>0</v>
      </c>
      <c r="P8" s="53">
        <f t="shared" si="13"/>
        <v>1</v>
      </c>
      <c r="Q8" s="53">
        <f t="shared" si="14"/>
        <v>5</v>
      </c>
      <c r="R8" s="53" t="str">
        <f t="shared" si="15"/>
        <v>Pos.5(10)</v>
      </c>
      <c r="S8" s="66"/>
      <c r="T8" s="53">
        <f>IF(R8="-","-",SUMIFS(GOLES_LOCAL,EQUIPO_LOCAL,$A8,Grupo_de_Empate_Criterio_1__Equipo_Visitante,$R8)+SUMIFS(GOLES_VISITANTE,EQUIPO_VISITANTE,$A8,Grupo_de_Empate__Criterio_1__Equipo_Local,$R8))</f>
        <v>1</v>
      </c>
      <c r="U8" s="53">
        <f>IF(R8="-","-",SUMIFS(GOLES_VISITANTE,EQUIPO_LOCAL,$A8,Grupo_de_Empate_Criterio_1__Equipo_Visitante,$R8)+SUMIFS(GOLES_LOCAL,EQUIPO_VISITANTE,$A8,Grupo_de_Empate__Criterio_1__Equipo_Local,$R8))</f>
        <v>1</v>
      </c>
      <c r="V8" s="53">
        <f t="shared" si="16"/>
        <v>0</v>
      </c>
      <c r="W8" s="53">
        <f t="shared" si="17"/>
        <v>5</v>
      </c>
      <c r="X8" s="53" t="str">
        <f t="shared" si="18"/>
        <v>Pos.5(10)</v>
      </c>
      <c r="Y8" s="64"/>
      <c r="Z8" s="53">
        <f t="shared" si="19"/>
        <v>0</v>
      </c>
      <c r="AA8" s="53">
        <f t="shared" si="20"/>
        <v>5</v>
      </c>
      <c r="AB8" s="53" t="str">
        <f t="shared" si="21"/>
        <v>Pos.5(10)</v>
      </c>
      <c r="AC8" s="66"/>
      <c r="AD8" s="53">
        <f t="shared" si="22"/>
        <v>1</v>
      </c>
      <c r="AE8" s="53">
        <f t="shared" si="23"/>
        <v>5</v>
      </c>
      <c r="AF8" s="53" t="str">
        <f t="shared" si="24"/>
        <v>Pos.5(6)</v>
      </c>
      <c r="AG8" s="66"/>
      <c r="AH8" s="53">
        <f t="shared" si="25"/>
        <v>6</v>
      </c>
      <c r="AI8" s="53">
        <f t="shared" si="26"/>
        <v>7</v>
      </c>
    </row>
    <row r="9" spans="1:35" x14ac:dyDescent="0.2">
      <c r="A9" s="53" t="s">
        <v>125</v>
      </c>
      <c r="B9" s="53">
        <f t="shared" si="7"/>
        <v>1</v>
      </c>
      <c r="C9" s="53">
        <f t="shared" si="0"/>
        <v>0</v>
      </c>
      <c r="D9" s="53">
        <f t="shared" si="1"/>
        <v>1</v>
      </c>
      <c r="E9" s="53">
        <f t="shared" si="2"/>
        <v>0</v>
      </c>
      <c r="F9" s="53">
        <f t="shared" si="3"/>
        <v>0</v>
      </c>
      <c r="G9" s="53">
        <f t="shared" si="4"/>
        <v>0</v>
      </c>
      <c r="H9" s="53">
        <f t="shared" si="8"/>
        <v>0</v>
      </c>
      <c r="I9" s="53">
        <f t="shared" si="9"/>
        <v>1</v>
      </c>
      <c r="J9" s="53">
        <f t="shared" si="10"/>
        <v>5</v>
      </c>
      <c r="K9" s="53" t="str">
        <f t="shared" si="11"/>
        <v>Pos.5(10)</v>
      </c>
      <c r="L9" s="65"/>
      <c r="M9" s="53">
        <f t="shared" si="12"/>
        <v>0</v>
      </c>
      <c r="N9" s="53">
        <f t="shared" si="5"/>
        <v>1</v>
      </c>
      <c r="O9" s="53">
        <f t="shared" si="6"/>
        <v>0</v>
      </c>
      <c r="P9" s="53">
        <f t="shared" si="13"/>
        <v>1</v>
      </c>
      <c r="Q9" s="53">
        <f>$J9+COUNTIFS(K$2:K$19,K9,$P$2:$P$19,"&gt;"&amp;P9)</f>
        <v>5</v>
      </c>
      <c r="R9" s="53" t="str">
        <f t="shared" si="15"/>
        <v>Pos.5(10)</v>
      </c>
      <c r="S9" s="66"/>
      <c r="T9" s="53">
        <f>IF(R9="-","-",SUMIFS(GOLES_LOCAL,EQUIPO_LOCAL,$A9,Grupo_de_Empate_Criterio_1__Equipo_Visitante,$R9)+SUMIFS(GOLES_VISITANTE,EQUIPO_VISITANTE,$A9,Grupo_de_Empate__Criterio_1__Equipo_Local,$R9))</f>
        <v>0</v>
      </c>
      <c r="U9" s="53">
        <f>IF(R9="-","-",SUMIFS(GOLES_VISITANTE,EQUIPO_LOCAL,$A9,Grupo_de_Empate_Criterio_1__Equipo_Visitante,$R9)+SUMIFS(GOLES_LOCAL,EQUIPO_VISITANTE,$A9,Grupo_de_Empate__Criterio_1__Equipo_Local,$R9))</f>
        <v>0</v>
      </c>
      <c r="V9" s="53">
        <f t="shared" si="16"/>
        <v>0</v>
      </c>
      <c r="W9" s="53">
        <f t="shared" si="17"/>
        <v>5</v>
      </c>
      <c r="X9" s="53" t="str">
        <f t="shared" si="18"/>
        <v>Pos.5(10)</v>
      </c>
      <c r="Y9" s="64"/>
      <c r="Z9" s="53">
        <f t="shared" si="19"/>
        <v>0</v>
      </c>
      <c r="AA9" s="53">
        <f t="shared" si="20"/>
        <v>5</v>
      </c>
      <c r="AB9" s="53" t="str">
        <f t="shared" si="21"/>
        <v>Pos.5(10)</v>
      </c>
      <c r="AC9" s="66"/>
      <c r="AD9" s="53">
        <f t="shared" si="22"/>
        <v>0</v>
      </c>
      <c r="AE9" s="53">
        <f t="shared" si="23"/>
        <v>11</v>
      </c>
      <c r="AF9" s="53" t="str">
        <f t="shared" si="24"/>
        <v>Pos.11(4)</v>
      </c>
      <c r="AG9" s="66"/>
      <c r="AH9" s="53">
        <f t="shared" si="25"/>
        <v>7</v>
      </c>
      <c r="AI9" s="53">
        <f t="shared" si="26"/>
        <v>12</v>
      </c>
    </row>
    <row r="10" spans="1:35" x14ac:dyDescent="0.2">
      <c r="A10" s="53" t="s">
        <v>122</v>
      </c>
      <c r="B10" s="53">
        <f t="shared" si="7"/>
        <v>1</v>
      </c>
      <c r="C10" s="53">
        <f t="shared" si="0"/>
        <v>1</v>
      </c>
      <c r="D10" s="53">
        <f t="shared" si="1"/>
        <v>0</v>
      </c>
      <c r="E10" s="53">
        <f t="shared" si="2"/>
        <v>0</v>
      </c>
      <c r="F10" s="53">
        <f t="shared" si="3"/>
        <v>4</v>
      </c>
      <c r="G10" s="53">
        <f t="shared" si="4"/>
        <v>0</v>
      </c>
      <c r="H10" s="53">
        <f t="shared" si="8"/>
        <v>4</v>
      </c>
      <c r="I10" s="53">
        <f t="shared" si="9"/>
        <v>3</v>
      </c>
      <c r="J10" s="53">
        <f t="shared" si="10"/>
        <v>1</v>
      </c>
      <c r="K10" s="53" t="str">
        <f t="shared" si="11"/>
        <v>Pos.1(4)</v>
      </c>
      <c r="L10" s="65"/>
      <c r="M10" s="53">
        <f t="shared" si="12"/>
        <v>0</v>
      </c>
      <c r="N10" s="53">
        <f t="shared" si="5"/>
        <v>0</v>
      </c>
      <c r="O10" s="53">
        <f t="shared" si="6"/>
        <v>0</v>
      </c>
      <c r="P10" s="53">
        <f t="shared" si="13"/>
        <v>0</v>
      </c>
      <c r="Q10" s="53">
        <f t="shared" si="14"/>
        <v>1</v>
      </c>
      <c r="R10" s="53" t="str">
        <f t="shared" si="15"/>
        <v>Pos.1(4)</v>
      </c>
      <c r="S10" s="66"/>
      <c r="T10" s="53">
        <f>IF(R10="-","-",SUMIFS(GOLES_LOCAL,EQUIPO_LOCAL,$A10,Grupo_de_Empate_Criterio_1__Equipo_Visitante,$R10)+SUMIFS(GOLES_VISITANTE,EQUIPO_VISITANTE,$A10,Grupo_de_Empate__Criterio_1__Equipo_Local,$R10))</f>
        <v>0</v>
      </c>
      <c r="U10" s="53">
        <f>IF(R10="-","-",SUMIFS(GOLES_VISITANTE,EQUIPO_LOCAL,$A10,Grupo_de_Empate_Criterio_1__Equipo_Visitante,$R10)+SUMIFS(GOLES_LOCAL,EQUIPO_VISITANTE,$A10,Grupo_de_Empate__Criterio_1__Equipo_Local,$R10))</f>
        <v>0</v>
      </c>
      <c r="V10" s="53">
        <f t="shared" si="16"/>
        <v>0</v>
      </c>
      <c r="W10" s="53">
        <f t="shared" si="17"/>
        <v>1</v>
      </c>
      <c r="X10" s="53" t="str">
        <f t="shared" si="18"/>
        <v>Pos.1(4)</v>
      </c>
      <c r="Y10" s="64"/>
      <c r="Z10" s="53">
        <f t="shared" si="19"/>
        <v>4</v>
      </c>
      <c r="AA10" s="53">
        <f t="shared" si="20"/>
        <v>1</v>
      </c>
      <c r="AB10" s="53" t="str">
        <f t="shared" si="21"/>
        <v>-</v>
      </c>
      <c r="AC10" s="66"/>
      <c r="AD10" s="53" t="str">
        <f t="shared" si="22"/>
        <v>-</v>
      </c>
      <c r="AE10" s="53">
        <f t="shared" si="23"/>
        <v>1</v>
      </c>
      <c r="AF10" s="53" t="str">
        <f t="shared" si="24"/>
        <v>-</v>
      </c>
      <c r="AG10" s="66"/>
      <c r="AH10" s="53" t="str">
        <f t="shared" si="25"/>
        <v>-</v>
      </c>
      <c r="AI10" s="53">
        <f>AE10+COUNTIFS(AF$2:AF$19,AF10,AH$2:AH$19,"&lt;"&amp;AH10)</f>
        <v>1</v>
      </c>
    </row>
    <row r="11" spans="1:35" x14ac:dyDescent="0.2">
      <c r="A11" s="53" t="s">
        <v>126</v>
      </c>
      <c r="B11" s="53">
        <f t="shared" si="7"/>
        <v>1</v>
      </c>
      <c r="C11" s="53">
        <f t="shared" si="0"/>
        <v>0</v>
      </c>
      <c r="D11" s="53">
        <f t="shared" si="1"/>
        <v>1</v>
      </c>
      <c r="E11" s="53">
        <f t="shared" si="2"/>
        <v>0</v>
      </c>
      <c r="F11" s="53">
        <f t="shared" si="3"/>
        <v>0</v>
      </c>
      <c r="G11" s="53">
        <f t="shared" si="4"/>
        <v>0</v>
      </c>
      <c r="H11" s="53">
        <f t="shared" si="8"/>
        <v>0</v>
      </c>
      <c r="I11" s="53">
        <f t="shared" si="9"/>
        <v>1</v>
      </c>
      <c r="J11" s="53">
        <f t="shared" si="10"/>
        <v>5</v>
      </c>
      <c r="K11" s="53" t="str">
        <f t="shared" si="11"/>
        <v>Pos.5(10)</v>
      </c>
      <c r="L11" s="65"/>
      <c r="M11" s="53">
        <f t="shared" si="12"/>
        <v>0</v>
      </c>
      <c r="N11" s="53">
        <f t="shared" si="5"/>
        <v>1</v>
      </c>
      <c r="O11" s="53">
        <f t="shared" si="6"/>
        <v>0</v>
      </c>
      <c r="P11" s="53">
        <f t="shared" si="13"/>
        <v>1</v>
      </c>
      <c r="Q11" s="53">
        <f t="shared" si="14"/>
        <v>5</v>
      </c>
      <c r="R11" s="53" t="str">
        <f t="shared" si="15"/>
        <v>Pos.5(10)</v>
      </c>
      <c r="S11" s="66"/>
      <c r="T11" s="53">
        <f>IF(R11="-","-",SUMIFS(GOLES_LOCAL,EQUIPO_LOCAL,$A11,Grupo_de_Empate_Criterio_1__Equipo_Visitante,$R11)+SUMIFS(GOLES_VISITANTE,EQUIPO_VISITANTE,$A11,Grupo_de_Empate__Criterio_1__Equipo_Local,$R11))</f>
        <v>0</v>
      </c>
      <c r="U11" s="53">
        <f>IF(R11="-","-",SUMIFS(GOLES_VISITANTE,EQUIPO_LOCAL,$A11,Grupo_de_Empate_Criterio_1__Equipo_Visitante,$R11)+SUMIFS(GOLES_LOCAL,EQUIPO_VISITANTE,$A11,Grupo_de_Empate__Criterio_1__Equipo_Local,$R11))</f>
        <v>0</v>
      </c>
      <c r="V11" s="53">
        <f t="shared" si="16"/>
        <v>0</v>
      </c>
      <c r="W11" s="53">
        <f t="shared" si="17"/>
        <v>5</v>
      </c>
      <c r="X11" s="53" t="str">
        <f t="shared" si="18"/>
        <v>Pos.5(10)</v>
      </c>
      <c r="Y11" s="64"/>
      <c r="Z11" s="53">
        <f t="shared" si="19"/>
        <v>0</v>
      </c>
      <c r="AA11" s="53">
        <f t="shared" si="20"/>
        <v>5</v>
      </c>
      <c r="AB11" s="53" t="str">
        <f t="shared" si="21"/>
        <v>Pos.5(10)</v>
      </c>
      <c r="AC11" s="66"/>
      <c r="AD11" s="53">
        <f t="shared" si="22"/>
        <v>0</v>
      </c>
      <c r="AE11" s="53">
        <f t="shared" si="23"/>
        <v>11</v>
      </c>
      <c r="AF11" s="53" t="str">
        <f t="shared" si="24"/>
        <v>Pos.11(4)</v>
      </c>
      <c r="AG11" s="66"/>
      <c r="AH11" s="53">
        <f t="shared" si="25"/>
        <v>9</v>
      </c>
      <c r="AI11" s="53">
        <f t="shared" si="26"/>
        <v>13</v>
      </c>
    </row>
    <row r="12" spans="1:35" x14ac:dyDescent="0.2">
      <c r="A12" s="53" t="s">
        <v>124</v>
      </c>
      <c r="B12" s="53">
        <f t="shared" si="7"/>
        <v>1</v>
      </c>
      <c r="C12" s="53">
        <f t="shared" si="0"/>
        <v>0</v>
      </c>
      <c r="D12" s="53">
        <f t="shared" si="1"/>
        <v>1</v>
      </c>
      <c r="E12" s="53">
        <f t="shared" si="2"/>
        <v>0</v>
      </c>
      <c r="F12" s="53">
        <f t="shared" si="3"/>
        <v>1</v>
      </c>
      <c r="G12" s="53">
        <f t="shared" si="4"/>
        <v>1</v>
      </c>
      <c r="H12" s="53">
        <f t="shared" si="8"/>
        <v>0</v>
      </c>
      <c r="I12" s="53">
        <f t="shared" si="9"/>
        <v>1</v>
      </c>
      <c r="J12" s="53">
        <f t="shared" si="10"/>
        <v>5</v>
      </c>
      <c r="K12" s="53" t="str">
        <f t="shared" si="11"/>
        <v>Pos.5(10)</v>
      </c>
      <c r="L12" s="65"/>
      <c r="M12" s="53">
        <f t="shared" si="12"/>
        <v>0</v>
      </c>
      <c r="N12" s="53">
        <f t="shared" si="5"/>
        <v>1</v>
      </c>
      <c r="O12" s="53">
        <f t="shared" si="6"/>
        <v>0</v>
      </c>
      <c r="P12" s="53">
        <f t="shared" si="13"/>
        <v>1</v>
      </c>
      <c r="Q12" s="53">
        <f t="shared" si="14"/>
        <v>5</v>
      </c>
      <c r="R12" s="53" t="str">
        <f t="shared" si="15"/>
        <v>Pos.5(10)</v>
      </c>
      <c r="S12" s="66"/>
      <c r="T12" s="53">
        <f>IF(R12="-","-",SUMIFS(GOLES_LOCAL,EQUIPO_LOCAL,$A12,Grupo_de_Empate_Criterio_1__Equipo_Visitante,$R12)+SUMIFS(GOLES_VISITANTE,EQUIPO_VISITANTE,$A12,Grupo_de_Empate__Criterio_1__Equipo_Local,$R12))</f>
        <v>1</v>
      </c>
      <c r="U12" s="53">
        <f>IF(R12="-","-",SUMIFS(GOLES_VISITANTE,EQUIPO_LOCAL,$A12,Grupo_de_Empate_Criterio_1__Equipo_Visitante,$R12)+SUMIFS(GOLES_LOCAL,EQUIPO_VISITANTE,$A12,Grupo_de_Empate__Criterio_1__Equipo_Local,$R12))</f>
        <v>1</v>
      </c>
      <c r="V12" s="53">
        <f t="shared" si="16"/>
        <v>0</v>
      </c>
      <c r="W12" s="53">
        <f t="shared" si="17"/>
        <v>5</v>
      </c>
      <c r="X12" s="53" t="str">
        <f t="shared" si="18"/>
        <v>Pos.5(10)</v>
      </c>
      <c r="Y12" s="64"/>
      <c r="Z12" s="53">
        <f t="shared" si="19"/>
        <v>0</v>
      </c>
      <c r="AA12" s="53">
        <f t="shared" si="20"/>
        <v>5</v>
      </c>
      <c r="AB12" s="53" t="str">
        <f t="shared" si="21"/>
        <v>Pos.5(10)</v>
      </c>
      <c r="AC12" s="66"/>
      <c r="AD12" s="53">
        <f t="shared" si="22"/>
        <v>1</v>
      </c>
      <c r="AE12" s="53">
        <f t="shared" si="23"/>
        <v>5</v>
      </c>
      <c r="AF12" s="53" t="str">
        <f t="shared" si="24"/>
        <v>Pos.5(6)</v>
      </c>
      <c r="AG12" s="66"/>
      <c r="AH12" s="53">
        <f t="shared" si="25"/>
        <v>10</v>
      </c>
      <c r="AI12" s="53">
        <f t="shared" si="26"/>
        <v>8</v>
      </c>
    </row>
    <row r="13" spans="1:35" x14ac:dyDescent="0.2">
      <c r="A13" s="53" t="s">
        <v>119</v>
      </c>
      <c r="B13" s="53">
        <f t="shared" si="7"/>
        <v>1</v>
      </c>
      <c r="C13" s="53">
        <f t="shared" si="0"/>
        <v>0</v>
      </c>
      <c r="D13" s="53">
        <f t="shared" si="1"/>
        <v>1</v>
      </c>
      <c r="E13" s="53">
        <f t="shared" si="2"/>
        <v>0</v>
      </c>
      <c r="F13" s="53">
        <f t="shared" si="3"/>
        <v>1</v>
      </c>
      <c r="G13" s="53">
        <f t="shared" si="4"/>
        <v>1</v>
      </c>
      <c r="H13" s="53">
        <f t="shared" si="8"/>
        <v>0</v>
      </c>
      <c r="I13" s="53">
        <f t="shared" si="9"/>
        <v>1</v>
      </c>
      <c r="J13" s="53">
        <f t="shared" si="10"/>
        <v>5</v>
      </c>
      <c r="K13" s="53" t="str">
        <f t="shared" si="11"/>
        <v>Pos.5(10)</v>
      </c>
      <c r="L13" s="65"/>
      <c r="M13" s="53">
        <f t="shared" si="12"/>
        <v>0</v>
      </c>
      <c r="N13" s="53">
        <f t="shared" si="5"/>
        <v>1</v>
      </c>
      <c r="O13" s="53">
        <f t="shared" si="6"/>
        <v>0</v>
      </c>
      <c r="P13" s="53">
        <f t="shared" si="13"/>
        <v>1</v>
      </c>
      <c r="Q13" s="53">
        <f t="shared" si="14"/>
        <v>5</v>
      </c>
      <c r="R13" s="53" t="str">
        <f t="shared" si="15"/>
        <v>Pos.5(10)</v>
      </c>
      <c r="S13" s="66"/>
      <c r="T13" s="53">
        <f>IF(R13="-","-",SUMIFS(GOLES_LOCAL,EQUIPO_LOCAL,$A13,Grupo_de_Empate_Criterio_1__Equipo_Visitante,$R13)+SUMIFS(GOLES_VISITANTE,EQUIPO_VISITANTE,$A13,Grupo_de_Empate__Criterio_1__Equipo_Local,$R13))</f>
        <v>1</v>
      </c>
      <c r="U13" s="53">
        <f>IF(R13="-","-",SUMIFS(GOLES_VISITANTE,EQUIPO_LOCAL,$A13,Grupo_de_Empate_Criterio_1__Equipo_Visitante,$R13)+SUMIFS(GOLES_LOCAL,EQUIPO_VISITANTE,$A13,Grupo_de_Empate__Criterio_1__Equipo_Local,$R13))</f>
        <v>1</v>
      </c>
      <c r="V13" s="53">
        <f t="shared" si="16"/>
        <v>0</v>
      </c>
      <c r="W13" s="53">
        <f t="shared" si="17"/>
        <v>5</v>
      </c>
      <c r="X13" s="53" t="str">
        <f t="shared" si="18"/>
        <v>Pos.5(10)</v>
      </c>
      <c r="Y13" s="64"/>
      <c r="Z13" s="53">
        <f t="shared" si="19"/>
        <v>0</v>
      </c>
      <c r="AA13" s="53">
        <f t="shared" si="20"/>
        <v>5</v>
      </c>
      <c r="AB13" s="53" t="str">
        <f t="shared" si="21"/>
        <v>Pos.5(10)</v>
      </c>
      <c r="AC13" s="66"/>
      <c r="AD13" s="53">
        <f t="shared" si="22"/>
        <v>1</v>
      </c>
      <c r="AE13" s="53">
        <f t="shared" si="23"/>
        <v>5</v>
      </c>
      <c r="AF13" s="53" t="str">
        <f t="shared" si="24"/>
        <v>Pos.5(6)</v>
      </c>
      <c r="AG13" s="66"/>
      <c r="AH13" s="53">
        <f t="shared" si="25"/>
        <v>11</v>
      </c>
      <c r="AI13" s="53">
        <f t="shared" si="26"/>
        <v>9</v>
      </c>
    </row>
    <row r="14" spans="1:35" x14ac:dyDescent="0.2">
      <c r="A14" s="53" t="s">
        <v>129</v>
      </c>
      <c r="B14" s="53">
        <f t="shared" si="7"/>
        <v>1</v>
      </c>
      <c r="C14" s="53">
        <f t="shared" si="0"/>
        <v>0</v>
      </c>
      <c r="D14" s="53">
        <f t="shared" si="1"/>
        <v>1</v>
      </c>
      <c r="E14" s="53">
        <f t="shared" si="2"/>
        <v>0</v>
      </c>
      <c r="F14" s="53">
        <f t="shared" si="3"/>
        <v>1</v>
      </c>
      <c r="G14" s="53">
        <f t="shared" si="4"/>
        <v>1</v>
      </c>
      <c r="H14" s="53">
        <f t="shared" si="8"/>
        <v>0</v>
      </c>
      <c r="I14" s="53">
        <f t="shared" si="9"/>
        <v>1</v>
      </c>
      <c r="J14" s="53">
        <f t="shared" si="10"/>
        <v>5</v>
      </c>
      <c r="K14" s="53" t="str">
        <f t="shared" si="11"/>
        <v>Pos.5(10)</v>
      </c>
      <c r="L14" s="65"/>
      <c r="M14" s="53">
        <f t="shared" si="12"/>
        <v>0</v>
      </c>
      <c r="N14" s="53">
        <f t="shared" si="5"/>
        <v>1</v>
      </c>
      <c r="O14" s="53">
        <f t="shared" si="6"/>
        <v>0</v>
      </c>
      <c r="P14" s="53">
        <f t="shared" si="13"/>
        <v>1</v>
      </c>
      <c r="Q14" s="53">
        <f t="shared" si="14"/>
        <v>5</v>
      </c>
      <c r="R14" s="53" t="str">
        <f t="shared" si="15"/>
        <v>Pos.5(10)</v>
      </c>
      <c r="S14" s="66"/>
      <c r="T14" s="53">
        <f>IF(R14="-","-",SUMIFS(GOLES_LOCAL,EQUIPO_LOCAL,$A14,Grupo_de_Empate_Criterio_1__Equipo_Visitante,$R14)+SUMIFS(GOLES_VISITANTE,EQUIPO_VISITANTE,$A14,Grupo_de_Empate__Criterio_1__Equipo_Local,$R14))</f>
        <v>1</v>
      </c>
      <c r="U14" s="53">
        <f>IF(R14="-","-",SUMIFS(GOLES_VISITANTE,EQUIPO_LOCAL,$A14,Grupo_de_Empate_Criterio_1__Equipo_Visitante,$R14)+SUMIFS(GOLES_LOCAL,EQUIPO_VISITANTE,$A14,Grupo_de_Empate__Criterio_1__Equipo_Local,$R14))</f>
        <v>1</v>
      </c>
      <c r="V14" s="53">
        <f t="shared" si="16"/>
        <v>0</v>
      </c>
      <c r="W14" s="53">
        <f t="shared" si="17"/>
        <v>5</v>
      </c>
      <c r="X14" s="53" t="str">
        <f t="shared" si="18"/>
        <v>Pos.5(10)</v>
      </c>
      <c r="Y14" s="64"/>
      <c r="Z14" s="53">
        <f t="shared" si="19"/>
        <v>0</v>
      </c>
      <c r="AA14" s="53">
        <f t="shared" si="20"/>
        <v>5</v>
      </c>
      <c r="AB14" s="53" t="str">
        <f t="shared" si="21"/>
        <v>Pos.5(10)</v>
      </c>
      <c r="AC14" s="66"/>
      <c r="AD14" s="53">
        <f t="shared" si="22"/>
        <v>1</v>
      </c>
      <c r="AE14" s="53">
        <f t="shared" si="23"/>
        <v>5</v>
      </c>
      <c r="AF14" s="53" t="str">
        <f t="shared" si="24"/>
        <v>Pos.5(6)</v>
      </c>
      <c r="AG14" s="66"/>
      <c r="AH14" s="53">
        <f t="shared" si="25"/>
        <v>12</v>
      </c>
      <c r="AI14" s="53">
        <f t="shared" si="26"/>
        <v>10</v>
      </c>
    </row>
    <row r="15" spans="1:35" x14ac:dyDescent="0.2">
      <c r="A15" s="53" t="s">
        <v>130</v>
      </c>
      <c r="B15" s="53">
        <f t="shared" si="7"/>
        <v>1</v>
      </c>
      <c r="C15" s="53">
        <f t="shared" si="0"/>
        <v>0</v>
      </c>
      <c r="D15" s="53">
        <f t="shared" si="1"/>
        <v>0</v>
      </c>
      <c r="E15" s="53">
        <f t="shared" si="2"/>
        <v>1</v>
      </c>
      <c r="F15" s="53">
        <f t="shared" si="3"/>
        <v>0</v>
      </c>
      <c r="G15" s="53">
        <f t="shared" si="4"/>
        <v>4</v>
      </c>
      <c r="H15" s="53">
        <f t="shared" si="8"/>
        <v>-4</v>
      </c>
      <c r="I15" s="53">
        <f t="shared" si="9"/>
        <v>0</v>
      </c>
      <c r="J15" s="53">
        <f t="shared" si="10"/>
        <v>15</v>
      </c>
      <c r="K15" s="53" t="str">
        <f t="shared" si="11"/>
        <v>Pos.15(4)</v>
      </c>
      <c r="L15" s="65"/>
      <c r="M15" s="53">
        <f t="shared" si="12"/>
        <v>0</v>
      </c>
      <c r="N15" s="53">
        <f t="shared" si="5"/>
        <v>0</v>
      </c>
      <c r="O15" s="53">
        <f t="shared" si="6"/>
        <v>0</v>
      </c>
      <c r="P15" s="53">
        <f t="shared" si="13"/>
        <v>0</v>
      </c>
      <c r="Q15" s="53">
        <f t="shared" si="14"/>
        <v>15</v>
      </c>
      <c r="R15" s="53" t="str">
        <f t="shared" si="15"/>
        <v>Pos.15(4)</v>
      </c>
      <c r="S15" s="66"/>
      <c r="T15" s="53">
        <f>IF(R15="-","-",SUMIFS(GOLES_LOCAL,EQUIPO_LOCAL,$A15,Grupo_de_Empate_Criterio_1__Equipo_Visitante,$R15)+SUMIFS(GOLES_VISITANTE,EQUIPO_VISITANTE,$A15,Grupo_de_Empate__Criterio_1__Equipo_Local,$R15))</f>
        <v>0</v>
      </c>
      <c r="U15" s="53">
        <f>IF(R15="-","-",SUMIFS(GOLES_VISITANTE,EQUIPO_LOCAL,$A15,Grupo_de_Empate_Criterio_1__Equipo_Visitante,$R15)+SUMIFS(GOLES_LOCAL,EQUIPO_VISITANTE,$A15,Grupo_de_Empate__Criterio_1__Equipo_Local,$R15))</f>
        <v>0</v>
      </c>
      <c r="V15" s="53">
        <f t="shared" si="16"/>
        <v>0</v>
      </c>
      <c r="W15" s="53">
        <f t="shared" si="17"/>
        <v>15</v>
      </c>
      <c r="X15" s="53" t="str">
        <f t="shared" si="18"/>
        <v>Pos.15(4)</v>
      </c>
      <c r="Y15" s="64"/>
      <c r="Z15" s="53">
        <f t="shared" si="19"/>
        <v>-4</v>
      </c>
      <c r="AA15" s="53">
        <f t="shared" si="20"/>
        <v>18</v>
      </c>
      <c r="AB15" s="53" t="str">
        <f t="shared" si="21"/>
        <v>-</v>
      </c>
      <c r="AC15" s="66"/>
      <c r="AD15" s="53" t="str">
        <f t="shared" si="22"/>
        <v>-</v>
      </c>
      <c r="AE15" s="53">
        <f t="shared" si="23"/>
        <v>18</v>
      </c>
      <c r="AF15" s="53" t="str">
        <f t="shared" si="24"/>
        <v>-</v>
      </c>
      <c r="AG15" s="66"/>
      <c r="AH15" s="53" t="str">
        <f t="shared" si="25"/>
        <v>-</v>
      </c>
      <c r="AI15" s="53">
        <f t="shared" si="26"/>
        <v>18</v>
      </c>
    </row>
    <row r="16" spans="1:35" x14ac:dyDescent="0.2">
      <c r="A16" s="53" t="s">
        <v>123</v>
      </c>
      <c r="B16" s="53">
        <f t="shared" si="7"/>
        <v>1</v>
      </c>
      <c r="C16" s="53">
        <f t="shared" si="0"/>
        <v>0</v>
      </c>
      <c r="D16" s="53">
        <f t="shared" si="1"/>
        <v>0</v>
      </c>
      <c r="E16" s="53">
        <f t="shared" si="2"/>
        <v>1</v>
      </c>
      <c r="F16" s="53">
        <f t="shared" si="3"/>
        <v>0</v>
      </c>
      <c r="G16" s="53">
        <f t="shared" si="4"/>
        <v>1</v>
      </c>
      <c r="H16" s="53">
        <f t="shared" si="8"/>
        <v>-1</v>
      </c>
      <c r="I16" s="53">
        <f t="shared" si="9"/>
        <v>0</v>
      </c>
      <c r="J16" s="53">
        <f t="shared" si="10"/>
        <v>15</v>
      </c>
      <c r="K16" s="53" t="str">
        <f t="shared" si="11"/>
        <v>Pos.15(4)</v>
      </c>
      <c r="L16" s="65"/>
      <c r="M16" s="53">
        <f t="shared" si="12"/>
        <v>0</v>
      </c>
      <c r="N16" s="53">
        <f t="shared" si="5"/>
        <v>0</v>
      </c>
      <c r="O16" s="53">
        <f t="shared" si="6"/>
        <v>0</v>
      </c>
      <c r="P16" s="53">
        <f t="shared" si="13"/>
        <v>0</v>
      </c>
      <c r="Q16" s="53">
        <f t="shared" si="14"/>
        <v>15</v>
      </c>
      <c r="R16" s="53" t="str">
        <f t="shared" si="15"/>
        <v>Pos.15(4)</v>
      </c>
      <c r="S16" s="66"/>
      <c r="T16" s="53">
        <f>IF(R16="-","-",SUMIFS(GOLES_LOCAL,EQUIPO_LOCAL,$A16,Grupo_de_Empate_Criterio_1__Equipo_Visitante,$R16)+SUMIFS(GOLES_VISITANTE,EQUIPO_VISITANTE,$A16,Grupo_de_Empate__Criterio_1__Equipo_Local,$R16))</f>
        <v>0</v>
      </c>
      <c r="U16" s="53">
        <f>IF(R16="-","-",SUMIFS(GOLES_VISITANTE,EQUIPO_LOCAL,$A16,Grupo_de_Empate_Criterio_1__Equipo_Visitante,$R16)+SUMIFS(GOLES_LOCAL,EQUIPO_VISITANTE,$A16,Grupo_de_Empate__Criterio_1__Equipo_Local,$R16))</f>
        <v>0</v>
      </c>
      <c r="V16" s="53">
        <f t="shared" si="16"/>
        <v>0</v>
      </c>
      <c r="W16" s="53">
        <f t="shared" si="17"/>
        <v>15</v>
      </c>
      <c r="X16" s="53" t="str">
        <f t="shared" si="18"/>
        <v>Pos.15(4)</v>
      </c>
      <c r="Y16" s="64"/>
      <c r="Z16" s="53">
        <f t="shared" si="19"/>
        <v>-1</v>
      </c>
      <c r="AA16" s="53">
        <f t="shared" si="20"/>
        <v>15</v>
      </c>
      <c r="AB16" s="53" t="str">
        <f t="shared" si="21"/>
        <v>Pos.15(2)</v>
      </c>
      <c r="AC16" s="66"/>
      <c r="AD16" s="53">
        <f t="shared" si="22"/>
        <v>0</v>
      </c>
      <c r="AE16" s="53">
        <f t="shared" si="23"/>
        <v>16</v>
      </c>
      <c r="AF16" s="53" t="str">
        <f t="shared" si="24"/>
        <v>-</v>
      </c>
      <c r="AG16" s="66"/>
      <c r="AH16" s="53" t="str">
        <f t="shared" si="25"/>
        <v>-</v>
      </c>
      <c r="AI16" s="53">
        <f t="shared" si="26"/>
        <v>16</v>
      </c>
    </row>
    <row r="17" spans="1:35" x14ac:dyDescent="0.2">
      <c r="A17" s="53" t="s">
        <v>118</v>
      </c>
      <c r="B17" s="53">
        <f t="shared" si="7"/>
        <v>1</v>
      </c>
      <c r="C17" s="53">
        <f t="shared" si="0"/>
        <v>0</v>
      </c>
      <c r="D17" s="53">
        <f t="shared" si="1"/>
        <v>1</v>
      </c>
      <c r="E17" s="53">
        <f t="shared" si="2"/>
        <v>0</v>
      </c>
      <c r="F17" s="53">
        <f t="shared" si="3"/>
        <v>0</v>
      </c>
      <c r="G17" s="53">
        <f t="shared" si="4"/>
        <v>0</v>
      </c>
      <c r="H17" s="53">
        <f t="shared" si="8"/>
        <v>0</v>
      </c>
      <c r="I17" s="53">
        <f t="shared" si="9"/>
        <v>1</v>
      </c>
      <c r="J17" s="53">
        <f t="shared" si="10"/>
        <v>5</v>
      </c>
      <c r="K17" s="53" t="str">
        <f t="shared" si="11"/>
        <v>Pos.5(10)</v>
      </c>
      <c r="L17" s="65"/>
      <c r="M17" s="53">
        <f t="shared" si="12"/>
        <v>0</v>
      </c>
      <c r="N17" s="53">
        <f t="shared" si="5"/>
        <v>1</v>
      </c>
      <c r="O17" s="53">
        <f t="shared" si="6"/>
        <v>0</v>
      </c>
      <c r="P17" s="53">
        <f t="shared" si="13"/>
        <v>1</v>
      </c>
      <c r="Q17" s="53">
        <f t="shared" si="14"/>
        <v>5</v>
      </c>
      <c r="R17" s="53" t="str">
        <f t="shared" si="15"/>
        <v>Pos.5(10)</v>
      </c>
      <c r="S17" s="66"/>
      <c r="T17" s="53">
        <f>IF(R17="-","-",SUMIFS(GOLES_LOCAL,EQUIPO_LOCAL,$A17,Grupo_de_Empate_Criterio_1__Equipo_Visitante,$R17)+SUMIFS(GOLES_VISITANTE,EQUIPO_VISITANTE,$A17,Grupo_de_Empate__Criterio_1__Equipo_Local,$R17))</f>
        <v>0</v>
      </c>
      <c r="U17" s="53">
        <f>IF(R17="-","-",SUMIFS(GOLES_VISITANTE,EQUIPO_LOCAL,$A17,Grupo_de_Empate_Criterio_1__Equipo_Visitante,$R17)+SUMIFS(GOLES_LOCAL,EQUIPO_VISITANTE,$A17,Grupo_de_Empate__Criterio_1__Equipo_Local,$R17))</f>
        <v>0</v>
      </c>
      <c r="V17" s="53">
        <f t="shared" si="16"/>
        <v>0</v>
      </c>
      <c r="W17" s="53">
        <f t="shared" si="17"/>
        <v>5</v>
      </c>
      <c r="X17" s="53" t="str">
        <f t="shared" si="18"/>
        <v>Pos.5(10)</v>
      </c>
      <c r="Y17" s="64"/>
      <c r="Z17" s="53">
        <f t="shared" si="19"/>
        <v>0</v>
      </c>
      <c r="AA17" s="53">
        <f t="shared" si="20"/>
        <v>5</v>
      </c>
      <c r="AB17" s="53" t="str">
        <f t="shared" si="21"/>
        <v>Pos.5(10)</v>
      </c>
      <c r="AC17" s="66"/>
      <c r="AD17" s="53">
        <f t="shared" si="22"/>
        <v>0</v>
      </c>
      <c r="AE17" s="53">
        <f t="shared" si="23"/>
        <v>11</v>
      </c>
      <c r="AF17" s="53" t="str">
        <f t="shared" si="24"/>
        <v>Pos.11(4)</v>
      </c>
      <c r="AG17" s="66"/>
      <c r="AH17" s="53">
        <f t="shared" si="25"/>
        <v>15</v>
      </c>
      <c r="AI17" s="53">
        <f t="shared" si="26"/>
        <v>14</v>
      </c>
    </row>
    <row r="18" spans="1:35" x14ac:dyDescent="0.2">
      <c r="A18" s="53" t="s">
        <v>120</v>
      </c>
      <c r="B18" s="53">
        <f t="shared" si="7"/>
        <v>1</v>
      </c>
      <c r="C18" s="53">
        <f t="shared" si="0"/>
        <v>0</v>
      </c>
      <c r="D18" s="53">
        <f t="shared" si="1"/>
        <v>0</v>
      </c>
      <c r="E18" s="53">
        <f t="shared" si="2"/>
        <v>1</v>
      </c>
      <c r="F18" s="53">
        <f t="shared" si="3"/>
        <v>0</v>
      </c>
      <c r="G18" s="53">
        <f t="shared" si="4"/>
        <v>2</v>
      </c>
      <c r="H18" s="53">
        <f t="shared" si="8"/>
        <v>-2</v>
      </c>
      <c r="I18" s="53">
        <f t="shared" si="9"/>
        <v>0</v>
      </c>
      <c r="J18" s="53">
        <f t="shared" si="10"/>
        <v>15</v>
      </c>
      <c r="K18" s="53" t="str">
        <f t="shared" si="11"/>
        <v>Pos.15(4)</v>
      </c>
      <c r="L18" s="65"/>
      <c r="M18" s="53">
        <f t="shared" si="12"/>
        <v>0</v>
      </c>
      <c r="N18" s="53">
        <f t="shared" si="5"/>
        <v>0</v>
      </c>
      <c r="O18" s="53">
        <f t="shared" si="6"/>
        <v>0</v>
      </c>
      <c r="P18" s="53">
        <f t="shared" si="13"/>
        <v>0</v>
      </c>
      <c r="Q18" s="53">
        <f t="shared" si="14"/>
        <v>15</v>
      </c>
      <c r="R18" s="53" t="str">
        <f t="shared" si="15"/>
        <v>Pos.15(4)</v>
      </c>
      <c r="S18" s="66"/>
      <c r="T18" s="53">
        <f>IF(R18="-","-",SUMIFS(GOLES_LOCAL,EQUIPO_LOCAL,$A18,Grupo_de_Empate_Criterio_1__Equipo_Visitante,$R18)+SUMIFS(GOLES_VISITANTE,EQUIPO_VISITANTE,$A18,Grupo_de_Empate__Criterio_1__Equipo_Local,$R18))</f>
        <v>0</v>
      </c>
      <c r="U18" s="53">
        <f>IF(R18="-","-",SUMIFS(GOLES_VISITANTE,EQUIPO_LOCAL,$A18,Grupo_de_Empate_Criterio_1__Equipo_Visitante,$R18)+SUMIFS(GOLES_LOCAL,EQUIPO_VISITANTE,$A18,Grupo_de_Empate__Criterio_1__Equipo_Local,$R18))</f>
        <v>0</v>
      </c>
      <c r="V18" s="53">
        <f t="shared" si="16"/>
        <v>0</v>
      </c>
      <c r="W18" s="53">
        <f t="shared" si="17"/>
        <v>15</v>
      </c>
      <c r="X18" s="53" t="str">
        <f t="shared" si="18"/>
        <v>Pos.15(4)</v>
      </c>
      <c r="Y18" s="64"/>
      <c r="Z18" s="53">
        <f t="shared" si="19"/>
        <v>-2</v>
      </c>
      <c r="AA18" s="53">
        <f t="shared" si="20"/>
        <v>17</v>
      </c>
      <c r="AB18" s="53" t="str">
        <f t="shared" si="21"/>
        <v>-</v>
      </c>
      <c r="AC18" s="66"/>
      <c r="AD18" s="53" t="str">
        <f t="shared" si="22"/>
        <v>-</v>
      </c>
      <c r="AE18" s="53">
        <f t="shared" si="23"/>
        <v>17</v>
      </c>
      <c r="AF18" s="53" t="str">
        <f t="shared" si="24"/>
        <v>-</v>
      </c>
      <c r="AG18" s="66"/>
      <c r="AH18" s="53" t="str">
        <f t="shared" si="25"/>
        <v>-</v>
      </c>
      <c r="AI18" s="53">
        <f t="shared" si="26"/>
        <v>17</v>
      </c>
    </row>
    <row r="19" spans="1:35" x14ac:dyDescent="0.2">
      <c r="A19" s="53" t="s">
        <v>128</v>
      </c>
      <c r="B19" s="53">
        <f t="shared" si="7"/>
        <v>1</v>
      </c>
      <c r="C19" s="53">
        <f t="shared" si="0"/>
        <v>1</v>
      </c>
      <c r="D19" s="53">
        <f t="shared" si="1"/>
        <v>0</v>
      </c>
      <c r="E19" s="53">
        <f t="shared" si="2"/>
        <v>0</v>
      </c>
      <c r="F19" s="53">
        <f t="shared" si="3"/>
        <v>2</v>
      </c>
      <c r="G19" s="53">
        <f t="shared" si="4"/>
        <v>0</v>
      </c>
      <c r="H19" s="53">
        <f t="shared" si="8"/>
        <v>2</v>
      </c>
      <c r="I19" s="53">
        <f t="shared" si="9"/>
        <v>3</v>
      </c>
      <c r="J19" s="53">
        <f t="shared" si="10"/>
        <v>1</v>
      </c>
      <c r="K19" s="53" t="str">
        <f t="shared" si="11"/>
        <v>Pos.1(4)</v>
      </c>
      <c r="L19" s="65"/>
      <c r="M19" s="53">
        <f t="shared" si="12"/>
        <v>0</v>
      </c>
      <c r="N19" s="53">
        <f t="shared" si="5"/>
        <v>0</v>
      </c>
      <c r="O19" s="53">
        <f t="shared" si="6"/>
        <v>0</v>
      </c>
      <c r="P19" s="53">
        <f t="shared" si="13"/>
        <v>0</v>
      </c>
      <c r="Q19" s="53">
        <f t="shared" si="14"/>
        <v>1</v>
      </c>
      <c r="R19" s="53" t="str">
        <f t="shared" si="15"/>
        <v>Pos.1(4)</v>
      </c>
      <c r="S19" s="66"/>
      <c r="T19" s="53">
        <f>IF(R19="-","-",SUMIFS(GOLES_LOCAL,EQUIPO_LOCAL,$A19,Grupo_de_Empate_Criterio_1__Equipo_Visitante,$R19)+SUMIFS(GOLES_VISITANTE,EQUIPO_VISITANTE,$A19,Grupo_de_Empate__Criterio_1__Equipo_Local,$R19))</f>
        <v>0</v>
      </c>
      <c r="U19" s="53">
        <f>IF(R19="-","-",SUMIFS(GOLES_VISITANTE,EQUIPO_LOCAL,$A19,Grupo_de_Empate_Criterio_1__Equipo_Visitante,$R19)+SUMIFS(GOLES_LOCAL,EQUIPO_VISITANTE,$A19,Grupo_de_Empate__Criterio_1__Equipo_Local,$R19))</f>
        <v>0</v>
      </c>
      <c r="V19" s="53">
        <f t="shared" si="16"/>
        <v>0</v>
      </c>
      <c r="W19" s="53">
        <f t="shared" si="17"/>
        <v>1</v>
      </c>
      <c r="X19" s="53" t="str">
        <f t="shared" si="18"/>
        <v>Pos.1(4)</v>
      </c>
      <c r="Y19" s="64"/>
      <c r="Z19" s="53">
        <f t="shared" si="19"/>
        <v>2</v>
      </c>
      <c r="AA19" s="53">
        <f t="shared" si="20"/>
        <v>2</v>
      </c>
      <c r="AB19" s="53" t="str">
        <f t="shared" si="21"/>
        <v>-</v>
      </c>
      <c r="AC19" s="66"/>
      <c r="AD19" s="53" t="str">
        <f t="shared" si="22"/>
        <v>-</v>
      </c>
      <c r="AE19" s="53">
        <f t="shared" si="23"/>
        <v>2</v>
      </c>
      <c r="AF19" s="53" t="str">
        <f t="shared" si="24"/>
        <v>-</v>
      </c>
      <c r="AG19" s="66"/>
      <c r="AH19" s="53" t="str">
        <f t="shared" si="25"/>
        <v>-</v>
      </c>
      <c r="AI19" s="53">
        <f t="shared" si="26"/>
        <v>2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sqref="A1:J19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1" t="s">
        <v>175</v>
      </c>
      <c r="B1" s="72" t="s">
        <v>133</v>
      </c>
      <c r="C1" s="74" t="s">
        <v>140</v>
      </c>
      <c r="D1" s="73" t="s">
        <v>134</v>
      </c>
      <c r="E1" s="73" t="s">
        <v>135</v>
      </c>
      <c r="F1" s="73" t="s">
        <v>136</v>
      </c>
      <c r="G1" s="73" t="s">
        <v>137</v>
      </c>
      <c r="H1" s="73" t="s">
        <v>174</v>
      </c>
      <c r="I1" s="73" t="s">
        <v>138</v>
      </c>
      <c r="J1" s="73" t="s">
        <v>139</v>
      </c>
    </row>
    <row r="2" spans="1:10" x14ac:dyDescent="0.2">
      <c r="A2" s="67">
        <v>1</v>
      </c>
      <c r="B2" s="75" t="str">
        <f>INDEX('Equipos (cálculos)'!A$2:A$19,MATCH($A2,'Equipos (cálculos)'!$AI$2:$AI$19,0))</f>
        <v>Júpiter Leonés</v>
      </c>
      <c r="C2" s="75">
        <f>INDEX('Equipos (cálculos)'!I$2:I$19,MATCH($A2,'Equipos (cálculos)'!$AI$2:$AI$19,0))</f>
        <v>3</v>
      </c>
      <c r="D2" s="75">
        <f>INDEX('Equipos (cálculos)'!J$2:J$19,MATCH($A2,'Equipos (cálculos)'!$AI$2:$AI$19,0))</f>
        <v>1</v>
      </c>
      <c r="E2" s="75">
        <f>INDEX('Equipos (cálculos)'!C$2:C$19,MATCH($A2,'Equipos (cálculos)'!$AI$2:$AI$19,0))</f>
        <v>1</v>
      </c>
      <c r="F2" s="76">
        <f>INDEX('Equipos (cálculos)'!D$2:D$19,MATCH($A2,'Equipos (cálculos)'!$AI$2:$AI$19,0))</f>
        <v>0</v>
      </c>
      <c r="G2" s="76">
        <f>INDEX('Equipos (cálculos)'!E$2:E$19,MATCH($A2,'Equipos (cálculos)'!$AI$2:$AI$19,0))</f>
        <v>0</v>
      </c>
      <c r="H2" s="76">
        <f>INDEX('Equipos (cálculos)'!F$2:F$19,MATCH($A2,'Equipos (cálculos)'!$AI$2:$AI$19,0))</f>
        <v>4</v>
      </c>
      <c r="I2" s="76">
        <f>INDEX('Equipos (cálculos)'!G$2:G$19,MATCH($A2,'Equipos (cálculos)'!$AI$2:$AI$19,0))</f>
        <v>0</v>
      </c>
      <c r="J2" s="76">
        <f>INDEX('Equipos (cálculos)'!H$2:H$19,MATCH($A2,'Equipos (cálculos)'!$AI$2:$AI$19,0))</f>
        <v>4</v>
      </c>
    </row>
    <row r="3" spans="1:10" x14ac:dyDescent="0.2">
      <c r="A3" s="68">
        <v>2</v>
      </c>
      <c r="B3" s="75" t="str">
        <f>INDEX('Equipos (cálculos)'!A$2:A$19,MATCH($A3,'Equipos (cálculos)'!$AI$2:$AI$19,0))</f>
        <v>UD. Santa Marta</v>
      </c>
      <c r="C3" s="76">
        <f>INDEX('Equipos (cálculos)'!I$2:I$19,MATCH($A3,'Equipos (cálculos)'!$AI$2:$AI$19,0))</f>
        <v>3</v>
      </c>
      <c r="D3" s="76">
        <f>INDEX('Equipos (cálculos)'!B$2:B$19,MATCH($A3,'Equipos (cálculos)'!$AI$2:$AI$19,0))</f>
        <v>1</v>
      </c>
      <c r="E3" s="76">
        <f>INDEX('Equipos (cálculos)'!C$2:C$19,MATCH($A3,'Equipos (cálculos)'!$AI$2:$AI$19,0))</f>
        <v>1</v>
      </c>
      <c r="F3" s="76">
        <f>INDEX('Equipos (cálculos)'!D$2:D$19,MATCH($A3,'Equipos (cálculos)'!$AI$2:$AI$19,0))</f>
        <v>0</v>
      </c>
      <c r="G3" s="76">
        <f>INDEX('Equipos (cálculos)'!E$2:E$19,MATCH($A3,'Equipos (cálculos)'!$AI$2:$AI$19,0))</f>
        <v>0</v>
      </c>
      <c r="H3" s="76">
        <f>INDEX('Equipos (cálculos)'!F$2:F$19,MATCH($A3,'Equipos (cálculos)'!$AI$2:$AI$19,0))</f>
        <v>2</v>
      </c>
      <c r="I3" s="76">
        <f>INDEX('Equipos (cálculos)'!G$2:G$19,MATCH($A3,'Equipos (cálculos)'!$AI$2:$AI$19,0))</f>
        <v>0</v>
      </c>
      <c r="J3" s="76">
        <f>INDEX('Equipos (cálculos)'!H$2:H$19,MATCH($A3,'Equipos (cálculos)'!$AI$2:$AI$19,0))</f>
        <v>2</v>
      </c>
    </row>
    <row r="4" spans="1:10" x14ac:dyDescent="0.2">
      <c r="A4" s="68">
        <v>3</v>
      </c>
      <c r="B4" s="75" t="str">
        <f>INDEX('Equipos (cálculos)'!A$2:A$19,MATCH($A4,'Equipos (cálculos)'!$AI$2:$AI$19,0))</f>
        <v>Atco. Bembibre</v>
      </c>
      <c r="C4" s="76">
        <f>INDEX('Equipos (cálculos)'!I$2:I$19,MATCH($A4,'Equipos (cálculos)'!$AI$2:$AI$19,0))</f>
        <v>3</v>
      </c>
      <c r="D4" s="76">
        <f>INDEX('Equipos (cálculos)'!B$2:B$19,MATCH($A4,'Equipos (cálculos)'!$AI$2:$AI$19,0))</f>
        <v>1</v>
      </c>
      <c r="E4" s="76">
        <f>INDEX('Equipos (cálculos)'!C$2:C$19,MATCH($A4,'Equipos (cálculos)'!$AI$2:$AI$19,0))</f>
        <v>1</v>
      </c>
      <c r="F4" s="76">
        <f>INDEX('Equipos (cálculos)'!D$2:D$19,MATCH($A4,'Equipos (cálculos)'!$AI$2:$AI$19,0))</f>
        <v>0</v>
      </c>
      <c r="G4" s="76">
        <f>INDEX('Equipos (cálculos)'!E$2:E$19,MATCH($A4,'Equipos (cálculos)'!$AI$2:$AI$19,0))</f>
        <v>0</v>
      </c>
      <c r="H4" s="76">
        <f>INDEX('Equipos (cálculos)'!F$2:F$19,MATCH($A4,'Equipos (cálculos)'!$AI$2:$AI$19,0))</f>
        <v>2</v>
      </c>
      <c r="I4" s="76">
        <f>INDEX('Equipos (cálculos)'!G$2:G$19,MATCH($A4,'Equipos (cálculos)'!$AI$2:$AI$19,0))</f>
        <v>1</v>
      </c>
      <c r="J4" s="76">
        <f>INDEX('Equipos (cálculos)'!H$2:H$19,MATCH($A4,'Equipos (cálculos)'!$AI$2:$AI$19,0))</f>
        <v>1</v>
      </c>
    </row>
    <row r="5" spans="1:10" x14ac:dyDescent="0.2">
      <c r="A5" s="68">
        <v>4</v>
      </c>
      <c r="B5" s="75" t="str">
        <f>INDEX('Equipos (cálculos)'!A$2:A$19,MATCH($A5,'Equipos (cálculos)'!$AI$2:$AI$19,0))</f>
        <v>Becerril</v>
      </c>
      <c r="C5" s="76">
        <f>INDEX('Equipos (cálculos)'!I$2:I$19,MATCH($A5,'Equipos (cálculos)'!$AI$2:$AI$19,0))</f>
        <v>3</v>
      </c>
      <c r="D5" s="76">
        <f>INDEX('Equipos (cálculos)'!B$2:B$19,MATCH($A5,'Equipos (cálculos)'!$AI$2:$AI$19,0))</f>
        <v>1</v>
      </c>
      <c r="E5" s="76">
        <f>INDEX('Equipos (cálculos)'!C$2:C$19,MATCH($A5,'Equipos (cálculos)'!$AI$2:$AI$19,0))</f>
        <v>1</v>
      </c>
      <c r="F5" s="76">
        <f>INDEX('Equipos (cálculos)'!D$2:D$19,MATCH($A5,'Equipos (cálculos)'!$AI$2:$AI$19,0))</f>
        <v>0</v>
      </c>
      <c r="G5" s="76">
        <f>INDEX('Equipos (cálculos)'!E$2:E$19,MATCH($A5,'Equipos (cálculos)'!$AI$2:$AI$19,0))</f>
        <v>0</v>
      </c>
      <c r="H5" s="76">
        <f>INDEX('Equipos (cálculos)'!F$2:F$19,MATCH($A5,'Equipos (cálculos)'!$AI$2:$AI$19,0))</f>
        <v>1</v>
      </c>
      <c r="I5" s="76">
        <f>INDEX('Equipos (cálculos)'!G$2:G$19,MATCH($A5,'Equipos (cálculos)'!$AI$2:$AI$19,0))</f>
        <v>0</v>
      </c>
      <c r="J5" s="76">
        <f>INDEX('Equipos (cálculos)'!H$2:H$19,MATCH($A5,'Equipos (cálculos)'!$AI$2:$AI$19,0))</f>
        <v>1</v>
      </c>
    </row>
    <row r="6" spans="1:10" x14ac:dyDescent="0.2">
      <c r="A6" s="68">
        <v>5</v>
      </c>
      <c r="B6" s="75" t="str">
        <f>INDEX('Equipos (cálculos)'!A$2:A$19,MATCH($A6,'Equipos (cálculos)'!$AI$2:$AI$19,0))</f>
        <v>Atl. Astorga</v>
      </c>
      <c r="C6" s="76">
        <f>INDEX('Equipos (cálculos)'!I$2:I$19,MATCH($A6,'Equipos (cálculos)'!$AI$2:$AI$19,0))</f>
        <v>1</v>
      </c>
      <c r="D6" s="76">
        <f>INDEX('Equipos (cálculos)'!B$2:B$19,MATCH($A6,'Equipos (cálculos)'!$AI$2:$AI$19,0))</f>
        <v>1</v>
      </c>
      <c r="E6" s="76">
        <f>INDEX('Equipos (cálculos)'!C$2:C$19,MATCH($A6,'Equipos (cálculos)'!$AI$2:$AI$19,0))</f>
        <v>0</v>
      </c>
      <c r="F6" s="76">
        <f>INDEX('Equipos (cálculos)'!D$2:D$19,MATCH($A6,'Equipos (cálculos)'!$AI$2:$AI$19,0))</f>
        <v>1</v>
      </c>
      <c r="G6" s="76">
        <f>INDEX('Equipos (cálculos)'!E$2:E$19,MATCH($A6,'Equipos (cálculos)'!$AI$2:$AI$19,0))</f>
        <v>0</v>
      </c>
      <c r="H6" s="76">
        <f>INDEX('Equipos (cálculos)'!F$2:F$19,MATCH($A6,'Equipos (cálculos)'!$AI$2:$AI$19,0))</f>
        <v>1</v>
      </c>
      <c r="I6" s="76">
        <f>INDEX('Equipos (cálculos)'!G$2:G$19,MATCH($A6,'Equipos (cálculos)'!$AI$2:$AI$19,0))</f>
        <v>1</v>
      </c>
      <c r="J6" s="76">
        <f>INDEX('Equipos (cálculos)'!H$2:H$19,MATCH($A6,'Equipos (cálculos)'!$AI$2:$AI$19,0))</f>
        <v>0</v>
      </c>
    </row>
    <row r="7" spans="1:10" x14ac:dyDescent="0.2">
      <c r="A7" s="69">
        <v>6</v>
      </c>
      <c r="B7" s="75" t="str">
        <f>INDEX('Equipos (cálculos)'!A$2:A$19,MATCH($A7,'Equipos (cálculos)'!$AI$2:$AI$19,0))</f>
        <v>Atlético Tordesillas</v>
      </c>
      <c r="C7" s="76">
        <f>INDEX('Equipos (cálculos)'!I$2:I$19,MATCH($A7,'Equipos (cálculos)'!$AI$2:$AI$19,0))</f>
        <v>1</v>
      </c>
      <c r="D7" s="76">
        <f>INDEX('Equipos (cálculos)'!B$2:B$19,MATCH($A7,'Equipos (cálculos)'!$AI$2:$AI$19,0))</f>
        <v>1</v>
      </c>
      <c r="E7" s="76">
        <f>INDEX('Equipos (cálculos)'!C$2:C$19,MATCH($A7,'Equipos (cálculos)'!$AI$2:$AI$19,0))</f>
        <v>0</v>
      </c>
      <c r="F7" s="76">
        <f>INDEX('Equipos (cálculos)'!D$2:D$19,MATCH($A7,'Equipos (cálculos)'!$AI$2:$AI$19,0))</f>
        <v>1</v>
      </c>
      <c r="G7" s="76">
        <f>INDEX('Equipos (cálculos)'!E$2:E$19,MATCH($A7,'Equipos (cálculos)'!$AI$2:$AI$19,0))</f>
        <v>0</v>
      </c>
      <c r="H7" s="76">
        <f>INDEX('Equipos (cálculos)'!F$2:F$19,MATCH($A7,'Equipos (cálculos)'!$AI$2:$AI$19,0))</f>
        <v>1</v>
      </c>
      <c r="I7" s="76">
        <f>INDEX('Equipos (cálculos)'!G$2:G$19,MATCH($A7,'Equipos (cálculos)'!$AI$2:$AI$19,0))</f>
        <v>1</v>
      </c>
      <c r="J7" s="76">
        <f>INDEX('Equipos (cálculos)'!H$2:H$19,MATCH($A7,'Equipos (cálculos)'!$AI$2:$AI$19,0))</f>
        <v>0</v>
      </c>
    </row>
    <row r="8" spans="1:10" x14ac:dyDescent="0.2">
      <c r="A8" s="69">
        <v>7</v>
      </c>
      <c r="B8" s="75" t="str">
        <f>INDEX('Equipos (cálculos)'!A$2:A$19,MATCH($A8,'Equipos (cálculos)'!$AI$2:$AI$19,0))</f>
        <v>CD. Villaralbo</v>
      </c>
      <c r="C8" s="76">
        <f>INDEX('Equipos (cálculos)'!I$2:I$19,MATCH($A8,'Equipos (cálculos)'!$AI$2:$AI$19,0))</f>
        <v>1</v>
      </c>
      <c r="D8" s="76">
        <f>INDEX('Equipos (cálculos)'!B$2:B$19,MATCH($A8,'Equipos (cálculos)'!$AI$2:$AI$19,0))</f>
        <v>1</v>
      </c>
      <c r="E8" s="76">
        <f>INDEX('Equipos (cálculos)'!C$2:C$19,MATCH($A8,'Equipos (cálculos)'!$AI$2:$AI$19,0))</f>
        <v>0</v>
      </c>
      <c r="F8" s="76">
        <f>INDEX('Equipos (cálculos)'!D$2:D$19,MATCH($A8,'Equipos (cálculos)'!$AI$2:$AI$19,0))</f>
        <v>1</v>
      </c>
      <c r="G8" s="76">
        <f>INDEX('Equipos (cálculos)'!E$2:E$19,MATCH($A8,'Equipos (cálculos)'!$AI$2:$AI$19,0))</f>
        <v>0</v>
      </c>
      <c r="H8" s="76">
        <f>INDEX('Equipos (cálculos)'!F$2:F$19,MATCH($A8,'Equipos (cálculos)'!$AI$2:$AI$19,0))</f>
        <v>1</v>
      </c>
      <c r="I8" s="76">
        <f>INDEX('Equipos (cálculos)'!G$2:G$19,MATCH($A8,'Equipos (cálculos)'!$AI$2:$AI$19,0))</f>
        <v>1</v>
      </c>
      <c r="J8" s="76">
        <f>INDEX('Equipos (cálculos)'!H$2:H$19,MATCH($A8,'Equipos (cálculos)'!$AI$2:$AI$19,0))</f>
        <v>0</v>
      </c>
    </row>
    <row r="9" spans="1:10" x14ac:dyDescent="0.2">
      <c r="A9" s="69">
        <v>8</v>
      </c>
      <c r="B9" s="75" t="str">
        <f>INDEX('Equipos (cálculos)'!A$2:A$19,MATCH($A9,'Equipos (cálculos)'!$AI$2:$AI$19,0))</f>
        <v>Mirandés B</v>
      </c>
      <c r="C9" s="76">
        <f>INDEX('Equipos (cálculos)'!I$2:I$19,MATCH($A9,'Equipos (cálculos)'!$AI$2:$AI$19,0))</f>
        <v>1</v>
      </c>
      <c r="D9" s="76">
        <f>INDEX('Equipos (cálculos)'!B$2:B$19,MATCH($A9,'Equipos (cálculos)'!$AI$2:$AI$19,0))</f>
        <v>1</v>
      </c>
      <c r="E9" s="76">
        <f>INDEX('Equipos (cálculos)'!C$2:C$19,MATCH($A9,'Equipos (cálculos)'!$AI$2:$AI$19,0))</f>
        <v>0</v>
      </c>
      <c r="F9" s="76">
        <f>INDEX('Equipos (cálculos)'!D$2:D$19,MATCH($A9,'Equipos (cálculos)'!$AI$2:$AI$19,0))</f>
        <v>1</v>
      </c>
      <c r="G9" s="76">
        <f>INDEX('Equipos (cálculos)'!E$2:E$19,MATCH($A9,'Equipos (cálculos)'!$AI$2:$AI$19,0))</f>
        <v>0</v>
      </c>
      <c r="H9" s="76">
        <f>INDEX('Equipos (cálculos)'!F$2:F$19,MATCH($A9,'Equipos (cálculos)'!$AI$2:$AI$19,0))</f>
        <v>1</v>
      </c>
      <c r="I9" s="76">
        <f>INDEX('Equipos (cálculos)'!G$2:G$19,MATCH($A9,'Equipos (cálculos)'!$AI$2:$AI$19,0))</f>
        <v>1</v>
      </c>
      <c r="J9" s="76">
        <f>INDEX('Equipos (cálculos)'!H$2:H$19,MATCH($A9,'Equipos (cálculos)'!$AI$2:$AI$19,0))</f>
        <v>0</v>
      </c>
    </row>
    <row r="10" spans="1:10" x14ac:dyDescent="0.2">
      <c r="A10" s="69">
        <v>9</v>
      </c>
      <c r="B10" s="75" t="str">
        <f>INDEX('Equipos (cálculos)'!A$2:A$19,MATCH($A10,'Equipos (cálculos)'!$AI$2:$AI$19,0))</f>
        <v>Palencia CF</v>
      </c>
      <c r="C10" s="76">
        <f>INDEX('Equipos (cálculos)'!I$2:I$19,MATCH($A10,'Equipos (cálculos)'!$AI$2:$AI$19,0))</f>
        <v>1</v>
      </c>
      <c r="D10" s="76">
        <f>INDEX('Equipos (cálculos)'!B$2:B$19,MATCH($A10,'Equipos (cálculos)'!$AI$2:$AI$19,0))</f>
        <v>1</v>
      </c>
      <c r="E10" s="76">
        <f>INDEX('Equipos (cálculos)'!C$2:C$19,MATCH($A10,'Equipos (cálculos)'!$AI$2:$AI$19,0))</f>
        <v>0</v>
      </c>
      <c r="F10" s="76">
        <f>INDEX('Equipos (cálculos)'!D$2:D$19,MATCH($A10,'Equipos (cálculos)'!$AI$2:$AI$19,0))</f>
        <v>1</v>
      </c>
      <c r="G10" s="76">
        <f>INDEX('Equipos (cálculos)'!E$2:E$19,MATCH($A10,'Equipos (cálculos)'!$AI$2:$AI$19,0))</f>
        <v>0</v>
      </c>
      <c r="H10" s="76">
        <f>INDEX('Equipos (cálculos)'!F$2:F$19,MATCH($A10,'Equipos (cálculos)'!$AI$2:$AI$19,0))</f>
        <v>1</v>
      </c>
      <c r="I10" s="76">
        <f>INDEX('Equipos (cálculos)'!G$2:G$19,MATCH($A10,'Equipos (cálculos)'!$AI$2:$AI$19,0))</f>
        <v>1</v>
      </c>
      <c r="J10" s="76">
        <f>INDEX('Equipos (cálculos)'!H$2:H$19,MATCH($A10,'Equipos (cálculos)'!$AI$2:$AI$19,0))</f>
        <v>0</v>
      </c>
    </row>
    <row r="11" spans="1:10" x14ac:dyDescent="0.2">
      <c r="A11" s="69">
        <v>10</v>
      </c>
      <c r="B11" s="75" t="str">
        <f>INDEX('Equipos (cálculos)'!A$2:A$19,MATCH($A11,'Equipos (cálculos)'!$AI$2:$AI$19,0))</f>
        <v>Palencia Cristo Atlético</v>
      </c>
      <c r="C11" s="76">
        <f>INDEX('Equipos (cálculos)'!I$2:I$19,MATCH($A11,'Equipos (cálculos)'!$AI$2:$AI$19,0))</f>
        <v>1</v>
      </c>
      <c r="D11" s="76">
        <f>INDEX('Equipos (cálculos)'!B$2:B$19,MATCH($A11,'Equipos (cálculos)'!$AI$2:$AI$19,0))</f>
        <v>1</v>
      </c>
      <c r="E11" s="76">
        <f>INDEX('Equipos (cálculos)'!C$2:C$19,MATCH($A11,'Equipos (cálculos)'!$AI$2:$AI$19,0))</f>
        <v>0</v>
      </c>
      <c r="F11" s="76">
        <f>INDEX('Equipos (cálculos)'!D$2:D$19,MATCH($A11,'Equipos (cálculos)'!$AI$2:$AI$19,0))</f>
        <v>1</v>
      </c>
      <c r="G11" s="76">
        <f>INDEX('Equipos (cálculos)'!E$2:E$19,MATCH($A11,'Equipos (cálculos)'!$AI$2:$AI$19,0))</f>
        <v>0</v>
      </c>
      <c r="H11" s="76">
        <f>INDEX('Equipos (cálculos)'!F$2:F$19,MATCH($A11,'Equipos (cálculos)'!$AI$2:$AI$19,0))</f>
        <v>1</v>
      </c>
      <c r="I11" s="76">
        <f>INDEX('Equipos (cálculos)'!G$2:G$19,MATCH($A11,'Equipos (cálculos)'!$AI$2:$AI$19,0))</f>
        <v>1</v>
      </c>
      <c r="J11" s="76">
        <f>INDEX('Equipos (cálculos)'!H$2:H$19,MATCH($A11,'Equipos (cálculos)'!$AI$2:$AI$19,0))</f>
        <v>0</v>
      </c>
    </row>
    <row r="12" spans="1:10" x14ac:dyDescent="0.2">
      <c r="A12" s="69">
        <v>11</v>
      </c>
      <c r="B12" s="75" t="str">
        <f>INDEX('Equipos (cálculos)'!A$2:A$19,MATCH($A12,'Equipos (cálculos)'!$AI$2:$AI$19,0))</f>
        <v>Burgos CF B</v>
      </c>
      <c r="C12" s="76">
        <f>INDEX('Equipos (cálculos)'!I$2:I$19,MATCH($A12,'Equipos (cálculos)'!$AI$2:$AI$19,0))</f>
        <v>1</v>
      </c>
      <c r="D12" s="76">
        <f>INDEX('Equipos (cálculos)'!B$2:B$19,MATCH($A12,'Equipos (cálculos)'!$AI$2:$AI$19,0))</f>
        <v>1</v>
      </c>
      <c r="E12" s="76">
        <f>INDEX('Equipos (cálculos)'!C$2:C$19,MATCH($A12,'Equipos (cálculos)'!$AI$2:$AI$19,0))</f>
        <v>0</v>
      </c>
      <c r="F12" s="76">
        <f>INDEX('Equipos (cálculos)'!D$2:D$19,MATCH($A12,'Equipos (cálculos)'!$AI$2:$AI$19,0))</f>
        <v>1</v>
      </c>
      <c r="G12" s="76">
        <f>INDEX('Equipos (cálculos)'!E$2:E$19,MATCH($A12,'Equipos (cálculos)'!$AI$2:$AI$19,0))</f>
        <v>0</v>
      </c>
      <c r="H12" s="76">
        <f>INDEX('Equipos (cálculos)'!F$2:F$19,MATCH($A12,'Equipos (cálculos)'!$AI$2:$AI$19,0))</f>
        <v>0</v>
      </c>
      <c r="I12" s="76">
        <f>INDEX('Equipos (cálculos)'!G$2:G$19,MATCH($A12,'Equipos (cálculos)'!$AI$2:$AI$19,0))</f>
        <v>0</v>
      </c>
      <c r="J12" s="76">
        <f>INDEX('Equipos (cálculos)'!H$2:H$19,MATCH($A12,'Equipos (cálculos)'!$AI$2:$AI$19,0))</f>
        <v>0</v>
      </c>
    </row>
    <row r="13" spans="1:10" x14ac:dyDescent="0.2">
      <c r="A13" s="69">
        <v>12</v>
      </c>
      <c r="B13" s="75" t="str">
        <f>INDEX('Equipos (cálculos)'!A$2:A$19,MATCH($A13,'Equipos (cálculos)'!$AI$2:$AI$19,0))</f>
        <v>DiocesanosAvila</v>
      </c>
      <c r="C13" s="76">
        <f>INDEX('Equipos (cálculos)'!I$2:I$19,MATCH($A13,'Equipos (cálculos)'!$AI$2:$AI$19,0))</f>
        <v>1</v>
      </c>
      <c r="D13" s="76">
        <f>INDEX('Equipos (cálculos)'!B$2:B$19,MATCH($A13,'Equipos (cálculos)'!$AI$2:$AI$19,0))</f>
        <v>1</v>
      </c>
      <c r="E13" s="76">
        <f>INDEX('Equipos (cálculos)'!C$2:C$19,MATCH($A13,'Equipos (cálculos)'!$AI$2:$AI$19,0))</f>
        <v>0</v>
      </c>
      <c r="F13" s="76">
        <f>INDEX('Equipos (cálculos)'!D$2:D$19,MATCH($A13,'Equipos (cálculos)'!$AI$2:$AI$19,0))</f>
        <v>1</v>
      </c>
      <c r="G13" s="76">
        <f>INDEX('Equipos (cálculos)'!E$2:E$19,MATCH($A13,'Equipos (cálculos)'!$AI$2:$AI$19,0))</f>
        <v>0</v>
      </c>
      <c r="H13" s="76">
        <f>INDEX('Equipos (cálculos)'!F$2:F$19,MATCH($A13,'Equipos (cálculos)'!$AI$2:$AI$19,0))</f>
        <v>0</v>
      </c>
      <c r="I13" s="76">
        <f>INDEX('Equipos (cálculos)'!G$2:G$19,MATCH($A13,'Equipos (cálculos)'!$AI$2:$AI$19,0))</f>
        <v>0</v>
      </c>
      <c r="J13" s="76">
        <f>INDEX('Equipos (cálculos)'!H$2:H$19,MATCH($A13,'Equipos (cálculos)'!$AI$2:$AI$19,0))</f>
        <v>0</v>
      </c>
    </row>
    <row r="14" spans="1:10" x14ac:dyDescent="0.2">
      <c r="A14" s="69">
        <v>13</v>
      </c>
      <c r="B14" s="75" t="str">
        <f>INDEX('Equipos (cálculos)'!A$2:A$19,MATCH($A14,'Equipos (cálculos)'!$AI$2:$AI$19,0))</f>
        <v>La Virgen del Camino</v>
      </c>
      <c r="C14" s="76">
        <f>INDEX('Equipos (cálculos)'!I$2:I$19,MATCH($A14,'Equipos (cálculos)'!$AI$2:$AI$19,0))</f>
        <v>1</v>
      </c>
      <c r="D14" s="76">
        <f>INDEX('Equipos (cálculos)'!B$2:B$19,MATCH($A14,'Equipos (cálculos)'!$AI$2:$AI$19,0))</f>
        <v>1</v>
      </c>
      <c r="E14" s="76">
        <f>INDEX('Equipos (cálculos)'!C$2:C$19,MATCH($A14,'Equipos (cálculos)'!$AI$2:$AI$19,0))</f>
        <v>0</v>
      </c>
      <c r="F14" s="76">
        <f>INDEX('Equipos (cálculos)'!D$2:D$19,MATCH($A14,'Equipos (cálculos)'!$AI$2:$AI$19,0))</f>
        <v>1</v>
      </c>
      <c r="G14" s="76">
        <f>INDEX('Equipos (cálculos)'!E$2:E$19,MATCH($A14,'Equipos (cálculos)'!$AI$2:$AI$19,0))</f>
        <v>0</v>
      </c>
      <c r="H14" s="76">
        <f>INDEX('Equipos (cálculos)'!F$2:F$19,MATCH($A14,'Equipos (cálculos)'!$AI$2:$AI$19,0))</f>
        <v>0</v>
      </c>
      <c r="I14" s="76">
        <f>INDEX('Equipos (cálculos)'!G$2:G$19,MATCH($A14,'Equipos (cálculos)'!$AI$2:$AI$19,0))</f>
        <v>0</v>
      </c>
      <c r="J14" s="76">
        <f>INDEX('Equipos (cálculos)'!H$2:H$19,MATCH($A14,'Equipos (cálculos)'!$AI$2:$AI$19,0))</f>
        <v>0</v>
      </c>
    </row>
    <row r="15" spans="1:10" x14ac:dyDescent="0.2">
      <c r="A15" s="69">
        <v>14</v>
      </c>
      <c r="B15" s="75" t="str">
        <f>INDEX('Equipos (cálculos)'!A$2:A$19,MATCH($A15,'Equipos (cálculos)'!$AI$2:$AI$19,0))</f>
        <v>Salamanca UDS</v>
      </c>
      <c r="C15" s="76">
        <f>INDEX('Equipos (cálculos)'!I$2:I$19,MATCH($A15,'Equipos (cálculos)'!$AI$2:$AI$19,0))</f>
        <v>1</v>
      </c>
      <c r="D15" s="76">
        <f>INDEX('Equipos (cálculos)'!B$2:B$19,MATCH($A15,'Equipos (cálculos)'!$AI$2:$AI$19,0))</f>
        <v>1</v>
      </c>
      <c r="E15" s="76">
        <f>INDEX('Equipos (cálculos)'!C$2:C$19,MATCH($A15,'Equipos (cálculos)'!$AI$2:$AI$19,0))</f>
        <v>0</v>
      </c>
      <c r="F15" s="76">
        <f>INDEX('Equipos (cálculos)'!D$2:D$19,MATCH($A15,'Equipos (cálculos)'!$AI$2:$AI$19,0))</f>
        <v>1</v>
      </c>
      <c r="G15" s="76">
        <f>INDEX('Equipos (cálculos)'!E$2:E$19,MATCH($A15,'Equipos (cálculos)'!$AI$2:$AI$19,0))</f>
        <v>0</v>
      </c>
      <c r="H15" s="76">
        <f>INDEX('Equipos (cálculos)'!F$2:F$19,MATCH($A15,'Equipos (cálculos)'!$AI$2:$AI$19,0))</f>
        <v>0</v>
      </c>
      <c r="I15" s="76">
        <f>INDEX('Equipos (cálculos)'!G$2:G$19,MATCH($A15,'Equipos (cálculos)'!$AI$2:$AI$19,0))</f>
        <v>0</v>
      </c>
      <c r="J15" s="76">
        <f>INDEX('Equipos (cálculos)'!H$2:H$19,MATCH($A15,'Equipos (cálculos)'!$AI$2:$AI$19,0))</f>
        <v>0</v>
      </c>
    </row>
    <row r="16" spans="1:10" x14ac:dyDescent="0.2">
      <c r="A16" s="69">
        <v>15</v>
      </c>
      <c r="B16" s="75" t="str">
        <f>INDEX('Equipos (cálculos)'!A$2:A$19,MATCH($A16,'Equipos (cálculos)'!$AI$2:$AI$19,0))</f>
        <v>CD. Laguna</v>
      </c>
      <c r="C16" s="76">
        <f>INDEX('Equipos (cálculos)'!I$2:I$19,MATCH($A16,'Equipos (cálculos)'!$AI$2:$AI$19,0))</f>
        <v>0</v>
      </c>
      <c r="D16" s="76">
        <f>INDEX('Equipos (cálculos)'!B$2:B$19,MATCH($A16,'Equipos (cálculos)'!$AI$2:$AI$19,0))</f>
        <v>1</v>
      </c>
      <c r="E16" s="76">
        <f>INDEX('Equipos (cálculos)'!C$2:C$19,MATCH($A16,'Equipos (cálculos)'!$AI$2:$AI$19,0))</f>
        <v>0</v>
      </c>
      <c r="F16" s="76">
        <f>INDEX('Equipos (cálculos)'!D$2:D$19,MATCH($A16,'Equipos (cálculos)'!$AI$2:$AI$19,0))</f>
        <v>0</v>
      </c>
      <c r="G16" s="76">
        <f>INDEX('Equipos (cálculos)'!E$2:E$19,MATCH($A16,'Equipos (cálculos)'!$AI$2:$AI$19,0))</f>
        <v>1</v>
      </c>
      <c r="H16" s="76">
        <f>INDEX('Equipos (cálculos)'!F$2:F$19,MATCH($A16,'Equipos (cálculos)'!$AI$2:$AI$19,0))</f>
        <v>1</v>
      </c>
      <c r="I16" s="76">
        <f>INDEX('Equipos (cálculos)'!G$2:G$19,MATCH($A16,'Equipos (cálculos)'!$AI$2:$AI$19,0))</f>
        <v>2</v>
      </c>
      <c r="J16" s="76">
        <f>INDEX('Equipos (cálculos)'!H$2:H$19,MATCH($A16,'Equipos (cálculos)'!$AI$2:$AI$19,0))</f>
        <v>-1</v>
      </c>
    </row>
    <row r="17" spans="1:10" x14ac:dyDescent="0.2">
      <c r="A17" s="70">
        <v>16</v>
      </c>
      <c r="B17" s="75" t="str">
        <f>INDEX('Equipos (cálculos)'!A$2:A$19,MATCH($A17,'Equipos (cálculos)'!$AI$2:$AI$19,0))</f>
        <v>Real Ávila</v>
      </c>
      <c r="C17" s="76">
        <f>INDEX('Equipos (cálculos)'!I$2:I$19,MATCH($A17,'Equipos (cálculos)'!$AI$2:$AI$19,0))</f>
        <v>0</v>
      </c>
      <c r="D17" s="76">
        <f>INDEX('Equipos (cálculos)'!B$2:B$19,MATCH($A17,'Equipos (cálculos)'!$AI$2:$AI$19,0))</f>
        <v>1</v>
      </c>
      <c r="E17" s="76">
        <f>INDEX('Equipos (cálculos)'!C$2:C$19,MATCH($A17,'Equipos (cálculos)'!$AI$2:$AI$19,0))</f>
        <v>0</v>
      </c>
      <c r="F17" s="76">
        <f>INDEX('Equipos (cálculos)'!D$2:D$19,MATCH($A17,'Equipos (cálculos)'!$AI$2:$AI$19,0))</f>
        <v>0</v>
      </c>
      <c r="G17" s="76">
        <f>INDEX('Equipos (cálculos)'!E$2:E$19,MATCH($A17,'Equipos (cálculos)'!$AI$2:$AI$19,0))</f>
        <v>1</v>
      </c>
      <c r="H17" s="76">
        <f>INDEX('Equipos (cálculos)'!F$2:F$19,MATCH($A17,'Equipos (cálculos)'!$AI$2:$AI$19,0))</f>
        <v>0</v>
      </c>
      <c r="I17" s="76">
        <f>INDEX('Equipos (cálculos)'!G$2:G$19,MATCH($A17,'Equipos (cálculos)'!$AI$2:$AI$19,0))</f>
        <v>1</v>
      </c>
      <c r="J17" s="76">
        <f>INDEX('Equipos (cálculos)'!H$2:H$19,MATCH($A17,'Equipos (cálculos)'!$AI$2:$AI$19,0))</f>
        <v>-1</v>
      </c>
    </row>
    <row r="18" spans="1:10" x14ac:dyDescent="0.2">
      <c r="A18" s="70">
        <v>17</v>
      </c>
      <c r="B18" s="75" t="str">
        <f>INDEX('Equipos (cálculos)'!A$2:A$19,MATCH($A18,'Equipos (cálculos)'!$AI$2:$AI$19,0))</f>
        <v>SD Almazán</v>
      </c>
      <c r="C18" s="76">
        <f>INDEX('Equipos (cálculos)'!I$2:I$19,MATCH($A18,'Equipos (cálculos)'!$AI$2:$AI$19,0))</f>
        <v>0</v>
      </c>
      <c r="D18" s="76">
        <f>INDEX('Equipos (cálculos)'!B$2:B$19,MATCH($A18,'Equipos (cálculos)'!$AI$2:$AI$19,0))</f>
        <v>1</v>
      </c>
      <c r="E18" s="76">
        <f>INDEX('Equipos (cálculos)'!C$2:C$19,MATCH($A18,'Equipos (cálculos)'!$AI$2:$AI$19,0))</f>
        <v>0</v>
      </c>
      <c r="F18" s="76">
        <f>INDEX('Equipos (cálculos)'!D$2:D$19,MATCH($A18,'Equipos (cálculos)'!$AI$2:$AI$19,0))</f>
        <v>0</v>
      </c>
      <c r="G18" s="76">
        <f>INDEX('Equipos (cálculos)'!E$2:E$19,MATCH($A18,'Equipos (cálculos)'!$AI$2:$AI$19,0))</f>
        <v>1</v>
      </c>
      <c r="H18" s="76">
        <f>INDEX('Equipos (cálculos)'!F$2:F$19,MATCH($A18,'Equipos (cálculos)'!$AI$2:$AI$19,0))</f>
        <v>0</v>
      </c>
      <c r="I18" s="76">
        <f>INDEX('Equipos (cálculos)'!G$2:G$19,MATCH($A18,'Equipos (cálculos)'!$AI$2:$AI$19,0))</f>
        <v>2</v>
      </c>
      <c r="J18" s="76">
        <f>INDEX('Equipos (cálculos)'!H$2:H$19,MATCH($A18,'Equipos (cálculos)'!$AI$2:$AI$19,0))</f>
        <v>-2</v>
      </c>
    </row>
    <row r="19" spans="1:10" x14ac:dyDescent="0.2">
      <c r="A19" s="70">
        <v>18</v>
      </c>
      <c r="B19" s="75" t="str">
        <f>INDEX('Equipos (cálculos)'!A$2:A$19,MATCH($A19,'Equipos (cálculos)'!$AI$2:$AI$19,0))</f>
        <v>Ponferradina B</v>
      </c>
      <c r="C19" s="76">
        <f>INDEX('Equipos (cálculos)'!I$2:I$19,MATCH($A19,'Equipos (cálculos)'!$AI$2:$AI$19,0))</f>
        <v>0</v>
      </c>
      <c r="D19" s="76">
        <f>INDEX('Equipos (cálculos)'!B$2:B$19,MATCH($A19,'Equipos (cálculos)'!$AI$2:$AI$19,0))</f>
        <v>1</v>
      </c>
      <c r="E19" s="76">
        <f>INDEX('Equipos (cálculos)'!C$2:C$19,MATCH($A19,'Equipos (cálculos)'!$AI$2:$AI$19,0))</f>
        <v>0</v>
      </c>
      <c r="F19" s="76">
        <f>INDEX('Equipos (cálculos)'!D$2:D$19,MATCH($A19,'Equipos (cálculos)'!$AI$2:$AI$19,0))</f>
        <v>0</v>
      </c>
      <c r="G19" s="76">
        <f>INDEX('Equipos (cálculos)'!E$2:E$19,MATCH($A19,'Equipos (cálculos)'!$AI$2:$AI$19,0))</f>
        <v>1</v>
      </c>
      <c r="H19" s="76">
        <f>INDEX('Equipos (cálculos)'!F$2:F$19,MATCH($A19,'Equipos (cálculos)'!$AI$2:$AI$19,0))</f>
        <v>0</v>
      </c>
      <c r="I19" s="76">
        <f>INDEX('Equipos (cálculos)'!G$2:G$19,MATCH($A19,'Equipos (cálculos)'!$AI$2:$AI$19,0))</f>
        <v>4</v>
      </c>
      <c r="J19" s="76">
        <f>INDEX('Equipos (cálculos)'!H$2:H$19,MATCH($A19,'Equipos (cálculos)'!$AI$2:$AI$19,0))</f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01" t="s">
        <v>76</v>
      </c>
      <c r="D2" s="101"/>
      <c r="E2" s="101"/>
      <c r="F2" s="101"/>
      <c r="G2" s="101"/>
      <c r="H2" s="36" t="s">
        <v>80</v>
      </c>
      <c r="J2" s="24" t="s">
        <v>78</v>
      </c>
      <c r="K2" s="101" t="s">
        <v>81</v>
      </c>
      <c r="L2" s="101"/>
      <c r="M2" s="101"/>
      <c r="N2" s="101"/>
      <c r="O2" s="101"/>
      <c r="P2" s="34" t="s">
        <v>53</v>
      </c>
      <c r="R2" s="24" t="s">
        <v>79</v>
      </c>
      <c r="S2" s="101" t="s">
        <v>77</v>
      </c>
      <c r="T2" s="101"/>
      <c r="U2" s="101"/>
      <c r="V2" s="101"/>
      <c r="W2" s="101"/>
      <c r="X2" s="34" t="s">
        <v>96</v>
      </c>
      <c r="Z2" s="24" t="s">
        <v>98</v>
      </c>
      <c r="AA2" s="101" t="s">
        <v>97</v>
      </c>
      <c r="AB2" s="101"/>
      <c r="AC2" s="101"/>
      <c r="AD2" s="101"/>
      <c r="AE2" s="101"/>
      <c r="AF2" s="34" t="s">
        <v>71</v>
      </c>
      <c r="AH2" s="116" t="s">
        <v>33</v>
      </c>
      <c r="AI2" s="117"/>
      <c r="AJ2" s="117"/>
      <c r="AK2" s="117"/>
      <c r="AL2" s="117"/>
      <c r="AM2" s="117"/>
      <c r="AN2" s="118"/>
      <c r="AP2" s="116" t="s">
        <v>34</v>
      </c>
      <c r="AQ2" s="117"/>
      <c r="AR2" s="117"/>
      <c r="AS2" s="117"/>
      <c r="AT2" s="117"/>
      <c r="AU2" s="117"/>
      <c r="AV2" s="118"/>
      <c r="AX2" s="116" t="s">
        <v>35</v>
      </c>
      <c r="AY2" s="117"/>
      <c r="AZ2" s="117"/>
      <c r="BA2" s="117"/>
      <c r="BB2" s="117"/>
      <c r="BC2" s="117"/>
      <c r="BD2" s="118"/>
      <c r="BF2" s="116" t="s">
        <v>36</v>
      </c>
      <c r="BG2" s="117"/>
      <c r="BH2" s="117"/>
      <c r="BI2" s="117"/>
      <c r="BJ2" s="117"/>
      <c r="BK2" s="117"/>
      <c r="BL2" s="118"/>
      <c r="BN2" s="116" t="s">
        <v>37</v>
      </c>
      <c r="BO2" s="117"/>
      <c r="BP2" s="117"/>
      <c r="BQ2" s="117"/>
      <c r="BR2" s="117"/>
      <c r="BS2" s="117"/>
      <c r="BT2" s="118"/>
      <c r="BV2" s="116" t="s">
        <v>38</v>
      </c>
      <c r="BW2" s="117"/>
      <c r="BX2" s="117"/>
      <c r="BY2" s="117"/>
      <c r="BZ2" s="117"/>
      <c r="CA2" s="117"/>
      <c r="CB2" s="118"/>
    </row>
    <row r="3" spans="2:80" ht="19" x14ac:dyDescent="0.25">
      <c r="B3" s="102" t="s">
        <v>0</v>
      </c>
      <c r="C3" s="103"/>
      <c r="D3" s="103"/>
      <c r="E3" s="115" t="s">
        <v>4</v>
      </c>
      <c r="F3" s="115"/>
      <c r="G3" s="104" t="s">
        <v>7</v>
      </c>
      <c r="H3" s="105"/>
      <c r="J3" s="110" t="s">
        <v>0</v>
      </c>
      <c r="K3" s="111"/>
      <c r="L3" s="111"/>
      <c r="M3" s="114" t="s">
        <v>4</v>
      </c>
      <c r="N3" s="114"/>
      <c r="O3" s="112" t="s">
        <v>7</v>
      </c>
      <c r="P3" s="113"/>
      <c r="R3" s="110" t="s">
        <v>0</v>
      </c>
      <c r="S3" s="111"/>
      <c r="T3" s="111"/>
      <c r="U3" s="114" t="s">
        <v>4</v>
      </c>
      <c r="V3" s="114"/>
      <c r="W3" s="112" t="s">
        <v>7</v>
      </c>
      <c r="X3" s="113"/>
      <c r="Z3" s="110" t="s">
        <v>0</v>
      </c>
      <c r="AA3" s="111"/>
      <c r="AB3" s="111"/>
      <c r="AC3" s="114" t="s">
        <v>4</v>
      </c>
      <c r="AD3" s="114"/>
      <c r="AE3" s="112" t="s">
        <v>7</v>
      </c>
      <c r="AF3" s="113"/>
      <c r="AH3" s="110" t="s">
        <v>0</v>
      </c>
      <c r="AI3" s="111"/>
      <c r="AJ3" s="111"/>
      <c r="AK3" s="114" t="s">
        <v>4</v>
      </c>
      <c r="AL3" s="114"/>
      <c r="AM3" s="112" t="s">
        <v>7</v>
      </c>
      <c r="AN3" s="113"/>
      <c r="AP3" s="110" t="s">
        <v>0</v>
      </c>
      <c r="AQ3" s="111"/>
      <c r="AR3" s="111"/>
      <c r="AS3" s="114" t="s">
        <v>4</v>
      </c>
      <c r="AT3" s="114"/>
      <c r="AU3" s="112" t="s">
        <v>7</v>
      </c>
      <c r="AV3" s="113"/>
      <c r="AX3" s="110" t="s">
        <v>0</v>
      </c>
      <c r="AY3" s="111"/>
      <c r="AZ3" s="111"/>
      <c r="BA3" s="114" t="s">
        <v>4</v>
      </c>
      <c r="BB3" s="114"/>
      <c r="BC3" s="112" t="s">
        <v>7</v>
      </c>
      <c r="BD3" s="113"/>
      <c r="BF3" s="110" t="s">
        <v>0</v>
      </c>
      <c r="BG3" s="111"/>
      <c r="BH3" s="111"/>
      <c r="BI3" s="114" t="s">
        <v>4</v>
      </c>
      <c r="BJ3" s="114"/>
      <c r="BK3" s="112" t="s">
        <v>7</v>
      </c>
      <c r="BL3" s="113"/>
      <c r="BN3" s="110" t="s">
        <v>0</v>
      </c>
      <c r="BO3" s="111"/>
      <c r="BP3" s="111"/>
      <c r="BQ3" s="114" t="s">
        <v>4</v>
      </c>
      <c r="BR3" s="114"/>
      <c r="BS3" s="112" t="s">
        <v>7</v>
      </c>
      <c r="BT3" s="113"/>
      <c r="BV3" s="110" t="s">
        <v>0</v>
      </c>
      <c r="BW3" s="111"/>
      <c r="BX3" s="111"/>
      <c r="BY3" s="114" t="s">
        <v>4</v>
      </c>
      <c r="BZ3" s="114"/>
      <c r="CA3" s="112" t="s">
        <v>7</v>
      </c>
      <c r="CB3" s="113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topLeftCell="J1" workbookViewId="0">
      <selection activeCell="V1" sqref="V1:W1048576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7" t="s">
        <v>176</v>
      </c>
      <c r="W24" s="78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7" t="s">
        <v>177</v>
      </c>
      <c r="W36" s="78">
        <v>1</v>
      </c>
    </row>
    <row r="38" spans="6:23" ht="17" thickBot="1" x14ac:dyDescent="0.25"/>
    <row r="39" spans="6:23" ht="19" x14ac:dyDescent="0.25">
      <c r="F39" s="119" t="s">
        <v>46</v>
      </c>
      <c r="G39" s="120"/>
      <c r="H39" s="120"/>
      <c r="I39" s="120"/>
      <c r="J39" s="120"/>
      <c r="K39" s="120"/>
      <c r="L39" s="121"/>
    </row>
    <row r="40" spans="6:23" ht="19" x14ac:dyDescent="0.25">
      <c r="F40" s="110" t="s">
        <v>0</v>
      </c>
      <c r="G40" s="111"/>
      <c r="H40" s="111"/>
      <c r="I40" s="114" t="s">
        <v>4</v>
      </c>
      <c r="J40" s="114"/>
      <c r="K40" s="112" t="s">
        <v>7</v>
      </c>
      <c r="L40" s="113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B3" sqref="B3:D3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01" t="s">
        <v>178</v>
      </c>
      <c r="D2" s="101"/>
      <c r="E2" s="101"/>
      <c r="F2" s="101"/>
      <c r="G2" s="101"/>
      <c r="H2" s="36" t="s">
        <v>71</v>
      </c>
      <c r="J2" s="116" t="s">
        <v>30</v>
      </c>
      <c r="K2" s="117"/>
      <c r="L2" s="117"/>
      <c r="M2" s="117"/>
      <c r="N2" s="117"/>
      <c r="O2" s="117"/>
      <c r="P2" s="118"/>
      <c r="R2" s="116" t="s">
        <v>31</v>
      </c>
      <c r="S2" s="117"/>
      <c r="T2" s="117"/>
      <c r="U2" s="117"/>
      <c r="V2" s="117"/>
      <c r="W2" s="117"/>
      <c r="X2" s="118"/>
      <c r="Z2" s="116" t="s">
        <v>32</v>
      </c>
      <c r="AA2" s="117"/>
      <c r="AB2" s="117"/>
      <c r="AC2" s="117"/>
      <c r="AD2" s="117"/>
      <c r="AE2" s="117"/>
      <c r="AF2" s="118"/>
      <c r="AH2" s="116" t="s">
        <v>33</v>
      </c>
      <c r="AI2" s="117"/>
      <c r="AJ2" s="117"/>
      <c r="AK2" s="117"/>
      <c r="AL2" s="117"/>
      <c r="AM2" s="117"/>
      <c r="AN2" s="118"/>
      <c r="AP2" s="116" t="s">
        <v>34</v>
      </c>
      <c r="AQ2" s="117"/>
      <c r="AR2" s="117"/>
      <c r="AS2" s="117"/>
      <c r="AT2" s="117"/>
      <c r="AU2" s="117"/>
      <c r="AV2" s="118"/>
      <c r="AX2" s="116" t="s">
        <v>35</v>
      </c>
      <c r="AY2" s="117"/>
      <c r="AZ2" s="117"/>
      <c r="BA2" s="117"/>
      <c r="BB2" s="117"/>
      <c r="BC2" s="117"/>
      <c r="BD2" s="118"/>
      <c r="BF2" s="116" t="s">
        <v>36</v>
      </c>
      <c r="BG2" s="117"/>
      <c r="BH2" s="117"/>
      <c r="BI2" s="117"/>
      <c r="BJ2" s="117"/>
      <c r="BK2" s="117"/>
      <c r="BL2" s="118"/>
      <c r="BN2" s="116" t="s">
        <v>37</v>
      </c>
      <c r="BO2" s="117"/>
      <c r="BP2" s="117"/>
      <c r="BQ2" s="117"/>
      <c r="BR2" s="117"/>
      <c r="BS2" s="117"/>
      <c r="BT2" s="118"/>
      <c r="BV2" s="116" t="s">
        <v>38</v>
      </c>
      <c r="BW2" s="117"/>
      <c r="BX2" s="117"/>
      <c r="BY2" s="117"/>
      <c r="BZ2" s="117"/>
      <c r="CA2" s="117"/>
      <c r="CB2" s="118"/>
      <c r="CD2" s="116" t="s">
        <v>39</v>
      </c>
      <c r="CE2" s="117"/>
      <c r="CF2" s="117"/>
      <c r="CG2" s="117"/>
      <c r="CH2" s="117"/>
      <c r="CI2" s="117"/>
      <c r="CJ2" s="118"/>
      <c r="CL2" s="116" t="s">
        <v>40</v>
      </c>
      <c r="CM2" s="117"/>
      <c r="CN2" s="117"/>
      <c r="CO2" s="117"/>
      <c r="CP2" s="117"/>
      <c r="CQ2" s="117"/>
      <c r="CR2" s="118"/>
      <c r="CT2" s="116" t="s">
        <v>41</v>
      </c>
      <c r="CU2" s="117"/>
      <c r="CV2" s="117"/>
      <c r="CW2" s="117"/>
      <c r="CX2" s="117"/>
      <c r="CY2" s="117"/>
      <c r="CZ2" s="118"/>
      <c r="DB2" s="116" t="s">
        <v>45</v>
      </c>
      <c r="DC2" s="117"/>
      <c r="DD2" s="117"/>
      <c r="DE2" s="117"/>
      <c r="DF2" s="117"/>
      <c r="DG2" s="117"/>
      <c r="DH2" s="118"/>
      <c r="DJ2" s="116" t="s">
        <v>44</v>
      </c>
      <c r="DK2" s="117"/>
      <c r="DL2" s="117"/>
      <c r="DM2" s="117"/>
      <c r="DN2" s="117"/>
      <c r="DO2" s="117"/>
      <c r="DP2" s="118"/>
      <c r="DR2" s="116" t="s">
        <v>43</v>
      </c>
      <c r="DS2" s="117"/>
      <c r="DT2" s="117"/>
      <c r="DU2" s="117"/>
      <c r="DV2" s="117"/>
      <c r="DW2" s="117"/>
      <c r="DX2" s="118"/>
      <c r="DZ2" s="116" t="s">
        <v>42</v>
      </c>
      <c r="EA2" s="117"/>
      <c r="EB2" s="117"/>
      <c r="EC2" s="117"/>
      <c r="ED2" s="117"/>
      <c r="EE2" s="117"/>
      <c r="EF2" s="118"/>
    </row>
    <row r="3" spans="2:136" ht="19" x14ac:dyDescent="0.25">
      <c r="B3" s="110" t="s">
        <v>0</v>
      </c>
      <c r="C3" s="111"/>
      <c r="D3" s="111"/>
      <c r="E3" s="114" t="s">
        <v>4</v>
      </c>
      <c r="F3" s="114"/>
      <c r="G3" s="112" t="s">
        <v>7</v>
      </c>
      <c r="H3" s="113"/>
      <c r="J3" s="110" t="s">
        <v>0</v>
      </c>
      <c r="K3" s="111"/>
      <c r="L3" s="111"/>
      <c r="M3" s="114" t="s">
        <v>4</v>
      </c>
      <c r="N3" s="114"/>
      <c r="O3" s="112" t="s">
        <v>7</v>
      </c>
      <c r="P3" s="113"/>
      <c r="R3" s="110" t="s">
        <v>0</v>
      </c>
      <c r="S3" s="111"/>
      <c r="T3" s="111"/>
      <c r="U3" s="114" t="s">
        <v>4</v>
      </c>
      <c r="V3" s="114"/>
      <c r="W3" s="112" t="s">
        <v>7</v>
      </c>
      <c r="X3" s="113"/>
      <c r="Z3" s="110" t="s">
        <v>0</v>
      </c>
      <c r="AA3" s="111"/>
      <c r="AB3" s="111"/>
      <c r="AC3" s="114" t="s">
        <v>4</v>
      </c>
      <c r="AD3" s="114"/>
      <c r="AE3" s="112" t="s">
        <v>7</v>
      </c>
      <c r="AF3" s="113"/>
      <c r="AH3" s="110" t="s">
        <v>0</v>
      </c>
      <c r="AI3" s="111"/>
      <c r="AJ3" s="111"/>
      <c r="AK3" s="114" t="s">
        <v>4</v>
      </c>
      <c r="AL3" s="114"/>
      <c r="AM3" s="112" t="s">
        <v>7</v>
      </c>
      <c r="AN3" s="113"/>
      <c r="AP3" s="110" t="s">
        <v>0</v>
      </c>
      <c r="AQ3" s="111"/>
      <c r="AR3" s="111"/>
      <c r="AS3" s="114" t="s">
        <v>4</v>
      </c>
      <c r="AT3" s="114"/>
      <c r="AU3" s="112" t="s">
        <v>7</v>
      </c>
      <c r="AV3" s="113"/>
      <c r="AX3" s="110" t="s">
        <v>0</v>
      </c>
      <c r="AY3" s="111"/>
      <c r="AZ3" s="111"/>
      <c r="BA3" s="114" t="s">
        <v>4</v>
      </c>
      <c r="BB3" s="114"/>
      <c r="BC3" s="112" t="s">
        <v>7</v>
      </c>
      <c r="BD3" s="113"/>
      <c r="BF3" s="110" t="s">
        <v>0</v>
      </c>
      <c r="BG3" s="111"/>
      <c r="BH3" s="111"/>
      <c r="BI3" s="114" t="s">
        <v>4</v>
      </c>
      <c r="BJ3" s="114"/>
      <c r="BK3" s="112" t="s">
        <v>7</v>
      </c>
      <c r="BL3" s="113"/>
      <c r="BN3" s="110" t="s">
        <v>0</v>
      </c>
      <c r="BO3" s="111"/>
      <c r="BP3" s="111"/>
      <c r="BQ3" s="114" t="s">
        <v>4</v>
      </c>
      <c r="BR3" s="114"/>
      <c r="BS3" s="112" t="s">
        <v>7</v>
      </c>
      <c r="BT3" s="113"/>
      <c r="BV3" s="110" t="s">
        <v>0</v>
      </c>
      <c r="BW3" s="111"/>
      <c r="BX3" s="111"/>
      <c r="BY3" s="114" t="s">
        <v>4</v>
      </c>
      <c r="BZ3" s="114"/>
      <c r="CA3" s="112" t="s">
        <v>7</v>
      </c>
      <c r="CB3" s="113"/>
      <c r="CD3" s="110" t="s">
        <v>0</v>
      </c>
      <c r="CE3" s="111"/>
      <c r="CF3" s="111"/>
      <c r="CG3" s="114" t="s">
        <v>4</v>
      </c>
      <c r="CH3" s="114"/>
      <c r="CI3" s="112" t="s">
        <v>7</v>
      </c>
      <c r="CJ3" s="113"/>
      <c r="CL3" s="110" t="s">
        <v>0</v>
      </c>
      <c r="CM3" s="111"/>
      <c r="CN3" s="111"/>
      <c r="CO3" s="114" t="s">
        <v>4</v>
      </c>
      <c r="CP3" s="114"/>
      <c r="CQ3" s="112" t="s">
        <v>7</v>
      </c>
      <c r="CR3" s="113"/>
      <c r="CT3" s="110" t="s">
        <v>0</v>
      </c>
      <c r="CU3" s="111"/>
      <c r="CV3" s="111"/>
      <c r="CW3" s="114" t="s">
        <v>4</v>
      </c>
      <c r="CX3" s="114"/>
      <c r="CY3" s="112" t="s">
        <v>7</v>
      </c>
      <c r="CZ3" s="113"/>
      <c r="DB3" s="110" t="s">
        <v>0</v>
      </c>
      <c r="DC3" s="111"/>
      <c r="DD3" s="111"/>
      <c r="DE3" s="114" t="s">
        <v>4</v>
      </c>
      <c r="DF3" s="114"/>
      <c r="DG3" s="112" t="s">
        <v>7</v>
      </c>
      <c r="DH3" s="113"/>
      <c r="DJ3" s="110" t="s">
        <v>0</v>
      </c>
      <c r="DK3" s="111"/>
      <c r="DL3" s="111"/>
      <c r="DM3" s="114" t="s">
        <v>4</v>
      </c>
      <c r="DN3" s="114"/>
      <c r="DO3" s="112" t="s">
        <v>7</v>
      </c>
      <c r="DP3" s="113"/>
      <c r="DR3" s="110" t="s">
        <v>0</v>
      </c>
      <c r="DS3" s="111"/>
      <c r="DT3" s="111"/>
      <c r="DU3" s="114" t="s">
        <v>4</v>
      </c>
      <c r="DV3" s="114"/>
      <c r="DW3" s="112" t="s">
        <v>7</v>
      </c>
      <c r="DX3" s="113"/>
      <c r="DZ3" s="110" t="s">
        <v>0</v>
      </c>
      <c r="EA3" s="111"/>
      <c r="EB3" s="111"/>
      <c r="EC3" s="114" t="s">
        <v>4</v>
      </c>
      <c r="ED3" s="114"/>
      <c r="EE3" s="112" t="s">
        <v>7</v>
      </c>
      <c r="EF3" s="113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>
        <v>10</v>
      </c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>
        <v>1</v>
      </c>
      <c r="D16" s="7">
        <v>68</v>
      </c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>
        <v>1</v>
      </c>
      <c r="D17" s="7">
        <v>90</v>
      </c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>
        <v>1</v>
      </c>
      <c r="D19" s="7">
        <v>80</v>
      </c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>
        <v>22</v>
      </c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>
        <v>1</v>
      </c>
      <c r="D22" s="7">
        <v>77</v>
      </c>
      <c r="E22" s="7"/>
      <c r="F22" s="7">
        <v>1</v>
      </c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>
        <v>22</v>
      </c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>
        <v>1</v>
      </c>
      <c r="D24" s="7">
        <v>90</v>
      </c>
      <c r="E24" s="7">
        <v>1</v>
      </c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E3:F3"/>
    <mergeCell ref="B3:D3"/>
    <mergeCell ref="G3:H3"/>
    <mergeCell ref="J2:P2"/>
    <mergeCell ref="J3:L3"/>
    <mergeCell ref="M3:N3"/>
    <mergeCell ref="O3:P3"/>
    <mergeCell ref="C2:G2"/>
    <mergeCell ref="R2:X2"/>
    <mergeCell ref="R3:T3"/>
    <mergeCell ref="U3:V3"/>
    <mergeCell ref="W3:X3"/>
    <mergeCell ref="Z2:AF2"/>
    <mergeCell ref="Z3:AB3"/>
    <mergeCell ref="AC3:AD3"/>
    <mergeCell ref="AE3:AF3"/>
    <mergeCell ref="AH2:AN2"/>
    <mergeCell ref="AH3:AJ3"/>
    <mergeCell ref="AK3:AL3"/>
    <mergeCell ref="AM3:AN3"/>
    <mergeCell ref="AP2:AV2"/>
    <mergeCell ref="AP3:AR3"/>
    <mergeCell ref="AS3:AT3"/>
    <mergeCell ref="AU3:AV3"/>
    <mergeCell ref="AX2:BD2"/>
    <mergeCell ref="AX3:AZ3"/>
    <mergeCell ref="BA3:BB3"/>
    <mergeCell ref="BC3:BD3"/>
    <mergeCell ref="BF2:BL2"/>
    <mergeCell ref="BF3:BH3"/>
    <mergeCell ref="BI3:BJ3"/>
    <mergeCell ref="BK3:BL3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16" t="s">
        <v>1</v>
      </c>
      <c r="C2" s="117"/>
      <c r="D2" s="117"/>
      <c r="E2" s="117"/>
      <c r="F2" s="117"/>
      <c r="G2" s="117"/>
      <c r="H2" s="118"/>
      <c r="J2" s="116" t="s">
        <v>30</v>
      </c>
      <c r="K2" s="117"/>
      <c r="L2" s="117"/>
      <c r="M2" s="117"/>
      <c r="N2" s="117"/>
      <c r="O2" s="117"/>
      <c r="P2" s="118"/>
      <c r="R2" s="116" t="s">
        <v>31</v>
      </c>
      <c r="S2" s="117"/>
      <c r="T2" s="117"/>
      <c r="U2" s="117"/>
      <c r="V2" s="117"/>
      <c r="W2" s="117"/>
      <c r="X2" s="118"/>
      <c r="Z2" s="116" t="s">
        <v>32</v>
      </c>
      <c r="AA2" s="117"/>
      <c r="AB2" s="117"/>
      <c r="AC2" s="117"/>
      <c r="AD2" s="117"/>
      <c r="AE2" s="117"/>
      <c r="AF2" s="118"/>
      <c r="AH2" s="116" t="s">
        <v>33</v>
      </c>
      <c r="AI2" s="117"/>
      <c r="AJ2" s="117"/>
      <c r="AK2" s="117"/>
      <c r="AL2" s="117"/>
      <c r="AM2" s="117"/>
      <c r="AN2" s="118"/>
      <c r="AP2" s="116" t="s">
        <v>34</v>
      </c>
      <c r="AQ2" s="117"/>
      <c r="AR2" s="117"/>
      <c r="AS2" s="117"/>
      <c r="AT2" s="117"/>
      <c r="AU2" s="117"/>
      <c r="AV2" s="118"/>
      <c r="AX2" s="116" t="s">
        <v>35</v>
      </c>
      <c r="AY2" s="117"/>
      <c r="AZ2" s="117"/>
      <c r="BA2" s="117"/>
      <c r="BB2" s="117"/>
      <c r="BC2" s="117"/>
      <c r="BD2" s="118"/>
      <c r="BF2" s="116" t="s">
        <v>36</v>
      </c>
      <c r="BG2" s="117"/>
      <c r="BH2" s="117"/>
      <c r="BI2" s="117"/>
      <c r="BJ2" s="117"/>
      <c r="BK2" s="117"/>
      <c r="BL2" s="118"/>
      <c r="BN2" s="116" t="s">
        <v>37</v>
      </c>
      <c r="BO2" s="117"/>
      <c r="BP2" s="117"/>
      <c r="BQ2" s="117"/>
      <c r="BR2" s="117"/>
      <c r="BS2" s="117"/>
      <c r="BT2" s="118"/>
      <c r="BV2" s="116" t="s">
        <v>38</v>
      </c>
      <c r="BW2" s="117"/>
      <c r="BX2" s="117"/>
      <c r="BY2" s="117"/>
      <c r="BZ2" s="117"/>
      <c r="CA2" s="117"/>
      <c r="CB2" s="118"/>
      <c r="CD2" s="116" t="s">
        <v>39</v>
      </c>
      <c r="CE2" s="117"/>
      <c r="CF2" s="117"/>
      <c r="CG2" s="117"/>
      <c r="CH2" s="117"/>
      <c r="CI2" s="117"/>
      <c r="CJ2" s="118"/>
      <c r="CL2" s="116" t="s">
        <v>40</v>
      </c>
      <c r="CM2" s="117"/>
      <c r="CN2" s="117"/>
      <c r="CO2" s="117"/>
      <c r="CP2" s="117"/>
      <c r="CQ2" s="117"/>
      <c r="CR2" s="118"/>
      <c r="CT2" s="116" t="s">
        <v>41</v>
      </c>
      <c r="CU2" s="117"/>
      <c r="CV2" s="117"/>
      <c r="CW2" s="117"/>
      <c r="CX2" s="117"/>
      <c r="CY2" s="117"/>
      <c r="CZ2" s="118"/>
      <c r="DB2" s="116" t="s">
        <v>45</v>
      </c>
      <c r="DC2" s="117"/>
      <c r="DD2" s="117"/>
      <c r="DE2" s="117"/>
      <c r="DF2" s="117"/>
      <c r="DG2" s="117"/>
      <c r="DH2" s="118"/>
      <c r="DJ2" s="116" t="s">
        <v>44</v>
      </c>
      <c r="DK2" s="117"/>
      <c r="DL2" s="117"/>
      <c r="DM2" s="117"/>
      <c r="DN2" s="117"/>
      <c r="DO2" s="117"/>
      <c r="DP2" s="118"/>
      <c r="DR2" s="116" t="s">
        <v>43</v>
      </c>
      <c r="DS2" s="117"/>
      <c r="DT2" s="117"/>
      <c r="DU2" s="117"/>
      <c r="DV2" s="117"/>
      <c r="DW2" s="117"/>
      <c r="DX2" s="118"/>
      <c r="DZ2" s="116" t="s">
        <v>42</v>
      </c>
      <c r="EA2" s="117"/>
      <c r="EB2" s="117"/>
      <c r="EC2" s="117"/>
      <c r="ED2" s="117"/>
      <c r="EE2" s="117"/>
      <c r="EF2" s="118"/>
    </row>
    <row r="3" spans="2:136" ht="19" x14ac:dyDescent="0.25">
      <c r="B3" s="110" t="s">
        <v>0</v>
      </c>
      <c r="C3" s="111"/>
      <c r="D3" s="111"/>
      <c r="E3" s="114" t="s">
        <v>4</v>
      </c>
      <c r="F3" s="114"/>
      <c r="G3" s="112" t="s">
        <v>7</v>
      </c>
      <c r="H3" s="113"/>
      <c r="J3" s="110" t="s">
        <v>0</v>
      </c>
      <c r="K3" s="111"/>
      <c r="L3" s="111"/>
      <c r="M3" s="114" t="s">
        <v>4</v>
      </c>
      <c r="N3" s="114"/>
      <c r="O3" s="112" t="s">
        <v>7</v>
      </c>
      <c r="P3" s="113"/>
      <c r="R3" s="110" t="s">
        <v>0</v>
      </c>
      <c r="S3" s="111"/>
      <c r="T3" s="111"/>
      <c r="U3" s="114" t="s">
        <v>4</v>
      </c>
      <c r="V3" s="114"/>
      <c r="W3" s="112" t="s">
        <v>7</v>
      </c>
      <c r="X3" s="113"/>
      <c r="Z3" s="110" t="s">
        <v>0</v>
      </c>
      <c r="AA3" s="111"/>
      <c r="AB3" s="111"/>
      <c r="AC3" s="114" t="s">
        <v>4</v>
      </c>
      <c r="AD3" s="114"/>
      <c r="AE3" s="112" t="s">
        <v>7</v>
      </c>
      <c r="AF3" s="113"/>
      <c r="AH3" s="110" t="s">
        <v>0</v>
      </c>
      <c r="AI3" s="111"/>
      <c r="AJ3" s="111"/>
      <c r="AK3" s="114" t="s">
        <v>4</v>
      </c>
      <c r="AL3" s="114"/>
      <c r="AM3" s="112" t="s">
        <v>7</v>
      </c>
      <c r="AN3" s="113"/>
      <c r="AP3" s="110" t="s">
        <v>0</v>
      </c>
      <c r="AQ3" s="111"/>
      <c r="AR3" s="111"/>
      <c r="AS3" s="114" t="s">
        <v>4</v>
      </c>
      <c r="AT3" s="114"/>
      <c r="AU3" s="112" t="s">
        <v>7</v>
      </c>
      <c r="AV3" s="113"/>
      <c r="AX3" s="110" t="s">
        <v>0</v>
      </c>
      <c r="AY3" s="111"/>
      <c r="AZ3" s="111"/>
      <c r="BA3" s="114" t="s">
        <v>4</v>
      </c>
      <c r="BB3" s="114"/>
      <c r="BC3" s="112" t="s">
        <v>7</v>
      </c>
      <c r="BD3" s="113"/>
      <c r="BF3" s="110" t="s">
        <v>0</v>
      </c>
      <c r="BG3" s="111"/>
      <c r="BH3" s="111"/>
      <c r="BI3" s="114" t="s">
        <v>4</v>
      </c>
      <c r="BJ3" s="114"/>
      <c r="BK3" s="112" t="s">
        <v>7</v>
      </c>
      <c r="BL3" s="113"/>
      <c r="BN3" s="110" t="s">
        <v>0</v>
      </c>
      <c r="BO3" s="111"/>
      <c r="BP3" s="111"/>
      <c r="BQ3" s="114" t="s">
        <v>4</v>
      </c>
      <c r="BR3" s="114"/>
      <c r="BS3" s="112" t="s">
        <v>7</v>
      </c>
      <c r="BT3" s="113"/>
      <c r="BV3" s="110" t="s">
        <v>0</v>
      </c>
      <c r="BW3" s="111"/>
      <c r="BX3" s="111"/>
      <c r="BY3" s="114" t="s">
        <v>4</v>
      </c>
      <c r="BZ3" s="114"/>
      <c r="CA3" s="112" t="s">
        <v>7</v>
      </c>
      <c r="CB3" s="113"/>
      <c r="CD3" s="110" t="s">
        <v>0</v>
      </c>
      <c r="CE3" s="111"/>
      <c r="CF3" s="111"/>
      <c r="CG3" s="114" t="s">
        <v>4</v>
      </c>
      <c r="CH3" s="114"/>
      <c r="CI3" s="112" t="s">
        <v>7</v>
      </c>
      <c r="CJ3" s="113"/>
      <c r="CL3" s="110" t="s">
        <v>0</v>
      </c>
      <c r="CM3" s="111"/>
      <c r="CN3" s="111"/>
      <c r="CO3" s="114" t="s">
        <v>4</v>
      </c>
      <c r="CP3" s="114"/>
      <c r="CQ3" s="112" t="s">
        <v>7</v>
      </c>
      <c r="CR3" s="113"/>
      <c r="CT3" s="110" t="s">
        <v>0</v>
      </c>
      <c r="CU3" s="111"/>
      <c r="CV3" s="111"/>
      <c r="CW3" s="114" t="s">
        <v>4</v>
      </c>
      <c r="CX3" s="114"/>
      <c r="CY3" s="112" t="s">
        <v>7</v>
      </c>
      <c r="CZ3" s="113"/>
      <c r="DB3" s="110" t="s">
        <v>0</v>
      </c>
      <c r="DC3" s="111"/>
      <c r="DD3" s="111"/>
      <c r="DE3" s="114" t="s">
        <v>4</v>
      </c>
      <c r="DF3" s="114"/>
      <c r="DG3" s="112" t="s">
        <v>7</v>
      </c>
      <c r="DH3" s="113"/>
      <c r="DJ3" s="110" t="s">
        <v>0</v>
      </c>
      <c r="DK3" s="111"/>
      <c r="DL3" s="111"/>
      <c r="DM3" s="114" t="s">
        <v>4</v>
      </c>
      <c r="DN3" s="114"/>
      <c r="DO3" s="112" t="s">
        <v>7</v>
      </c>
      <c r="DP3" s="113"/>
      <c r="DR3" s="110" t="s">
        <v>0</v>
      </c>
      <c r="DS3" s="111"/>
      <c r="DT3" s="111"/>
      <c r="DU3" s="114" t="s">
        <v>4</v>
      </c>
      <c r="DV3" s="114"/>
      <c r="DW3" s="112" t="s">
        <v>7</v>
      </c>
      <c r="DX3" s="113"/>
      <c r="DZ3" s="110" t="s">
        <v>0</v>
      </c>
      <c r="EA3" s="111"/>
      <c r="EB3" s="111"/>
      <c r="EC3" s="114" t="s">
        <v>4</v>
      </c>
      <c r="ED3" s="114"/>
      <c r="EE3" s="112" t="s">
        <v>7</v>
      </c>
      <c r="EF3" s="113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63"/>
  <sheetViews>
    <sheetView topLeftCell="G8" workbookViewId="0">
      <selection activeCell="S36" sqref="S36:T3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20" ht="17" thickBot="1" x14ac:dyDescent="0.25"/>
    <row r="2" spans="3:20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  <c r="S2" s="51" t="s">
        <v>3</v>
      </c>
      <c r="T2" s="52" t="s">
        <v>8</v>
      </c>
    </row>
    <row r="3" spans="3:20" ht="19" x14ac:dyDescent="0.25">
      <c r="C3" s="6" t="s">
        <v>10</v>
      </c>
      <c r="D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F3" s="6" t="s">
        <v>10</v>
      </c>
      <c r="G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3" s="6" t="s">
        <v>10</v>
      </c>
      <c r="J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L3" s="6" t="s">
        <v>10</v>
      </c>
      <c r="M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O3" s="6" t="s">
        <v>10</v>
      </c>
      <c r="P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S3" s="50" t="s">
        <v>99</v>
      </c>
      <c r="T3" s="22">
        <v>0</v>
      </c>
    </row>
    <row r="4" spans="3:20" ht="19" x14ac:dyDescent="0.25">
      <c r="C4" s="6" t="s">
        <v>11</v>
      </c>
      <c r="D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F4" s="6" t="s">
        <v>11</v>
      </c>
      <c r="G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" s="6" t="s">
        <v>11</v>
      </c>
      <c r="J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L4" s="6" t="s">
        <v>11</v>
      </c>
      <c r="M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O4" s="6" t="s">
        <v>11</v>
      </c>
      <c r="P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S4" s="50" t="s">
        <v>100</v>
      </c>
      <c r="T4" s="22">
        <v>0</v>
      </c>
    </row>
    <row r="5" spans="3:20" ht="19" x14ac:dyDescent="0.25">
      <c r="C5" s="6" t="s">
        <v>12</v>
      </c>
      <c r="D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F5" s="6" t="s">
        <v>12</v>
      </c>
      <c r="G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I5" s="6" t="s">
        <v>12</v>
      </c>
      <c r="J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L5" s="6" t="s">
        <v>12</v>
      </c>
      <c r="M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O5" s="6" t="s">
        <v>12</v>
      </c>
      <c r="P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S5" s="50" t="s">
        <v>101</v>
      </c>
      <c r="T5" s="22">
        <v>0</v>
      </c>
    </row>
    <row r="6" spans="3:20" ht="19" x14ac:dyDescent="0.25">
      <c r="C6" s="6" t="s">
        <v>13</v>
      </c>
      <c r="D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F6" s="6" t="s">
        <v>13</v>
      </c>
      <c r="G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6" s="6" t="s">
        <v>13</v>
      </c>
      <c r="J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L6" s="6" t="s">
        <v>13</v>
      </c>
      <c r="M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O6" s="6" t="s">
        <v>13</v>
      </c>
      <c r="P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S6" s="50" t="s">
        <v>102</v>
      </c>
      <c r="T6" s="22">
        <v>0</v>
      </c>
    </row>
    <row r="7" spans="3:20" ht="19" x14ac:dyDescent="0.25">
      <c r="C7" s="6" t="s">
        <v>14</v>
      </c>
      <c r="D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F7" s="6" t="s">
        <v>14</v>
      </c>
      <c r="G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7" s="6" t="s">
        <v>14</v>
      </c>
      <c r="J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L7" s="6" t="s">
        <v>14</v>
      </c>
      <c r="M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O7" s="6" t="s">
        <v>14</v>
      </c>
      <c r="P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S7" s="50" t="s">
        <v>103</v>
      </c>
      <c r="T7" s="22">
        <v>0</v>
      </c>
    </row>
    <row r="8" spans="3:20" ht="19" x14ac:dyDescent="0.25">
      <c r="C8" s="6" t="s">
        <v>15</v>
      </c>
      <c r="D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F8" s="6" t="s">
        <v>15</v>
      </c>
      <c r="G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8" s="6" t="s">
        <v>15</v>
      </c>
      <c r="J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L8" s="6" t="s">
        <v>15</v>
      </c>
      <c r="M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O8" s="6" t="s">
        <v>15</v>
      </c>
      <c r="P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S8" s="50" t="s">
        <v>104</v>
      </c>
      <c r="T8" s="22">
        <v>0</v>
      </c>
    </row>
    <row r="9" spans="3:20" ht="19" x14ac:dyDescent="0.25">
      <c r="C9" s="6" t="s">
        <v>16</v>
      </c>
      <c r="D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F9" s="6" t="s">
        <v>16</v>
      </c>
      <c r="G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9" s="6" t="s">
        <v>16</v>
      </c>
      <c r="J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L9" s="6" t="s">
        <v>16</v>
      </c>
      <c r="M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O9" s="6" t="s">
        <v>16</v>
      </c>
      <c r="P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S9" s="50" t="s">
        <v>105</v>
      </c>
      <c r="T9" s="22">
        <v>0</v>
      </c>
    </row>
    <row r="10" spans="3:20" ht="19" x14ac:dyDescent="0.25">
      <c r="C10" s="6" t="s">
        <v>17</v>
      </c>
      <c r="D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F10" s="6" t="s">
        <v>17</v>
      </c>
      <c r="G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10" s="6" t="s">
        <v>17</v>
      </c>
      <c r="J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L10" s="6" t="s">
        <v>17</v>
      </c>
      <c r="M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O10" s="6" t="s">
        <v>17</v>
      </c>
      <c r="P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S10" s="50" t="s">
        <v>106</v>
      </c>
      <c r="T10" s="22">
        <v>0</v>
      </c>
    </row>
    <row r="11" spans="3:20" ht="19" x14ac:dyDescent="0.25">
      <c r="C11" s="6" t="s">
        <v>18</v>
      </c>
      <c r="D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F11" s="6" t="s">
        <v>18</v>
      </c>
      <c r="G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I11" s="6" t="s">
        <v>18</v>
      </c>
      <c r="J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L11" s="6" t="s">
        <v>18</v>
      </c>
      <c r="M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O11" s="6" t="s">
        <v>18</v>
      </c>
      <c r="P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  <c r="S11" s="50" t="s">
        <v>107</v>
      </c>
      <c r="T11" s="22">
        <v>0</v>
      </c>
    </row>
    <row r="12" spans="3:20" ht="19" x14ac:dyDescent="0.25">
      <c r="C12" s="6" t="s">
        <v>19</v>
      </c>
      <c r="D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0</v>
      </c>
      <c r="F12" s="6" t="s">
        <v>19</v>
      </c>
      <c r="G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12" s="6" t="s">
        <v>19</v>
      </c>
      <c r="J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L12" s="6" t="s">
        <v>19</v>
      </c>
      <c r="M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O12" s="6" t="s">
        <v>19</v>
      </c>
      <c r="P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S12" s="50"/>
      <c r="T12" s="22"/>
    </row>
    <row r="13" spans="3:20" ht="19" x14ac:dyDescent="0.25">
      <c r="C13" s="6" t="s">
        <v>20</v>
      </c>
      <c r="D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10</v>
      </c>
      <c r="F13" s="6" t="s">
        <v>20</v>
      </c>
      <c r="G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13" s="6" t="s">
        <v>20</v>
      </c>
      <c r="J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L13" s="6" t="s">
        <v>20</v>
      </c>
      <c r="M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O13" s="6" t="s">
        <v>20</v>
      </c>
      <c r="P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S13" s="49"/>
    </row>
    <row r="14" spans="3:20" ht="19" x14ac:dyDescent="0.25">
      <c r="C14" s="6" t="s">
        <v>21</v>
      </c>
      <c r="D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68</v>
      </c>
      <c r="F14" s="6" t="s">
        <v>21</v>
      </c>
      <c r="G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I14" s="6" t="s">
        <v>21</v>
      </c>
      <c r="J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L14" s="6" t="s">
        <v>21</v>
      </c>
      <c r="M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O14" s="6" t="s">
        <v>21</v>
      </c>
      <c r="P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  <c r="S14" s="51" t="s">
        <v>3</v>
      </c>
      <c r="T14" s="52" t="s">
        <v>5</v>
      </c>
    </row>
    <row r="15" spans="3:20" ht="19" x14ac:dyDescent="0.25">
      <c r="C15" s="6" t="s">
        <v>22</v>
      </c>
      <c r="D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90</v>
      </c>
      <c r="F15" s="6" t="s">
        <v>22</v>
      </c>
      <c r="G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15" s="6" t="s">
        <v>22</v>
      </c>
      <c r="J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L15" s="6" t="s">
        <v>22</v>
      </c>
      <c r="M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O15" s="6" t="s">
        <v>22</v>
      </c>
      <c r="P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S15" s="50" t="s">
        <v>99</v>
      </c>
      <c r="T15" s="22">
        <v>0</v>
      </c>
    </row>
    <row r="16" spans="3:20" ht="19" x14ac:dyDescent="0.25">
      <c r="C16" s="6" t="s">
        <v>23</v>
      </c>
      <c r="D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0</v>
      </c>
      <c r="F16" s="6" t="s">
        <v>23</v>
      </c>
      <c r="G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16" s="6" t="s">
        <v>23</v>
      </c>
      <c r="J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L16" s="6" t="s">
        <v>23</v>
      </c>
      <c r="M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O16" s="6" t="s">
        <v>23</v>
      </c>
      <c r="P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  <c r="S16" s="50" t="s">
        <v>100</v>
      </c>
      <c r="T16" s="22">
        <v>0</v>
      </c>
    </row>
    <row r="17" spans="3:20" ht="19" x14ac:dyDescent="0.25">
      <c r="C17" s="6" t="s">
        <v>24</v>
      </c>
      <c r="D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80</v>
      </c>
      <c r="F17" s="6" t="s">
        <v>24</v>
      </c>
      <c r="G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17" s="6" t="s">
        <v>24</v>
      </c>
      <c r="J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L17" s="6" t="s">
        <v>24</v>
      </c>
      <c r="M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O17" s="6" t="s">
        <v>24</v>
      </c>
      <c r="P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S17" s="50" t="s">
        <v>101</v>
      </c>
      <c r="T17" s="22">
        <v>0</v>
      </c>
    </row>
    <row r="18" spans="3:20" ht="19" x14ac:dyDescent="0.25">
      <c r="C18" s="6" t="s">
        <v>25</v>
      </c>
      <c r="D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0</v>
      </c>
      <c r="F18" s="6" t="s">
        <v>25</v>
      </c>
      <c r="G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18" s="6" t="s">
        <v>25</v>
      </c>
      <c r="J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L18" s="6" t="s">
        <v>25</v>
      </c>
      <c r="M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O18" s="6" t="s">
        <v>25</v>
      </c>
      <c r="P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  <c r="S18" s="50" t="s">
        <v>102</v>
      </c>
      <c r="T18" s="22">
        <v>0</v>
      </c>
    </row>
    <row r="19" spans="3:20" ht="19" x14ac:dyDescent="0.25">
      <c r="C19" s="6" t="s">
        <v>26</v>
      </c>
      <c r="D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22</v>
      </c>
      <c r="F19" s="6" t="s">
        <v>26</v>
      </c>
      <c r="G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19" s="6" t="s">
        <v>26</v>
      </c>
      <c r="J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0</v>
      </c>
      <c r="L19" s="6" t="s">
        <v>26</v>
      </c>
      <c r="M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O19" s="6" t="s">
        <v>26</v>
      </c>
      <c r="P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S19" s="50" t="s">
        <v>103</v>
      </c>
      <c r="T19" s="22">
        <v>0</v>
      </c>
    </row>
    <row r="20" spans="3:20" ht="19" x14ac:dyDescent="0.25">
      <c r="C20" s="6" t="s">
        <v>27</v>
      </c>
      <c r="D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77</v>
      </c>
      <c r="F20" s="6" t="s">
        <v>27</v>
      </c>
      <c r="G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20" s="6" t="s">
        <v>27</v>
      </c>
      <c r="J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1</v>
      </c>
      <c r="L20" s="6" t="s">
        <v>27</v>
      </c>
      <c r="M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O20" s="6" t="s">
        <v>27</v>
      </c>
      <c r="P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S20" s="50" t="s">
        <v>104</v>
      </c>
      <c r="T20" s="22">
        <v>0</v>
      </c>
    </row>
    <row r="21" spans="3:20" ht="19" x14ac:dyDescent="0.25">
      <c r="C21" s="6" t="s">
        <v>28</v>
      </c>
      <c r="D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22</v>
      </c>
      <c r="F21" s="6" t="s">
        <v>28</v>
      </c>
      <c r="G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0</v>
      </c>
      <c r="I21" s="6" t="s">
        <v>28</v>
      </c>
      <c r="J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L21" s="6" t="s">
        <v>28</v>
      </c>
      <c r="M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O21" s="6" t="s">
        <v>28</v>
      </c>
      <c r="P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S21" s="50" t="s">
        <v>105</v>
      </c>
      <c r="T21" s="22">
        <v>1</v>
      </c>
    </row>
    <row r="22" spans="3:20" ht="19" x14ac:dyDescent="0.25">
      <c r="C22" s="6" t="s">
        <v>29</v>
      </c>
      <c r="D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90</v>
      </c>
      <c r="F22" s="6" t="s">
        <v>29</v>
      </c>
      <c r="G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1</v>
      </c>
      <c r="I22" s="6" t="s">
        <v>29</v>
      </c>
      <c r="J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L22" s="6" t="s">
        <v>29</v>
      </c>
      <c r="M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O22" s="6" t="s">
        <v>29</v>
      </c>
      <c r="P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S22" s="50" t="s">
        <v>106</v>
      </c>
      <c r="T22" s="22">
        <v>0</v>
      </c>
    </row>
    <row r="23" spans="3:20" ht="19" x14ac:dyDescent="0.25">
      <c r="C23" s="6" t="s">
        <v>50</v>
      </c>
      <c r="D23" s="8">
        <f>'1º Vuelta'!D25+'1º Vuelta'!L25+'1º Vuelta'!T25+'1º Vuelta'!AB25+'1º Vuelta'!AJ25+'1º Vuelta'!AR25+'1º Vuelta'!AZ25+'1º Vuelta'!BH25+'1º Vuelta'!BP25+'1º Vuelta'!BX25+'1º Vuelta'!CF25+'1º Vuelta'!CN25+'1º Vuelta'!CV25+'1º Vuelta'!DD25+'1º Vuelta'!DL25+'1º Vuelta'!DT25+'1º Vuelta'!EB25</f>
        <v>0</v>
      </c>
      <c r="F23" s="6" t="s">
        <v>50</v>
      </c>
      <c r="G23" s="8">
        <f>'1º Vuelta'!E25+'1º Vuelta'!M25+'1º Vuelta'!U25+'1º Vuelta'!AC25+'1º Vuelta'!AK25+'1º Vuelta'!AS25+'1º Vuelta'!BA25+'1º Vuelta'!BI25+'1º Vuelta'!BQ25+'1º Vuelta'!BY25+'1º Vuelta'!CG25+'1º Vuelta'!CO25+'1º Vuelta'!CW25+'1º Vuelta'!DE25+'1º Vuelta'!DM25+'1º Vuelta'!DU25+'1º Vuelta'!EC25</f>
        <v>0</v>
      </c>
      <c r="I23" s="6" t="s">
        <v>50</v>
      </c>
      <c r="J23" s="8">
        <f>'1º Vuelta'!F25+'1º Vuelta'!N25+'1º Vuelta'!V25+'1º Vuelta'!AD25+'1º Vuelta'!AL25+'1º Vuelta'!AT25+'1º Vuelta'!BB25+'1º Vuelta'!BJ25+'1º Vuelta'!BR25+'1º Vuelta'!BZ25+'1º Vuelta'!CH25+'1º Vuelta'!CP25+'1º Vuelta'!CX25+'1º Vuelta'!DF25+'1º Vuelta'!DN25+'1º Vuelta'!DV25+'1º Vuelta'!ED25</f>
        <v>0</v>
      </c>
      <c r="L23" s="6" t="s">
        <v>50</v>
      </c>
      <c r="M23" s="8">
        <f>'1º Vuelta'!G25+'1º Vuelta'!O25+'1º Vuelta'!W25+'1º Vuelta'!AE25+'1º Vuelta'!AM25+'1º Vuelta'!AU25+'1º Vuelta'!BC25+'1º Vuelta'!BK25+'1º Vuelta'!BS25+'1º Vuelta'!CA25+'1º Vuelta'!CI25+'1º Vuelta'!CQ25+'1º Vuelta'!CY25+'1º Vuelta'!DG25+'1º Vuelta'!DO25+'1º Vuelta'!DW25+'1º Vuelta'!EE25</f>
        <v>0</v>
      </c>
      <c r="O23" s="6" t="s">
        <v>50</v>
      </c>
      <c r="P23" s="8">
        <f>'1º Vuelta'!H25+'1º Vuelta'!P25+'1º Vuelta'!X25+'1º Vuelta'!AF25+'1º Vuelta'!AN25+'1º Vuelta'!AV25+'1º Vuelta'!BD25+'1º Vuelta'!BL25+'1º Vuelta'!BT25+'1º Vuelta'!CB25+'1º Vuelta'!CJ25+'1º Vuelta'!CR25+'1º Vuelta'!CZ25+'1º Vuelta'!DH25+'1º Vuelta'!DP25+'1º Vuelta'!DX25+'1º Vuelta'!EF25</f>
        <v>0</v>
      </c>
      <c r="S23" s="50" t="s">
        <v>107</v>
      </c>
      <c r="T23" s="22">
        <v>0</v>
      </c>
    </row>
    <row r="24" spans="3:20" ht="20" thickBot="1" x14ac:dyDescent="0.3">
      <c r="C24" s="9" t="s">
        <v>19</v>
      </c>
      <c r="D24" s="11">
        <f>'1º Vuelta'!D26+'1º Vuelta'!L26+'1º Vuelta'!T26+'1º Vuelta'!AB26+'1º Vuelta'!AJ26+'1º Vuelta'!AR26+'1º Vuelta'!AZ26+'1º Vuelta'!BH26+'1º Vuelta'!BP26+'1º Vuelta'!BX26+'1º Vuelta'!CF26+'1º Vuelta'!CN26+'1º Vuelta'!CV26+'1º Vuelta'!DD26+'1º Vuelta'!DL26+'1º Vuelta'!DT26+'1º Vuelta'!EB26</f>
        <v>0</v>
      </c>
      <c r="F24" s="9" t="s">
        <v>19</v>
      </c>
      <c r="G24" s="11">
        <f>'1º Vuelta'!E26+'1º Vuelta'!M26+'1º Vuelta'!U26+'1º Vuelta'!AC26+'1º Vuelta'!AK26+'1º Vuelta'!AS26+'1º Vuelta'!BA26+'1º Vuelta'!BI26+'1º Vuelta'!BQ26+'1º Vuelta'!BY26+'1º Vuelta'!CG26+'1º Vuelta'!CO26+'1º Vuelta'!CW26+'1º Vuelta'!DE26+'1º Vuelta'!DM26+'1º Vuelta'!DU26+'1º Vuelta'!EC26</f>
        <v>0</v>
      </c>
      <c r="I24" s="9" t="s">
        <v>19</v>
      </c>
      <c r="J24" s="11">
        <f>'1º Vuelta'!F26+'1º Vuelta'!N26+'1º Vuelta'!V26+'1º Vuelta'!AD26+'1º Vuelta'!AL26+'1º Vuelta'!AT26+'1º Vuelta'!BB26+'1º Vuelta'!BJ26+'1º Vuelta'!BR26+'1º Vuelta'!BZ26+'1º Vuelta'!CH26+'1º Vuelta'!CP26+'1º Vuelta'!CX26+'1º Vuelta'!DF26+'1º Vuelta'!DN26+'1º Vuelta'!DV26+'1º Vuelta'!ED26</f>
        <v>0</v>
      </c>
      <c r="L24" s="9" t="s">
        <v>19</v>
      </c>
      <c r="M24" s="11">
        <f>'1º Vuelta'!G26+'1º Vuelta'!O26+'1º Vuelta'!W26+'1º Vuelta'!AE26+'1º Vuelta'!AM26+'1º Vuelta'!AU26+'1º Vuelta'!BC26+'1º Vuelta'!BK26+'1º Vuelta'!BS26+'1º Vuelta'!CA26+'1º Vuelta'!CI26+'1º Vuelta'!CQ26+'1º Vuelta'!CY26+'1º Vuelta'!DG26+'1º Vuelta'!DO26+'1º Vuelta'!DW26+'1º Vuelta'!EE26</f>
        <v>0</v>
      </c>
      <c r="O24" s="9" t="s">
        <v>19</v>
      </c>
      <c r="P24" s="11">
        <f>'1º Vuelta'!H26+'1º Vuelta'!P26+'1º Vuelta'!X26+'1º Vuelta'!AF26+'1º Vuelta'!AN26+'1º Vuelta'!AV26+'1º Vuelta'!BD26+'1º Vuelta'!BL26+'1º Vuelta'!BT26+'1º Vuelta'!CB26+'1º Vuelta'!CJ26+'1º Vuelta'!CR26+'1º Vuelta'!CZ26+'1º Vuelta'!DH26+'1º Vuelta'!DP26+'1º Vuelta'!DX26+'1º Vuelta'!EF26</f>
        <v>0</v>
      </c>
      <c r="S24" s="77"/>
      <c r="T24" s="78"/>
    </row>
    <row r="26" spans="3:20" x14ac:dyDescent="0.2">
      <c r="S26" s="51" t="s">
        <v>3</v>
      </c>
      <c r="T26" s="52" t="s">
        <v>108</v>
      </c>
    </row>
    <row r="27" spans="3:20" x14ac:dyDescent="0.2">
      <c r="S27" s="50" t="s">
        <v>99</v>
      </c>
      <c r="T27" s="22"/>
    </row>
    <row r="28" spans="3:20" x14ac:dyDescent="0.2">
      <c r="S28" s="50" t="s">
        <v>100</v>
      </c>
      <c r="T28" s="22"/>
    </row>
    <row r="29" spans="3:20" x14ac:dyDescent="0.2">
      <c r="S29" s="50" t="s">
        <v>101</v>
      </c>
      <c r="T29" s="22"/>
    </row>
    <row r="30" spans="3:20" x14ac:dyDescent="0.2">
      <c r="S30" s="50" t="s">
        <v>102</v>
      </c>
      <c r="T30" s="22"/>
    </row>
    <row r="31" spans="3:20" x14ac:dyDescent="0.2">
      <c r="S31" s="50" t="s">
        <v>103</v>
      </c>
      <c r="T31" s="22"/>
    </row>
    <row r="32" spans="3:20" x14ac:dyDescent="0.2">
      <c r="S32" s="50" t="s">
        <v>104</v>
      </c>
      <c r="T32" s="22"/>
    </row>
    <row r="33" spans="3:20" x14ac:dyDescent="0.2">
      <c r="S33" s="50" t="s">
        <v>105</v>
      </c>
      <c r="T33" s="22">
        <v>2</v>
      </c>
    </row>
    <row r="34" spans="3:20" x14ac:dyDescent="0.2">
      <c r="S34" s="50" t="s">
        <v>106</v>
      </c>
      <c r="T34" s="22"/>
    </row>
    <row r="35" spans="3:20" x14ac:dyDescent="0.2">
      <c r="S35" s="50" t="s">
        <v>107</v>
      </c>
      <c r="T35" s="22">
        <v>2</v>
      </c>
    </row>
    <row r="36" spans="3:20" x14ac:dyDescent="0.2">
      <c r="S36" s="77"/>
      <c r="T36" s="78"/>
    </row>
    <row r="38" spans="3:20" ht="17" thickBot="1" x14ac:dyDescent="0.25"/>
    <row r="39" spans="3:20" ht="19" x14ac:dyDescent="0.25">
      <c r="C39" s="116" t="s">
        <v>48</v>
      </c>
      <c r="D39" s="117"/>
      <c r="E39" s="117"/>
      <c r="F39" s="117"/>
      <c r="G39" s="117"/>
      <c r="H39" s="117"/>
      <c r="I39" s="118"/>
    </row>
    <row r="40" spans="3:20" ht="19" x14ac:dyDescent="0.25">
      <c r="C40" s="110" t="s">
        <v>0</v>
      </c>
      <c r="D40" s="111"/>
      <c r="E40" s="111"/>
      <c r="F40" s="114" t="s">
        <v>4</v>
      </c>
      <c r="G40" s="114"/>
      <c r="H40" s="112" t="s">
        <v>7</v>
      </c>
      <c r="I40" s="113"/>
    </row>
    <row r="41" spans="3:20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20" ht="19" x14ac:dyDescent="0.25">
      <c r="C42" s="6" t="s">
        <v>10</v>
      </c>
      <c r="D42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1</v>
      </c>
      <c r="E42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F42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G42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H42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I42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3" spans="3:20" ht="19" x14ac:dyDescent="0.25">
      <c r="C43" s="6" t="s">
        <v>11</v>
      </c>
      <c r="D43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E43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F43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G43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H43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I43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4" spans="3:20" ht="19" x14ac:dyDescent="0.25">
      <c r="C44" s="6" t="s">
        <v>12</v>
      </c>
      <c r="D44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1</v>
      </c>
      <c r="E44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F44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G44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H44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I44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5" spans="3:20" ht="19" x14ac:dyDescent="0.25">
      <c r="C45" s="6" t="s">
        <v>13</v>
      </c>
      <c r="D45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E45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F45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G45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H45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I45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6" spans="3:20" ht="19" x14ac:dyDescent="0.25">
      <c r="C46" s="6" t="s">
        <v>14</v>
      </c>
      <c r="D46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E46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F46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G46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H46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I46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7" spans="3:20" ht="19" x14ac:dyDescent="0.25">
      <c r="C47" s="6" t="s">
        <v>15</v>
      </c>
      <c r="D47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1</v>
      </c>
      <c r="E47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F47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G47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H47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I47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8" spans="3:20" ht="19" x14ac:dyDescent="0.25">
      <c r="C48" s="6" t="s">
        <v>16</v>
      </c>
      <c r="D48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1</v>
      </c>
      <c r="E48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F48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G48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H48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I48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9" spans="3:9" ht="19" x14ac:dyDescent="0.25">
      <c r="C49" s="6" t="s">
        <v>17</v>
      </c>
      <c r="D49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E49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F49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G49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H49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I49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50" spans="3:9" ht="19" x14ac:dyDescent="0.25">
      <c r="C50" s="6" t="s">
        <v>18</v>
      </c>
      <c r="D50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0</v>
      </c>
      <c r="E50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F50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G50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H50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I50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51" spans="3:9" ht="19" x14ac:dyDescent="0.25">
      <c r="C51" s="6" t="s">
        <v>19</v>
      </c>
      <c r="D51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E51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0</v>
      </c>
      <c r="F51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G51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H51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I51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2" spans="3:9" ht="19" x14ac:dyDescent="0.25">
      <c r="C52" s="6" t="s">
        <v>20</v>
      </c>
      <c r="D52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0</v>
      </c>
      <c r="E52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10</v>
      </c>
      <c r="F52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G52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H52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I52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3" spans="3:9" ht="19" x14ac:dyDescent="0.25">
      <c r="C53" s="6" t="s">
        <v>21</v>
      </c>
      <c r="D53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1</v>
      </c>
      <c r="E53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68</v>
      </c>
      <c r="F53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G53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H53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I53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54" spans="3:9" ht="19" x14ac:dyDescent="0.25">
      <c r="C54" s="6" t="s">
        <v>22</v>
      </c>
      <c r="D54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1</v>
      </c>
      <c r="E54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90</v>
      </c>
      <c r="F54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G54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H54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I54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5" spans="3:9" ht="19" x14ac:dyDescent="0.25">
      <c r="C55" s="6" t="s">
        <v>23</v>
      </c>
      <c r="D55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0</v>
      </c>
      <c r="E55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0</v>
      </c>
      <c r="F55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G55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H55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I55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56" spans="3:9" ht="19" x14ac:dyDescent="0.25">
      <c r="C56" s="6" t="s">
        <v>24</v>
      </c>
      <c r="D56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1</v>
      </c>
      <c r="E56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80</v>
      </c>
      <c r="F56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G56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H56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I56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7" spans="3:9" ht="19" x14ac:dyDescent="0.25">
      <c r="C57" s="6" t="s">
        <v>25</v>
      </c>
      <c r="D57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0</v>
      </c>
      <c r="E57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0</v>
      </c>
      <c r="F57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G57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H57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I57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</row>
    <row r="58" spans="3:9" ht="19" x14ac:dyDescent="0.25">
      <c r="C58" s="6" t="s">
        <v>26</v>
      </c>
      <c r="D58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0</v>
      </c>
      <c r="E58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22</v>
      </c>
      <c r="F58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G58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0</v>
      </c>
      <c r="H58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I58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9" spans="3:9" ht="19" x14ac:dyDescent="0.25">
      <c r="C59" s="6" t="s">
        <v>27</v>
      </c>
      <c r="D59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1</v>
      </c>
      <c r="E59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77</v>
      </c>
      <c r="F59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G59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1</v>
      </c>
      <c r="H59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I59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60" spans="3:9" ht="19" x14ac:dyDescent="0.25">
      <c r="C60" s="6" t="s">
        <v>28</v>
      </c>
      <c r="D60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0</v>
      </c>
      <c r="E60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22</v>
      </c>
      <c r="F60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0</v>
      </c>
      <c r="G60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H60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I60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61" spans="3:9" ht="19" x14ac:dyDescent="0.25">
      <c r="C61" s="6" t="s">
        <v>29</v>
      </c>
      <c r="D61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1</v>
      </c>
      <c r="E61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90</v>
      </c>
      <c r="F61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1</v>
      </c>
      <c r="G61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H61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I61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  <row r="62" spans="3:9" ht="19" x14ac:dyDescent="0.25">
      <c r="C62" s="6" t="s">
        <v>19</v>
      </c>
      <c r="D62" s="7">
        <f>'1º Vuelta'!C25+'1º Vuelta'!K25+'1º Vuelta'!S25+'1º Vuelta'!AA25+'1º Vuelta'!AI25+'1º Vuelta'!AQ25+'1º Vuelta'!AY25+'1º Vuelta'!BG25+'1º Vuelta'!BO25+'1º Vuelta'!BW25+'1º Vuelta'!CE25+'1º Vuelta'!CM25+'1º Vuelta'!CU25+'1º Vuelta'!DC25+'1º Vuelta'!DK25+'1º Vuelta'!DS25+'1º Vuelta'!EA25</f>
        <v>0</v>
      </c>
      <c r="E62" s="7">
        <f>'1º Vuelta'!D25+'1º Vuelta'!L25+'1º Vuelta'!T25+'1º Vuelta'!AB25+'1º Vuelta'!AJ25+'1º Vuelta'!AR25+'1º Vuelta'!AZ25+'1º Vuelta'!BH25+'1º Vuelta'!BP25+'1º Vuelta'!BX25+'1º Vuelta'!CF25+'1º Vuelta'!CN25+'1º Vuelta'!CV25+'1º Vuelta'!DD25+'1º Vuelta'!DL25+'1º Vuelta'!DT25+'1º Vuelta'!EB25</f>
        <v>0</v>
      </c>
      <c r="F62" s="7">
        <f>'1º Vuelta'!E25+'1º Vuelta'!M25+'1º Vuelta'!U25+'1º Vuelta'!AC25+'1º Vuelta'!AK25+'1º Vuelta'!AS25+'1º Vuelta'!BA25+'1º Vuelta'!BI25+'1º Vuelta'!BQ25+'1º Vuelta'!BY25+'1º Vuelta'!CG25+'1º Vuelta'!CO25+'1º Vuelta'!CW25+'1º Vuelta'!DE25+'1º Vuelta'!DM25+'1º Vuelta'!DU25+'1º Vuelta'!EC25</f>
        <v>0</v>
      </c>
      <c r="G62" s="7">
        <f>'1º Vuelta'!F25+'1º Vuelta'!N25+'1º Vuelta'!V25+'1º Vuelta'!AD25+'1º Vuelta'!AL25+'1º Vuelta'!AT25+'1º Vuelta'!BB25+'1º Vuelta'!BJ25+'1º Vuelta'!BR25+'1º Vuelta'!BZ25+'1º Vuelta'!CH25+'1º Vuelta'!CP25+'1º Vuelta'!CX25+'1º Vuelta'!DF25+'1º Vuelta'!DN25+'1º Vuelta'!DV25+'1º Vuelta'!ED25</f>
        <v>0</v>
      </c>
      <c r="H62" s="7">
        <f>'1º Vuelta'!G25+'1º Vuelta'!O25+'1º Vuelta'!W25+'1º Vuelta'!AE25+'1º Vuelta'!AM25+'1º Vuelta'!AU25+'1º Vuelta'!BC25+'1º Vuelta'!BK25+'1º Vuelta'!BS25+'1º Vuelta'!CA25+'1º Vuelta'!CI25+'1º Vuelta'!CQ25+'1º Vuelta'!CY25+'1º Vuelta'!DG25+'1º Vuelta'!DO25+'1º Vuelta'!DW25+'1º Vuelta'!EE25</f>
        <v>0</v>
      </c>
      <c r="I62" s="7">
        <f>'1º Vuelta'!H25+'1º Vuelta'!P25+'1º Vuelta'!X25+'1º Vuelta'!AF25+'1º Vuelta'!AN25+'1º Vuelta'!AV25+'1º Vuelta'!BD25+'1º Vuelta'!BL25+'1º Vuelta'!BT25+'1º Vuelta'!CB25+'1º Vuelta'!CJ25+'1º Vuelta'!CR25+'1º Vuelta'!CZ25+'1º Vuelta'!DH25+'1º Vuelta'!DP25+'1º Vuelta'!DX25+'1º Vuelta'!EF25</f>
        <v>0</v>
      </c>
    </row>
    <row r="63" spans="3:9" ht="20" thickBot="1" x14ac:dyDescent="0.3">
      <c r="C63" s="9" t="s">
        <v>19</v>
      </c>
      <c r="D63" s="7">
        <f>'1º Vuelta'!C26+'1º Vuelta'!K26+'1º Vuelta'!S26+'1º Vuelta'!AA26+'1º Vuelta'!AI26+'1º Vuelta'!AQ26+'1º Vuelta'!AY26+'1º Vuelta'!BG26+'1º Vuelta'!BO26+'1º Vuelta'!BW26+'1º Vuelta'!CE26+'1º Vuelta'!CM26+'1º Vuelta'!CU26+'1º Vuelta'!DC26+'1º Vuelta'!DK26+'1º Vuelta'!DS26+'1º Vuelta'!EA26</f>
        <v>0</v>
      </c>
      <c r="E63" s="7">
        <f>'1º Vuelta'!D26+'1º Vuelta'!L26+'1º Vuelta'!T26+'1º Vuelta'!AB26+'1º Vuelta'!AJ26+'1º Vuelta'!AR26+'1º Vuelta'!AZ26+'1º Vuelta'!BH26+'1º Vuelta'!BP26+'1º Vuelta'!BX26+'1º Vuelta'!CF26+'1º Vuelta'!CN26+'1º Vuelta'!CV26+'1º Vuelta'!DD26+'1º Vuelta'!DL26+'1º Vuelta'!DT26+'1º Vuelta'!EB26</f>
        <v>0</v>
      </c>
      <c r="F63" s="7">
        <f>'1º Vuelta'!E26+'1º Vuelta'!M26+'1º Vuelta'!U26+'1º Vuelta'!AC26+'1º Vuelta'!AK26+'1º Vuelta'!AS26+'1º Vuelta'!BA26+'1º Vuelta'!BI26+'1º Vuelta'!BQ26+'1º Vuelta'!BY26+'1º Vuelta'!CG26+'1º Vuelta'!CO26+'1º Vuelta'!CW26+'1º Vuelta'!DE26+'1º Vuelta'!DM26+'1º Vuelta'!DU26+'1º Vuelta'!EC26</f>
        <v>0</v>
      </c>
      <c r="G63" s="7">
        <f>'1º Vuelta'!F26+'1º Vuelta'!N26+'1º Vuelta'!V26+'1º Vuelta'!AD26+'1º Vuelta'!AL26+'1º Vuelta'!AT26+'1º Vuelta'!BB26+'1º Vuelta'!BJ26+'1º Vuelta'!BR26+'1º Vuelta'!BZ26+'1º Vuelta'!CH26+'1º Vuelta'!CP26+'1º Vuelta'!CX26+'1º Vuelta'!DF26+'1º Vuelta'!DN26+'1º Vuelta'!DV26+'1º Vuelta'!ED26</f>
        <v>0</v>
      </c>
      <c r="H63" s="7">
        <f>'1º Vuelta'!G26+'1º Vuelta'!O26+'1º Vuelta'!W26+'1º Vuelta'!AE26+'1º Vuelta'!AM26+'1º Vuelta'!AU26+'1º Vuelta'!BC26+'1º Vuelta'!BK26+'1º Vuelta'!BS26+'1º Vuelta'!CA26+'1º Vuelta'!CI26+'1º Vuelta'!CQ26+'1º Vuelta'!CY26+'1º Vuelta'!DG26+'1º Vuelta'!DO26+'1º Vuelta'!DW26+'1º Vuelta'!EE26</f>
        <v>0</v>
      </c>
      <c r="I63" s="7">
        <f>'1º Vuelta'!H26+'1º Vuelta'!P26+'1º Vuelta'!X26+'1º Vuelta'!AF26+'1º Vuelta'!AN26+'1º Vuelta'!AV26+'1º Vuelta'!BD26+'1º Vuelta'!BL26+'1º Vuelta'!BT26+'1º Vuelta'!CB26+'1º Vuelta'!CJ26+'1º Vuelta'!CR26+'1º Vuelta'!CZ26+'1º Vuelta'!DH26+'1º Vuelta'!DP26+'1º Vuelta'!DX26+'1º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activeCell="D3" sqref="D3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16" t="s">
        <v>47</v>
      </c>
      <c r="D39" s="117"/>
      <c r="E39" s="117"/>
      <c r="F39" s="117"/>
      <c r="G39" s="117"/>
      <c r="H39" s="117"/>
      <c r="I39" s="118"/>
    </row>
    <row r="40" spans="3:9" ht="19" x14ac:dyDescent="0.25">
      <c r="C40" s="110" t="s">
        <v>0</v>
      </c>
      <c r="D40" s="111"/>
      <c r="E40" s="111"/>
      <c r="F40" s="114" t="s">
        <v>4</v>
      </c>
      <c r="G40" s="114"/>
      <c r="H40" s="112" t="s">
        <v>7</v>
      </c>
      <c r="I40" s="113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topLeftCell="A45"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</v>
      </c>
      <c r="F3" s="6" t="s">
        <v>10</v>
      </c>
      <c r="G3" s="8">
        <f t="shared" ref="G3:G24" si="0">H42</f>
        <v>90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1</v>
      </c>
      <c r="F5" s="6" t="s">
        <v>12</v>
      </c>
      <c r="G5" s="8">
        <f t="shared" si="0"/>
        <v>90</v>
      </c>
      <c r="I5" s="6" t="s">
        <v>12</v>
      </c>
      <c r="J5" s="8">
        <f t="shared" si="1"/>
        <v>0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68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</v>
      </c>
      <c r="F8" s="6" t="s">
        <v>15</v>
      </c>
      <c r="G8" s="8">
        <f t="shared" si="0"/>
        <v>80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1</v>
      </c>
      <c r="F9" s="6" t="s">
        <v>16</v>
      </c>
      <c r="G9" s="8">
        <f t="shared" si="0"/>
        <v>90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0</v>
      </c>
      <c r="F11" s="6" t="s">
        <v>18</v>
      </c>
      <c r="G11" s="8">
        <f t="shared" si="0"/>
        <v>10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10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1</v>
      </c>
      <c r="F14" s="6" t="s">
        <v>21</v>
      </c>
      <c r="G14" s="8">
        <f t="shared" si="0"/>
        <v>68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1</v>
      </c>
      <c r="F15" s="6" t="s">
        <v>22</v>
      </c>
      <c r="G15" s="8">
        <f t="shared" si="0"/>
        <v>90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</v>
      </c>
      <c r="F17" s="6" t="s">
        <v>24</v>
      </c>
      <c r="G17" s="8">
        <f t="shared" si="0"/>
        <v>80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0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0</v>
      </c>
      <c r="F19" s="6" t="s">
        <v>26</v>
      </c>
      <c r="G19" s="8">
        <f t="shared" si="0"/>
        <v>22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0</v>
      </c>
    </row>
    <row r="20" spans="3:19" ht="19" x14ac:dyDescent="0.25">
      <c r="C20" s="6" t="s">
        <v>27</v>
      </c>
      <c r="D20" s="8">
        <f t="shared" si="5"/>
        <v>1</v>
      </c>
      <c r="F20" s="6" t="s">
        <v>27</v>
      </c>
      <c r="G20" s="8">
        <f t="shared" si="0"/>
        <v>77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0</v>
      </c>
      <c r="F21" s="6" t="s">
        <v>28</v>
      </c>
      <c r="G21" s="8">
        <f t="shared" si="0"/>
        <v>22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1</v>
      </c>
      <c r="F22" s="6" t="s">
        <v>29</v>
      </c>
      <c r="G22" s="8">
        <f t="shared" si="0"/>
        <v>90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0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0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</row>
    <row r="38" spans="6:12" ht="17" thickBot="1" x14ac:dyDescent="0.25"/>
    <row r="39" spans="6:12" ht="19" x14ac:dyDescent="0.25">
      <c r="F39" s="119" t="s">
        <v>46</v>
      </c>
      <c r="G39" s="120"/>
      <c r="H39" s="120"/>
      <c r="I39" s="120"/>
      <c r="J39" s="120"/>
      <c r="K39" s="120"/>
      <c r="L39" s="121"/>
    </row>
    <row r="40" spans="6:12" ht="19" x14ac:dyDescent="0.25">
      <c r="F40" s="110" t="s">
        <v>0</v>
      </c>
      <c r="G40" s="111"/>
      <c r="H40" s="111"/>
      <c r="I40" s="114" t="s">
        <v>4</v>
      </c>
      <c r="J40" s="114"/>
      <c r="K40" s="112" t="s">
        <v>7</v>
      </c>
      <c r="L40" s="113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Vuelta'!D42+'Estadisticas 2º Vuelta'!D42</f>
        <v>1</v>
      </c>
      <c r="H42" s="7">
        <f>'Estadisticas 1º Vuelta'!E42+'Estadisticas 2º Vuelta'!E42</f>
        <v>90</v>
      </c>
      <c r="I42" s="7">
        <f>'Estadisticas 1º Vuelta'!F42+'Estadisticas 2º Vuelta'!F42</f>
        <v>0</v>
      </c>
      <c r="J42" s="7">
        <f>'Estadisticas 1º Vuelta'!G42+'Estadisticas 2º Vuelta'!G42</f>
        <v>0</v>
      </c>
      <c r="K42" s="7">
        <f>'Estadisticas 1º Vuelta'!H42+'Estadisticas 2º Vuelta'!H42</f>
        <v>0</v>
      </c>
      <c r="L42" s="8">
        <f>'Estadisticas 1º Vuelta'!I42+'Estadisticas 2º Vuelta'!I42</f>
        <v>0</v>
      </c>
    </row>
    <row r="43" spans="6:12" ht="19" x14ac:dyDescent="0.25">
      <c r="F43" s="6" t="s">
        <v>11</v>
      </c>
      <c r="G43" s="7">
        <f>'Estadisticas 1º Vuelta'!D43+'Estadisticas 2º Vuelta'!D43</f>
        <v>0</v>
      </c>
      <c r="H43" s="7">
        <f>'Estadisticas 1º Vuelta'!E43+'Estadisticas 2º Vuelta'!E43</f>
        <v>0</v>
      </c>
      <c r="I43" s="7">
        <f>'Estadisticas 1º Vuelta'!F43+'Estadisticas 2º Vuelta'!F43</f>
        <v>0</v>
      </c>
      <c r="J43" s="7">
        <f>'Estadisticas 1º Vuelta'!G43+'Estadisticas 2º Vuelta'!G43</f>
        <v>0</v>
      </c>
      <c r="K43" s="7">
        <f>'Estadisticas 1º Vuelta'!H43+'Estadisticas 2º Vuelta'!H43</f>
        <v>0</v>
      </c>
      <c r="L43" s="8">
        <f>'Estadisticas 1º Vuelta'!I43+'Estadisticas 2º Vuelta'!I43</f>
        <v>0</v>
      </c>
    </row>
    <row r="44" spans="6:12" ht="19" x14ac:dyDescent="0.25">
      <c r="F44" s="6" t="s">
        <v>12</v>
      </c>
      <c r="G44" s="7">
        <f>'Estadisticas 1º Vuelta'!D44+'Estadisticas 2º Vuelta'!D44</f>
        <v>1</v>
      </c>
      <c r="H44" s="7">
        <f>'Estadisticas 1º Vuelta'!E44+'Estadisticas 2º Vuelta'!E44</f>
        <v>90</v>
      </c>
      <c r="I44" s="7">
        <f>'Estadisticas 1º Vuelta'!F44+'Estadisticas 2º Vuelta'!F44</f>
        <v>0</v>
      </c>
      <c r="J44" s="7">
        <f>'Estadisticas 1º Vuelta'!G44+'Estadisticas 2º Vuelta'!G44</f>
        <v>0</v>
      </c>
      <c r="K44" s="7">
        <f>'Estadisticas 1º Vuelta'!H44+'Estadisticas 2º Vuelta'!H44</f>
        <v>0</v>
      </c>
      <c r="L44" s="8">
        <f>'Estadisticas 1º Vuelta'!I44+'Estadisticas 2º Vuelta'!I44</f>
        <v>0</v>
      </c>
    </row>
    <row r="45" spans="6:12" ht="19" x14ac:dyDescent="0.25">
      <c r="F45" s="6" t="s">
        <v>13</v>
      </c>
      <c r="G45" s="7">
        <f>'Estadisticas 1º Vuelta'!D45+'Estadisticas 2º Vuelta'!D45</f>
        <v>0</v>
      </c>
      <c r="H45" s="7">
        <f>'Estadisticas 1º Vuelta'!E45+'Estadisticas 2º Vuelta'!E45</f>
        <v>0</v>
      </c>
      <c r="I45" s="7">
        <f>'Estadisticas 1º Vuelta'!F45+'Estadisticas 2º Vuelta'!F45</f>
        <v>0</v>
      </c>
      <c r="J45" s="7">
        <f>'Estadisticas 1º Vuelta'!G45+'Estadisticas 2º Vuelta'!G45</f>
        <v>0</v>
      </c>
      <c r="K45" s="7">
        <f>'Estadisticas 1º Vuelta'!H45+'Estadisticas 2º Vuelta'!H45</f>
        <v>0</v>
      </c>
      <c r="L45" s="8">
        <f>'Estadisticas 1º Vuelta'!I45+'Estadisticas 2º Vuelta'!I45</f>
        <v>0</v>
      </c>
    </row>
    <row r="46" spans="6:12" ht="19" x14ac:dyDescent="0.25">
      <c r="F46" s="6" t="s">
        <v>14</v>
      </c>
      <c r="G46" s="7">
        <f>'Estadisticas 1º Vuelta'!D46+'Estadisticas 2º Vuelta'!D46</f>
        <v>1</v>
      </c>
      <c r="H46" s="7">
        <f>'Estadisticas 1º Vuelta'!E46+'Estadisticas 2º Vuelta'!E46</f>
        <v>68</v>
      </c>
      <c r="I46" s="7">
        <f>'Estadisticas 1º Vuelta'!F46+'Estadisticas 2º Vuelta'!F46</f>
        <v>0</v>
      </c>
      <c r="J46" s="7">
        <f>'Estadisticas 1º Vuelta'!G46+'Estadisticas 2º Vuelta'!G46</f>
        <v>0</v>
      </c>
      <c r="K46" s="7">
        <f>'Estadisticas 1º Vuelta'!H46+'Estadisticas 2º Vuelta'!H46</f>
        <v>0</v>
      </c>
      <c r="L46" s="8">
        <f>'Estadisticas 1º Vuelta'!I46+'Estadisticas 2º Vuelta'!I46</f>
        <v>0</v>
      </c>
    </row>
    <row r="47" spans="6:12" ht="19" x14ac:dyDescent="0.25">
      <c r="F47" s="6" t="s">
        <v>15</v>
      </c>
      <c r="G47" s="7">
        <f>'Estadisticas 1º Vuelta'!D47+'Estadisticas 2º Vuelta'!D47</f>
        <v>1</v>
      </c>
      <c r="H47" s="7">
        <f>'Estadisticas 1º Vuelta'!E47+'Estadisticas 2º Vuelta'!E47</f>
        <v>80</v>
      </c>
      <c r="I47" s="7">
        <f>'Estadisticas 1º Vuelta'!F47+'Estadisticas 2º Vuelta'!F47</f>
        <v>0</v>
      </c>
      <c r="J47" s="7">
        <f>'Estadisticas 1º Vuelta'!G47+'Estadisticas 2º Vuelta'!G47</f>
        <v>0</v>
      </c>
      <c r="K47" s="7">
        <f>'Estadisticas 1º Vuelta'!H47+'Estadisticas 2º Vuelta'!H47</f>
        <v>0</v>
      </c>
      <c r="L47" s="8">
        <f>'Estadisticas 1º Vuelta'!I47+'Estadisticas 2º Vuelta'!I47</f>
        <v>0</v>
      </c>
    </row>
    <row r="48" spans="6:12" ht="19" x14ac:dyDescent="0.25">
      <c r="F48" s="6" t="s">
        <v>16</v>
      </c>
      <c r="G48" s="7">
        <f>'Estadisticas 1º Vuelta'!D48+'Estadisticas 2º Vuelta'!D48</f>
        <v>1</v>
      </c>
      <c r="H48" s="7">
        <f>'Estadisticas 1º Vuelta'!E48+'Estadisticas 2º Vuelta'!E48</f>
        <v>90</v>
      </c>
      <c r="I48" s="7">
        <f>'Estadisticas 1º Vuelta'!F48+'Estadisticas 2º Vuelta'!F48</f>
        <v>0</v>
      </c>
      <c r="J48" s="7">
        <f>'Estadisticas 1º Vuelta'!G48+'Estadisticas 2º Vuelta'!G48</f>
        <v>0</v>
      </c>
      <c r="K48" s="7">
        <f>'Estadisticas 1º Vuelta'!H48+'Estadisticas 2º Vuelta'!H48</f>
        <v>0</v>
      </c>
      <c r="L48" s="8">
        <f>'Estadisticas 1º Vuelta'!I48+'Estadisticas 2º Vuelta'!I48</f>
        <v>0</v>
      </c>
    </row>
    <row r="49" spans="6:12" ht="19" x14ac:dyDescent="0.25">
      <c r="F49" s="6" t="s">
        <v>17</v>
      </c>
      <c r="G49" s="7">
        <f>'Estadisticas 1º Vuelta'!D49+'Estadisticas 2º Vuelta'!D49</f>
        <v>1</v>
      </c>
      <c r="H49" s="7">
        <f>'Estadisticas 1º Vuelta'!E49+'Estadisticas 2º Vuelta'!E49</f>
        <v>90</v>
      </c>
      <c r="I49" s="7">
        <f>'Estadisticas 1º Vuelta'!F49+'Estadisticas 2º Vuelta'!F49</f>
        <v>0</v>
      </c>
      <c r="J49" s="7">
        <f>'Estadisticas 1º Vuelta'!G49+'Estadisticas 2º Vuelta'!G49</f>
        <v>0</v>
      </c>
      <c r="K49" s="7">
        <f>'Estadisticas 1º Vuelta'!H49+'Estadisticas 2º Vuelta'!H49</f>
        <v>0</v>
      </c>
      <c r="L49" s="8">
        <f>'Estadisticas 1º Vuelta'!I49+'Estadisticas 2º Vuelta'!I49</f>
        <v>0</v>
      </c>
    </row>
    <row r="50" spans="6:12" ht="19" x14ac:dyDescent="0.25">
      <c r="F50" s="6" t="s">
        <v>18</v>
      </c>
      <c r="G50" s="7">
        <f>'Estadisticas 1º Vuelta'!D50+'Estadisticas 2º Vuelta'!D50</f>
        <v>0</v>
      </c>
      <c r="H50" s="7">
        <f>'Estadisticas 1º Vuelta'!E50+'Estadisticas 2º Vuelta'!E50</f>
        <v>10</v>
      </c>
      <c r="I50" s="7">
        <f>'Estadisticas 1º Vuelta'!F50+'Estadisticas 2º Vuelta'!F50</f>
        <v>0</v>
      </c>
      <c r="J50" s="7">
        <f>'Estadisticas 1º Vuelta'!G50+'Estadisticas 2º Vuelta'!G50</f>
        <v>0</v>
      </c>
      <c r="K50" s="7">
        <f>'Estadisticas 1º Vuelta'!H50+'Estadisticas 2º Vuelta'!H50</f>
        <v>0</v>
      </c>
      <c r="L50" s="8">
        <f>'Estadisticas 1º Vuelta'!I50+'Estadisticas 2º Vuelta'!I50</f>
        <v>0</v>
      </c>
    </row>
    <row r="51" spans="6:12" ht="19" x14ac:dyDescent="0.25">
      <c r="F51" s="6" t="s">
        <v>19</v>
      </c>
      <c r="G51" s="7">
        <f>'Estadisticas 1º Vuelta'!D51+'Estadisticas 2º Vuelta'!D51</f>
        <v>0</v>
      </c>
      <c r="H51" s="7">
        <f>'Estadisticas 1º Vuelta'!E51+'Estadisticas 2º Vuelta'!E51</f>
        <v>0</v>
      </c>
      <c r="I51" s="7">
        <f>'Estadisticas 1º Vuelta'!F51+'Estadisticas 2º Vuelta'!F51</f>
        <v>0</v>
      </c>
      <c r="J51" s="7">
        <f>'Estadisticas 1º Vuelta'!G51+'Estadisticas 2º Vuelta'!G51</f>
        <v>0</v>
      </c>
      <c r="K51" s="7">
        <f>'Estadisticas 1º Vuelta'!H51+'Estadisticas 2º Vuelta'!H51</f>
        <v>0</v>
      </c>
      <c r="L51" s="8">
        <f>'Estadisticas 1º Vuelta'!I51+'Estadisticas 2º Vuelta'!I51</f>
        <v>0</v>
      </c>
    </row>
    <row r="52" spans="6:12" ht="19" x14ac:dyDescent="0.25">
      <c r="F52" s="6" t="s">
        <v>20</v>
      </c>
      <c r="G52" s="7">
        <f>'Estadisticas 1º Vuelta'!D52+'Estadisticas 2º Vuelta'!D52</f>
        <v>0</v>
      </c>
      <c r="H52" s="7">
        <f>'Estadisticas 1º Vuelta'!E52+'Estadisticas 2º Vuelta'!E52</f>
        <v>10</v>
      </c>
      <c r="I52" s="7">
        <f>'Estadisticas 1º Vuelta'!F52+'Estadisticas 2º Vuelta'!F52</f>
        <v>0</v>
      </c>
      <c r="J52" s="7">
        <f>'Estadisticas 1º Vuelta'!G52+'Estadisticas 2º Vuelta'!G52</f>
        <v>0</v>
      </c>
      <c r="K52" s="7">
        <f>'Estadisticas 1º Vuelta'!H52+'Estadisticas 2º Vuelta'!H52</f>
        <v>0</v>
      </c>
      <c r="L52" s="8">
        <f>'Estadisticas 1º Vuelta'!I52+'Estadisticas 2º Vuelta'!I52</f>
        <v>0</v>
      </c>
    </row>
    <row r="53" spans="6:12" ht="19" x14ac:dyDescent="0.25">
      <c r="F53" s="6" t="s">
        <v>21</v>
      </c>
      <c r="G53" s="7">
        <f>'Estadisticas 1º Vuelta'!D53+'Estadisticas 2º Vuelta'!D53</f>
        <v>1</v>
      </c>
      <c r="H53" s="7">
        <f>'Estadisticas 1º Vuelta'!E53+'Estadisticas 2º Vuelta'!E53</f>
        <v>68</v>
      </c>
      <c r="I53" s="7">
        <f>'Estadisticas 1º Vuelta'!F53+'Estadisticas 2º Vuelta'!F53</f>
        <v>0</v>
      </c>
      <c r="J53" s="7">
        <f>'Estadisticas 1º Vuelta'!G53+'Estadisticas 2º Vuelta'!G53</f>
        <v>0</v>
      </c>
      <c r="K53" s="7">
        <f>'Estadisticas 1º Vuelta'!H53+'Estadisticas 2º Vuelta'!H53</f>
        <v>0</v>
      </c>
      <c r="L53" s="8">
        <f>'Estadisticas 1º Vuelta'!I53+'Estadisticas 2º Vuelta'!I53</f>
        <v>0</v>
      </c>
    </row>
    <row r="54" spans="6:12" ht="19" x14ac:dyDescent="0.25">
      <c r="F54" s="6" t="s">
        <v>22</v>
      </c>
      <c r="G54" s="7">
        <f>'Estadisticas 1º Vuelta'!D54+'Estadisticas 2º Vuelta'!D54</f>
        <v>1</v>
      </c>
      <c r="H54" s="7">
        <f>'Estadisticas 1º Vuelta'!E54+'Estadisticas 2º Vuelta'!E54</f>
        <v>90</v>
      </c>
      <c r="I54" s="7">
        <f>'Estadisticas 1º Vuelta'!F54+'Estadisticas 2º Vuelta'!F54</f>
        <v>0</v>
      </c>
      <c r="J54" s="7">
        <f>'Estadisticas 1º Vuelta'!G54+'Estadisticas 2º Vuelta'!G54</f>
        <v>0</v>
      </c>
      <c r="K54" s="7">
        <f>'Estadisticas 1º Vuelta'!H54+'Estadisticas 2º Vuelta'!H54</f>
        <v>0</v>
      </c>
      <c r="L54" s="8">
        <f>'Estadisticas 1º Vuelta'!I54+'Estadisticas 2º Vuelta'!I54</f>
        <v>0</v>
      </c>
    </row>
    <row r="55" spans="6:12" ht="19" x14ac:dyDescent="0.25">
      <c r="F55" s="6" t="s">
        <v>23</v>
      </c>
      <c r="G55" s="7">
        <f>'Estadisticas 1º Vuelta'!D55+'Estadisticas 2º Vuelta'!D55</f>
        <v>0</v>
      </c>
      <c r="H55" s="7">
        <f>'Estadisticas 1º Vuelta'!E55+'Estadisticas 2º Vuelta'!E55</f>
        <v>0</v>
      </c>
      <c r="I55" s="7">
        <f>'Estadisticas 1º Vuelta'!F55+'Estadisticas 2º Vuelta'!F55</f>
        <v>0</v>
      </c>
      <c r="J55" s="7">
        <f>'Estadisticas 1º Vuelta'!G55+'Estadisticas 2º Vuelta'!G55</f>
        <v>0</v>
      </c>
      <c r="K55" s="7">
        <f>'Estadisticas 1º Vuelta'!H55+'Estadisticas 2º Vuelta'!H55</f>
        <v>0</v>
      </c>
      <c r="L55" s="8">
        <f>'Estadisticas 1º Vuelta'!I55+'Estadisticas 2º Vuelta'!I55</f>
        <v>0</v>
      </c>
    </row>
    <row r="56" spans="6:12" ht="19" x14ac:dyDescent="0.25">
      <c r="F56" s="6" t="s">
        <v>24</v>
      </c>
      <c r="G56" s="7">
        <f>'Estadisticas 1º Vuelta'!D56+'Estadisticas 2º Vuelta'!D56</f>
        <v>1</v>
      </c>
      <c r="H56" s="7">
        <f>'Estadisticas 1º Vuelta'!E56+'Estadisticas 2º Vuelta'!E56</f>
        <v>80</v>
      </c>
      <c r="I56" s="7">
        <f>'Estadisticas 1º Vuelta'!F56+'Estadisticas 2º Vuelta'!F56</f>
        <v>0</v>
      </c>
      <c r="J56" s="7">
        <f>'Estadisticas 1º Vuelta'!G56+'Estadisticas 2º Vuelta'!G56</f>
        <v>0</v>
      </c>
      <c r="K56" s="7">
        <f>'Estadisticas 1º Vuelta'!H56+'Estadisticas 2º Vuelta'!H56</f>
        <v>0</v>
      </c>
      <c r="L56" s="8">
        <f>'Estadisticas 1º Vuelta'!I56+'Estadisticas 2º Vuelta'!I56</f>
        <v>0</v>
      </c>
    </row>
    <row r="57" spans="6:12" ht="19" x14ac:dyDescent="0.25">
      <c r="F57" s="6" t="s">
        <v>25</v>
      </c>
      <c r="G57" s="7">
        <f>'Estadisticas 1º Vuelta'!D57+'Estadisticas 2º Vuelta'!D57</f>
        <v>0</v>
      </c>
      <c r="H57" s="7">
        <f>'Estadisticas 1º Vuelta'!E57+'Estadisticas 2º Vuelta'!E57</f>
        <v>0</v>
      </c>
      <c r="I57" s="7">
        <f>'Estadisticas 1º Vuelta'!F57+'Estadisticas 2º Vuelta'!F57</f>
        <v>0</v>
      </c>
      <c r="J57" s="7">
        <f>'Estadisticas 1º Vuelta'!G57+'Estadisticas 2º Vuelta'!G57</f>
        <v>0</v>
      </c>
      <c r="K57" s="7">
        <f>'Estadisticas 1º Vuelta'!H57+'Estadisticas 2º Vuelta'!H57</f>
        <v>0</v>
      </c>
      <c r="L57" s="8">
        <f>'Estadisticas 1º Vuelta'!I57+'Estadisticas 2º Vuelta'!I57</f>
        <v>0</v>
      </c>
    </row>
    <row r="58" spans="6:12" ht="19" x14ac:dyDescent="0.25">
      <c r="F58" s="6" t="s">
        <v>26</v>
      </c>
      <c r="G58" s="7">
        <f>'Estadisticas 1º Vuelta'!D58+'Estadisticas 2º Vuelta'!D58</f>
        <v>0</v>
      </c>
      <c r="H58" s="7">
        <f>'Estadisticas 1º Vuelta'!E58+'Estadisticas 2º Vuelta'!E58</f>
        <v>22</v>
      </c>
      <c r="I58" s="7">
        <f>'Estadisticas 1º Vuelta'!F58+'Estadisticas 2º Vuelta'!F58</f>
        <v>0</v>
      </c>
      <c r="J58" s="7">
        <f>'Estadisticas 1º Vuelta'!G58+'Estadisticas 2º Vuelta'!G58</f>
        <v>0</v>
      </c>
      <c r="K58" s="7">
        <f>'Estadisticas 1º Vuelta'!H58+'Estadisticas 2º Vuelta'!H58</f>
        <v>0</v>
      </c>
      <c r="L58" s="8">
        <f>'Estadisticas 1º Vuelta'!I58+'Estadisticas 2º Vuelta'!I58</f>
        <v>0</v>
      </c>
    </row>
    <row r="59" spans="6:12" ht="19" x14ac:dyDescent="0.25">
      <c r="F59" s="6" t="s">
        <v>27</v>
      </c>
      <c r="G59" s="7">
        <f>'Estadisticas 1º Vuelta'!D59+'Estadisticas 2º Vuelta'!D59</f>
        <v>1</v>
      </c>
      <c r="H59" s="7">
        <f>'Estadisticas 1º Vuelta'!E59+'Estadisticas 2º Vuelta'!E59</f>
        <v>77</v>
      </c>
      <c r="I59" s="7">
        <f>'Estadisticas 1º Vuelta'!F59+'Estadisticas 2º Vuelta'!F59</f>
        <v>0</v>
      </c>
      <c r="J59" s="7">
        <f>'Estadisticas 1º Vuelta'!G59+'Estadisticas 2º Vuelta'!G59</f>
        <v>1</v>
      </c>
      <c r="K59" s="7">
        <f>'Estadisticas 1º Vuelta'!H59+'Estadisticas 2º Vuelta'!H59</f>
        <v>0</v>
      </c>
      <c r="L59" s="8">
        <f>'Estadisticas 1º Vuelta'!I59+'Estadisticas 2º Vuelta'!I59</f>
        <v>0</v>
      </c>
    </row>
    <row r="60" spans="6:12" ht="19" x14ac:dyDescent="0.25">
      <c r="F60" s="6" t="s">
        <v>28</v>
      </c>
      <c r="G60" s="7">
        <f>'Estadisticas 1º Vuelta'!D60+'Estadisticas 2º Vuelta'!D60</f>
        <v>0</v>
      </c>
      <c r="H60" s="7">
        <f>'Estadisticas 1º Vuelta'!E60+'Estadisticas 2º Vuelta'!E60</f>
        <v>22</v>
      </c>
      <c r="I60" s="7">
        <f>'Estadisticas 1º Vuelta'!F60+'Estadisticas 2º Vuelta'!F60</f>
        <v>0</v>
      </c>
      <c r="J60" s="7">
        <f>'Estadisticas 1º Vuelta'!G60+'Estadisticas 2º Vuelta'!G60</f>
        <v>0</v>
      </c>
      <c r="K60" s="7">
        <f>'Estadisticas 1º Vuelta'!H60+'Estadisticas 2º Vuelta'!H60</f>
        <v>0</v>
      </c>
      <c r="L60" s="8">
        <f>'Estadisticas 1º Vuelta'!I60+'Estadisticas 2º Vuelta'!I60</f>
        <v>0</v>
      </c>
    </row>
    <row r="61" spans="6:12" ht="19" x14ac:dyDescent="0.25">
      <c r="F61" s="6" t="s">
        <v>29</v>
      </c>
      <c r="G61" s="7">
        <f>'Estadisticas 1º Vuelta'!D61+'Estadisticas 2º Vuelta'!D61</f>
        <v>1</v>
      </c>
      <c r="H61" s="7">
        <f>'Estadisticas 1º Vuelta'!E61+'Estadisticas 2º Vuelta'!E61</f>
        <v>90</v>
      </c>
      <c r="I61" s="7">
        <f>'Estadisticas 1º Vuelta'!F61+'Estadisticas 2º Vuelta'!F61</f>
        <v>1</v>
      </c>
      <c r="J61" s="7">
        <f>'Estadisticas 1º Vuelta'!G61+'Estadisticas 2º Vuelta'!G61</f>
        <v>0</v>
      </c>
      <c r="K61" s="7">
        <f>'Estadisticas 1º Vuelta'!H61+'Estadisticas 2º Vuelta'!H61</f>
        <v>0</v>
      </c>
      <c r="L61" s="8">
        <f>'Estadisticas 1º Vuelta'!I61+'Estadisticas 2º Vuelta'!I61</f>
        <v>0</v>
      </c>
    </row>
    <row r="62" spans="6:12" ht="19" x14ac:dyDescent="0.25">
      <c r="F62" s="6" t="s">
        <v>19</v>
      </c>
      <c r="G62" s="7">
        <f>'Estadisticas 1º Vuelta'!D62+'Estadisticas 2º Vuelta'!D62</f>
        <v>0</v>
      </c>
      <c r="H62" s="7">
        <f>'Estadisticas 1º Vuelta'!E62+'Estadisticas 2º Vuelta'!E62</f>
        <v>0</v>
      </c>
      <c r="I62" s="7">
        <f>'Estadisticas 1º Vuelta'!F62+'Estadisticas 2º Vuelta'!F62</f>
        <v>0</v>
      </c>
      <c r="J62" s="7">
        <f>'Estadisticas 1º Vuelta'!G62+'Estadisticas 2º Vuelta'!G62</f>
        <v>0</v>
      </c>
      <c r="K62" s="7">
        <f>'Estadisticas 1º Vuelta'!H62+'Estadisticas 2º Vuelta'!H62</f>
        <v>0</v>
      </c>
      <c r="L62" s="8">
        <f>'Estadisticas 1º Vuelta'!I62+'Estadisticas 2º Vuelta'!I62</f>
        <v>0</v>
      </c>
    </row>
    <row r="63" spans="6:12" ht="20" thickBot="1" x14ac:dyDescent="0.3">
      <c r="F63" s="9" t="s">
        <v>19</v>
      </c>
      <c r="G63" s="7">
        <f>'Estadisticas 1º Vuelta'!D63+'Estadisticas 2º Vuelta'!D63</f>
        <v>0</v>
      </c>
      <c r="H63" s="10">
        <f>'Estadisticas 1º Vuelta'!E63+'Estadisticas 2º Vuelta'!E63</f>
        <v>0</v>
      </c>
      <c r="I63" s="10">
        <f>'Estadisticas 1º Vuelta'!F63+'Estadisticas 2º Vuelta'!F63</f>
        <v>0</v>
      </c>
      <c r="J63" s="10">
        <f>'Estadisticas 1º Vuelta'!G63+'Estadisticas 2º Vuelta'!G63</f>
        <v>0</v>
      </c>
      <c r="K63" s="10">
        <f>'Estadisticas 1º Vuelta'!H63+'Estadisticas 2º Vuelta'!H63</f>
        <v>0</v>
      </c>
      <c r="L63" s="11">
        <f>'Estadisticas 1º Vuelta'!I63+'Estadisticas 2º Vuelta'!I63</f>
        <v>0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2º Vuelta</vt:lpstr>
      <vt:lpstr>Estadisticas 1º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2023-09-11T14:35:12Z</dcterms:modified>
</cp:coreProperties>
</file>