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5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5" i="1" l="1"/>
  <c r="H39" i="13"/>
  <c r="H49" i="13"/>
  <c r="C2" i="14"/>
  <c r="D2" i="14"/>
  <c r="I2" i="14"/>
  <c r="H45" i="13"/>
  <c r="H54" i="13"/>
  <c r="C3" i="14"/>
  <c r="D3" i="14"/>
  <c r="I3" i="14"/>
  <c r="H36" i="13"/>
  <c r="H44" i="13"/>
  <c r="H53" i="13"/>
  <c r="C4" i="14"/>
  <c r="D4" i="14"/>
  <c r="I4" i="14"/>
  <c r="H32" i="13"/>
  <c r="H41" i="13"/>
  <c r="H51" i="13"/>
  <c r="C5" i="14"/>
  <c r="D5" i="14"/>
  <c r="I5" i="14"/>
  <c r="H42" i="13"/>
  <c r="C6" i="14"/>
  <c r="D6" i="14"/>
  <c r="I6" i="14"/>
  <c r="H31" i="13"/>
  <c r="H40" i="13"/>
  <c r="H50" i="13"/>
  <c r="C7" i="14"/>
  <c r="D7" i="14"/>
  <c r="I7" i="14"/>
  <c r="H38" i="13"/>
  <c r="H47" i="13"/>
  <c r="C8" i="14"/>
  <c r="D8" i="14"/>
  <c r="I8" i="14"/>
  <c r="H46" i="13"/>
  <c r="H55" i="13"/>
  <c r="C9" i="14"/>
  <c r="D9" i="14"/>
  <c r="I9" i="14"/>
  <c r="C10" i="14"/>
  <c r="D10" i="14"/>
  <c r="I10" i="14"/>
  <c r="H43" i="13"/>
  <c r="C11" i="14"/>
  <c r="D11" i="14"/>
  <c r="I11" i="14"/>
  <c r="H52" i="13"/>
  <c r="C12" i="14"/>
  <c r="D12" i="14"/>
  <c r="I12" i="14"/>
  <c r="C13" i="14"/>
  <c r="D13" i="14"/>
  <c r="I13" i="14"/>
  <c r="H29" i="13"/>
  <c r="C14" i="14"/>
  <c r="D14" i="14"/>
  <c r="I14" i="14"/>
  <c r="C15" i="14"/>
  <c r="D15" i="14"/>
  <c r="I15" i="14"/>
  <c r="H48" i="13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M2" i="14"/>
  <c r="K17" i="14"/>
  <c r="K39" i="13"/>
  <c r="K18" i="14"/>
  <c r="J49" i="13"/>
  <c r="N2" i="14"/>
  <c r="P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6" i="14"/>
  <c r="K19" i="14"/>
  <c r="K37" i="13"/>
  <c r="J27" i="13"/>
  <c r="M3" i="14"/>
  <c r="K6" i="13"/>
  <c r="J45" i="13"/>
  <c r="N3" i="14"/>
  <c r="P3" i="14"/>
  <c r="K18" i="13"/>
  <c r="J26" i="13"/>
  <c r="K36" i="13"/>
  <c r="M4" i="14"/>
  <c r="J8" i="13"/>
  <c r="N4" i="14"/>
  <c r="P4" i="14"/>
  <c r="K10" i="13"/>
  <c r="M5" i="14"/>
  <c r="N5" i="14"/>
  <c r="P5" i="14"/>
  <c r="K19" i="13"/>
  <c r="J24" i="13"/>
  <c r="K51" i="13"/>
  <c r="M6" i="14"/>
  <c r="K34" i="13"/>
  <c r="J4" i="13"/>
  <c r="J42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N9" i="14"/>
  <c r="P9" i="14"/>
  <c r="K33" i="13"/>
  <c r="J9" i="13"/>
  <c r="J23" i="13"/>
  <c r="J41" i="13"/>
  <c r="K50" i="13"/>
  <c r="M10" i="14"/>
  <c r="N10" i="14"/>
  <c r="P10" i="14"/>
  <c r="J15" i="13"/>
  <c r="M11" i="14"/>
  <c r="K5" i="13"/>
  <c r="J34" i="13"/>
  <c r="N11" i="14"/>
  <c r="P11" i="14"/>
  <c r="K22" i="13"/>
  <c r="M12" i="14"/>
  <c r="K3" i="13"/>
  <c r="K42" i="13"/>
  <c r="N12" i="14"/>
  <c r="P12" i="14"/>
  <c r="K35" i="13"/>
  <c r="J25" i="13"/>
  <c r="J43" i="13"/>
  <c r="M13" i="14"/>
  <c r="K13" i="13"/>
  <c r="J6" i="13"/>
  <c r="K52" i="13"/>
  <c r="N13" i="14"/>
  <c r="P13" i="14"/>
  <c r="J14" i="13"/>
  <c r="J47" i="13"/>
  <c r="M14" i="14"/>
  <c r="K8" i="13"/>
  <c r="K46" i="13"/>
  <c r="N14" i="14"/>
  <c r="P14" i="14"/>
  <c r="M15" i="14"/>
  <c r="N15" i="14"/>
  <c r="P15" i="14"/>
  <c r="K16" i="13"/>
  <c r="J21" i="13"/>
  <c r="K29" i="13"/>
  <c r="K38" i="13"/>
  <c r="J48" i="13"/>
  <c r="M16" i="14"/>
  <c r="N16" i="14"/>
  <c r="P16" i="14"/>
  <c r="K17" i="13"/>
  <c r="J28" i="13"/>
  <c r="K31" i="13"/>
  <c r="M17" i="14"/>
  <c r="J5" i="13"/>
  <c r="J39" i="13"/>
  <c r="N17" i="14"/>
  <c r="P17" i="14"/>
  <c r="K32" i="13"/>
  <c r="J40" i="13"/>
  <c r="M18" i="14"/>
  <c r="K49" i="13"/>
  <c r="N18" i="14"/>
  <c r="P18" i="14"/>
  <c r="K7" i="13"/>
  <c r="J11" i="13"/>
  <c r="K44" i="13"/>
  <c r="J54" i="13"/>
  <c r="M19" i="14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V4" i="14"/>
  <c r="T6" i="14"/>
  <c r="U6" i="14"/>
  <c r="V6" i="14"/>
  <c r="V7" i="14"/>
  <c r="V15" i="14"/>
  <c r="V11" i="14"/>
  <c r="V12" i="14"/>
  <c r="V17" i="14"/>
  <c r="V9" i="14"/>
  <c r="W2" i="14"/>
  <c r="T3" i="14"/>
  <c r="U3" i="14"/>
  <c r="V3" i="14"/>
  <c r="T14" i="14"/>
  <c r="U14" i="14"/>
  <c r="V14" i="14"/>
  <c r="T9" i="14"/>
  <c r="U9" i="14"/>
  <c r="T13" i="14"/>
  <c r="U13" i="14"/>
  <c r="V13" i="14"/>
  <c r="T17" i="14"/>
  <c r="U17" i="14"/>
  <c r="W3" i="14"/>
  <c r="T4" i="14"/>
  <c r="U4" i="14"/>
  <c r="T11" i="14"/>
  <c r="U11" i="14"/>
  <c r="W4" i="14"/>
  <c r="T7" i="14"/>
  <c r="U7" i="14"/>
  <c r="T12" i="14"/>
  <c r="U12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G5" i="15"/>
  <c r="E19" i="14"/>
  <c r="G6" i="15"/>
  <c r="G7" i="15"/>
  <c r="G8" i="15"/>
  <c r="E2" i="14"/>
  <c r="G9" i="15"/>
  <c r="E14" i="14"/>
  <c r="G10" i="15"/>
  <c r="E11" i="14"/>
  <c r="G11" i="15"/>
  <c r="E18" i="14"/>
  <c r="G12" i="15"/>
  <c r="E12" i="14"/>
  <c r="G13" i="15"/>
  <c r="G14" i="15"/>
  <c r="E5" i="14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D5" i="15"/>
  <c r="B19" i="14"/>
  <c r="D6" i="15"/>
  <c r="D7" i="15"/>
  <c r="D8" i="15"/>
  <c r="B2" i="14"/>
  <c r="D9" i="15"/>
  <c r="B14" i="14"/>
  <c r="D10" i="15"/>
  <c r="B11" i="14"/>
  <c r="D11" i="15"/>
  <c r="B18" i="14"/>
  <c r="D12" i="15"/>
  <c r="B12" i="14"/>
  <c r="D13" i="15"/>
  <c r="D14" i="15"/>
  <c r="B5" i="14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53" i="13"/>
  <c r="K54" i="13"/>
  <c r="K55" i="13"/>
  <c r="J22" i="13"/>
  <c r="J29" i="13"/>
  <c r="J31" i="13"/>
  <c r="J32" i="13"/>
  <c r="J33" i="13"/>
  <c r="J35" i="13"/>
  <c r="J36" i="13"/>
  <c r="J37" i="13"/>
  <c r="J38" i="13"/>
  <c r="J44" i="13"/>
  <c r="J50" i="13"/>
  <c r="J51" i="13"/>
  <c r="J52" i="13"/>
  <c r="J53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<sst xmlns="http://schemas.openxmlformats.org/spreadsheetml/2006/main" count="3343" uniqueCount="195">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</sst>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2" t="s">
        <v>52</v>
      </c>
      <c r="D2" s="132"/>
      <c r="E2" s="132"/>
      <c r="F2" s="23" t="s">
        <v>53</v>
      </c>
      <c r="H2" s="24" t="s">
        <v>60</v>
      </c>
      <c r="I2" s="132" t="s">
        <v>59</v>
      </c>
      <c r="J2" s="132"/>
      <c r="K2" s="132"/>
      <c r="L2" s="34" t="s">
        <v>68</v>
      </c>
      <c r="N2" s="24" t="s">
        <v>70</v>
      </c>
      <c r="O2" s="132" t="s">
        <v>69</v>
      </c>
      <c r="P2" s="132"/>
      <c r="Q2" s="132"/>
      <c r="R2" s="35" t="s">
        <v>71</v>
      </c>
      <c r="T2" s="24" t="s">
        <v>84</v>
      </c>
      <c r="U2" s="132" t="s">
        <v>83</v>
      </c>
      <c r="V2" s="132"/>
      <c r="W2" s="132"/>
      <c r="X2" s="45" t="s">
        <v>85</v>
      </c>
    </row>
    <row r="3" spans="2:24" ht="20" thickBot="1" x14ac:dyDescent="0.3">
      <c r="B3" s="137" t="s">
        <v>0</v>
      </c>
      <c r="C3" s="138"/>
      <c r="D3" s="138"/>
      <c r="E3" s="139" t="s">
        <v>7</v>
      </c>
      <c r="F3" s="140"/>
      <c r="H3" s="137" t="s">
        <v>0</v>
      </c>
      <c r="I3" s="138"/>
      <c r="J3" s="138"/>
      <c r="K3" s="139" t="s">
        <v>7</v>
      </c>
      <c r="L3" s="140"/>
      <c r="N3" s="137" t="s">
        <v>0</v>
      </c>
      <c r="O3" s="138"/>
      <c r="P3" s="138"/>
      <c r="Q3" s="139" t="s">
        <v>7</v>
      </c>
      <c r="R3" s="140"/>
      <c r="T3" s="133" t="s">
        <v>0</v>
      </c>
      <c r="U3" s="134"/>
      <c r="V3" s="134"/>
      <c r="W3" s="135" t="s">
        <v>7</v>
      </c>
      <c r="X3" s="136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34" workbookViewId="0">
      <selection activeCell="B56" sqref="B56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Pos.8(3)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-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-</v>
      </c>
      <c r="K3" s="53" t="str">
        <f>IF(H3="Pendiente","-",INDEX('Equipos (cálculos)'!K$2:K$19,MATCH($F3,'Equipos (cálculos)'!$A$2:$A$19,0)))</f>
        <v>Pos.11(2)</v>
      </c>
      <c r="M3" t="str">
        <f>IF(H3="Pendiente","-",INDEX('Equipos (cálculos)'!R$2:R$19,MATCH($B3,'Equipos (cálculos)'!$A$2:$A$19,0)))</f>
        <v>-</v>
      </c>
      <c r="N3" t="str">
        <f>IF(H3="Pendiente","-",INDEX('Equipos (cálculos)'!R$2:R$19,MATCH($F3,'Equipos (cálculos)'!$A$2:$A$19,0)))</f>
        <v>Pos.11(2)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Pos.4(3)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Pos.4(2)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-</v>
      </c>
      <c r="K5" s="53" t="str">
        <f>IF(H5="Pendiente","-",INDEX('Equipos (cálculos)'!K$2:K$19,MATCH($F5,'Equipos (cálculos)'!$A$2:$A$19,0)))</f>
        <v>-</v>
      </c>
      <c r="M5" t="str">
        <f>IF(H5="Pendiente","-",INDEX('Equipos (cálculos)'!R$2:R$19,MATCH($B5,'Equipos (cálculos)'!$A$2:$A$19,0)))</f>
        <v>-</v>
      </c>
      <c r="N5" t="str">
        <f>IF(H5="Pendiente","-",INDEX('Equipos (cálculos)'!R$2:R$19,MATCH($F5,'Equipos (cálculos)'!$A$2:$A$19,0)))</f>
        <v>-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Pos.8(3)</v>
      </c>
      <c r="K6" s="53" t="str">
        <f>IF(H6="Pendiente","-",INDEX('Equipos (cálculos)'!K$2:K$19,MATCH($F6,'Equipos (cálculos)'!$A$2:$A$19,0)))</f>
        <v>Pos.4(3)</v>
      </c>
      <c r="M6" t="str">
        <f>IF(H6="Pendiente","-",INDEX('Equipos (cálculos)'!R$2:R$19,MATCH($B6,'Equipos (cálculos)'!$A$2:$A$19,0)))</f>
        <v>Pos.8(2)</v>
      </c>
      <c r="N6" t="str">
        <f>IF(H6="Pendiente","-",INDEX('Equipos (cálculos)'!R$2:R$19,MATCH($F6,'Equipos (cálculos)'!$A$2:$A$19,0)))</f>
        <v>Pos.4(2)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Pos.4(3)</v>
      </c>
      <c r="K7" s="53" t="str">
        <f>IF(H7="Pendiente","-",INDEX('Equipos (cálculos)'!K$2:K$19,MATCH($F7,'Equipos (cálculos)'!$A$2:$A$19,0)))</f>
        <v>Pos.11(2)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Pos.11(2)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Pos.8(3)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Pos.8(2)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Pos.1(2)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Pos.1(2)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-</v>
      </c>
      <c r="K10" s="53" t="str">
        <f>IF(H10="Pendiente","-",INDEX('Equipos (cálculos)'!K$2:K$19,MATCH($F10,'Equipos (cálculos)'!$A$2:$A$19,0)))</f>
        <v>Pos.1(2)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Pos.1(2)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Pos.1(2)</v>
      </c>
      <c r="K11" s="53" t="str">
        <f>IF(H11="Pendiente","-",INDEX('Equipos (cálculos)'!K$2:K$19,MATCH($F11,'Equipos (cálculos)'!$A$2:$A$19,0)))</f>
        <v>Pos.4(3)</v>
      </c>
      <c r="M11" t="str">
        <f>IF(H11="Pendiente","-",INDEX('Equipos (cálculos)'!R$2:R$19,MATCH($B11,'Equipos (cálculos)'!$A$2:$A$19,0)))</f>
        <v>Pos.1(2)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Pos.11(2)</v>
      </c>
      <c r="K12" s="53" t="str">
        <f>IF(H12="Pendiente","-",INDEX('Equipos (cálculos)'!K$2:K$19,MATCH($F12,'Equipos (cálculos)'!$A$2:$A$19,0)))</f>
        <v>-</v>
      </c>
      <c r="M12" t="str">
        <f>IF(H12="Pendiente","-",INDEX('Equipos (cálculos)'!R$2:R$19,MATCH($B12,'Equipos (cálculos)'!$A$2:$A$19,0)))</f>
        <v>Pos.11(2)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Pos.4(3)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Pos.4(2)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Pos.8(3)</v>
      </c>
      <c r="K14" s="53" t="str">
        <f>IF(H14="Pendiente","-",INDEX('Equipos (cálculos)'!K$2:K$19,MATCH($F14,'Equipos (cálculos)'!$A$2:$A$19,0)))</f>
        <v>Pos.8(3)</v>
      </c>
      <c r="M14" t="str">
        <f>IF(H14="Pendiente","-",INDEX('Equipos (cálculos)'!R$2:R$19,MATCH($B14,'Equipos (cálculos)'!$A$2:$A$19,0)))</f>
        <v>-</v>
      </c>
      <c r="N14" t="str">
        <f>IF(H14="Pendiente","-",INDEX('Equipos (cálculos)'!R$2:R$19,MATCH($F14,'Equipos (cálculos)'!$A$2:$A$19,0)))</f>
        <v>Pos.8(2)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Pos.11(2)</v>
      </c>
      <c r="K15" s="53" t="str">
        <f>IF(H15="Pendiente","-",INDEX('Equipos (cálculos)'!K$2:K$19,MATCH($F15,'Equipos (cálculos)'!$A$2:$A$19,0)))</f>
        <v>-</v>
      </c>
      <c r="M15" t="str">
        <f>IF(H15="Pendiente","-",INDEX('Equipos (cálculos)'!R$2:R$19,MATCH($B15,'Equipos (cálculos)'!$A$2:$A$19,0)))</f>
        <v>Pos.11(2)</v>
      </c>
      <c r="N15" t="str">
        <f>IF(H15="Pendiente","-",INDEX('Equipos (cálculos)'!R$2:R$19,MATCH($F15,'Equipos (cálculos)'!$A$2:$A$19,0)))</f>
        <v>-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Pos.1(2)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Pos.1(2)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-</v>
      </c>
      <c r="K17" s="53" t="str">
        <f>IF(H17="Pendiente","-",INDEX('Equipos (cálculos)'!K$2:K$19,MATCH($F17,'Equipos (cálculos)'!$A$2:$A$19,0)))</f>
        <v>-</v>
      </c>
      <c r="M17" t="str">
        <f>IF(H17="Pendiente","-",INDEX('Equipos (cálculos)'!R$2:R$19,MATCH($B17,'Equipos (cálculos)'!$A$2:$A$19,0)))</f>
        <v>-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Pos.8(3)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Pos.8(2)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Pos.4(3)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Pos.4(2)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Pos.11(2)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Pos.11(2)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Pos.8(3)</v>
      </c>
      <c r="K21" s="53" t="str">
        <f>IF(H21="Pendiente","-",INDEX('Equipos (cálculos)'!K$2:K$19,MATCH($F21,'Equipos (cálculos)'!$A$2:$A$19,0)))</f>
        <v>Pos.1(2)</v>
      </c>
      <c r="M21" t="str">
        <f>IF(H21="Pendiente","-",INDEX('Equipos (cálculos)'!R$2:R$19,MATCH($B21,'Equipos (cálculos)'!$A$2:$A$19,0)))</f>
        <v>-</v>
      </c>
      <c r="N21" t="str">
        <f>IF(H21="Pendiente","-",INDEX('Equipos (cálculos)'!R$2:R$19,MATCH($F21,'Equipos (cálculos)'!$A$2:$A$19,0)))</f>
        <v>Pos.1(2)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-</v>
      </c>
      <c r="K22" s="53" t="str">
        <f>IF(H22="Pendiente","-",INDEX('Equipos (cálculos)'!K$2:K$19,MATCH($F22,'Equipos (cálculos)'!$A$2:$A$19,0)))</f>
        <v>Pos.11(2)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Pos.11(2)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-</v>
      </c>
      <c r="K23" s="53" t="str">
        <f>IF(H23="Pendiente","-",INDEX('Equipos (cálculos)'!K$2:K$19,MATCH($F23,'Equipos (cálculos)'!$A$2:$A$19,0)))</f>
        <v>Pos.1(2)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Pos.1(2)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Pos.4(3)</v>
      </c>
      <c r="K24" s="53" t="str">
        <f>IF(H24="Pendiente","-",INDEX('Equipos (cálculos)'!K$2:K$19,MATCH($F24,'Equipos (cálculos)'!$A$2:$A$19,0)))</f>
        <v>Pos.4(3)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Pos.4(2)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Pos.4(3)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Pos.4(2)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Pos.8(3)</v>
      </c>
      <c r="K27" s="53" t="str">
        <f>IF(H27="Pendiente","-",INDEX('Equipos (cálculos)'!K$2:K$19,MATCH($F27,'Equipos (cálculos)'!$A$2:$A$19,0)))</f>
        <v>Pos.8(3)</v>
      </c>
      <c r="M27" t="str">
        <f>IF(H27="Pendiente","-",INDEX('Equipos (cálculos)'!R$2:R$19,MATCH($B27,'Equipos (cálculos)'!$A$2:$A$19,0)))</f>
        <v>Pos.8(2)</v>
      </c>
      <c r="N27" t="str">
        <f>IF(H27="Pendiente","-",INDEX('Equipos (cálculos)'!R$2:R$19,MATCH($F27,'Equipos (cálculos)'!$A$2:$A$19,0)))</f>
        <v>Pos.8(2)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-</v>
      </c>
      <c r="K28" s="53" t="str">
        <f>IF(H28="Pendiente","-",INDEX('Equipos (cálculos)'!K$2:K$19,MATCH($F28,'Equipos (cálculos)'!$A$2:$A$19,0)))</f>
        <v>-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-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Pos.1(2)</v>
      </c>
      <c r="K29" s="53" t="str">
        <f>IF(H29="Pendiente","-",INDEX('Equipos (cálculos)'!K$2:K$19,MATCH($F29,'Equipos (cálculos)'!$A$2:$A$19,0)))</f>
        <v>Pos.8(3)</v>
      </c>
      <c r="M29" t="str">
        <f>IF(H29="Pendiente","-",INDEX('Equipos (cálculos)'!R$2:R$19,MATCH($B29,'Equipos (cálculos)'!$A$2:$A$19,0)))</f>
        <v>Pos.1(2)</v>
      </c>
      <c r="N29" t="str">
        <f>IF(H29="Pendiente","-",INDEX('Equipos (cálculos)'!R$2:R$19,MATCH($F29,'Equipos (cálculos)'!$A$2:$A$19,0)))</f>
        <v>Pos.8(2)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Pos.8(3)</v>
      </c>
      <c r="M30" t="str">
        <f>IF(H30="Pendiente","-",INDEX('Equipos (cálculos)'!R$2:R$19,MATCH($B30,'Equipos (cálculos)'!$A$2:$A$19,0)))</f>
        <v>Pos.11(2)</v>
      </c>
      <c r="N30" t="str">
        <f>IF(H30="Pendiente","-",INDEX('Equipos (cálculos)'!R$2:R$19,MATCH($F30,'Equipos (cálculos)'!$A$2:$A$19,0)))</f>
        <v>-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-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-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Pos.11(2)</v>
      </c>
      <c r="K32" s="53" t="str">
        <f>IF(H32="Pendiente","-",INDEX('Equipos (cálculos)'!K$2:K$19,MATCH($F32,'Equipos (cálculos)'!$A$2:$A$19,0)))</f>
        <v>-</v>
      </c>
      <c r="M32" t="str">
        <f>IF(H32="Pendiente","-",INDEX('Equipos (cálculos)'!R$2:R$19,MATCH($B32,'Equipos (cálculos)'!$A$2:$A$19,0)))</f>
        <v>Pos.11(2)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Pos.1(2)</v>
      </c>
      <c r="K33" s="53" t="str">
        <f>IF(H33="Pendiente","-",INDEX('Equipos (cálculos)'!K$2:K$19,MATCH($F33,'Equipos (cálculos)'!$A$2:$A$19,0)))</f>
        <v>-</v>
      </c>
      <c r="M33" t="str">
        <f>IF(H33="Pendiente","-",INDEX('Equipos (cálculos)'!R$2:R$19,MATCH($B33,'Equipos (cálculos)'!$A$2:$A$19,0)))</f>
        <v>Pos.1(2)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Pos.4(3)</v>
      </c>
      <c r="K34" s="53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Pos.4(2)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Pos.4(3)</v>
      </c>
      <c r="K35" s="53" t="str">
        <f>IF(H35="Pendiente","-",INDEX('Equipos (cálculos)'!K$2:K$19,MATCH($F35,'Equipos (cálculos)'!$A$2:$A$19,0)))</f>
        <v>Pos.4(3)</v>
      </c>
      <c r="M35" t="str">
        <f>IF(H35="Pendiente","-",INDEX('Equipos (cálculos)'!R$2:R$19,MATCH($B35,'Equipos (cálculos)'!$A$2:$A$19,0)))</f>
        <v>Pos.4(2)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Pos.8(3)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Pos.8(2)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114" t="s">
        <v>123</v>
      </c>
      <c r="C38" s="114">
        <v>3</v>
      </c>
      <c r="D38" s="115" t="s">
        <v>19</v>
      </c>
      <c r="E38" s="114">
        <v>0</v>
      </c>
      <c r="F38" s="116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Pos.1(2)</v>
      </c>
      <c r="K38" s="53" t="str">
        <f>IF(H38="Pendiente","-",INDEX('Equipos (cálculos)'!K$2:K$19,MATCH($F38,'Equipos (cálculos)'!$A$2:$A$19,0)))</f>
        <v>Pos.11(2)</v>
      </c>
      <c r="M38" t="str">
        <f>IF(H38="Pendiente","-",INDEX('Equipos (cálculos)'!R$2:R$19,MATCH($B38,'Equipos (cálculos)'!$A$2:$A$19,0)))</f>
        <v>Pos.1(2)</v>
      </c>
      <c r="N38" t="str">
        <f>IF(H38="Pendiente","-",INDEX('Equipos (cálculos)'!R$2:R$19,MATCH($F38,'Equipos (cálculos)'!$A$2:$A$19,0)))</f>
        <v>Pos.11(2)</v>
      </c>
    </row>
    <row r="39" spans="1:14" x14ac:dyDescent="0.2">
      <c r="A39" s="96">
        <v>5</v>
      </c>
      <c r="B39" s="117" t="s">
        <v>115</v>
      </c>
      <c r="C39" s="117">
        <v>0</v>
      </c>
      <c r="D39" s="118" t="s">
        <v>19</v>
      </c>
      <c r="E39" s="117">
        <v>0</v>
      </c>
      <c r="F39" s="119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Pos.8(3)</v>
      </c>
      <c r="K39" s="53" t="str">
        <f>IF(H39="Pendiente","-",INDEX('Equipos (cálculos)'!K$2:K$19,MATCH($F39,'Equipos (cálculos)'!$A$2:$A$19,0)))</f>
        <v>-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-</v>
      </c>
    </row>
    <row r="40" spans="1:14" x14ac:dyDescent="0.2">
      <c r="A40" s="96">
        <v>5</v>
      </c>
      <c r="B40" s="117" t="s">
        <v>114</v>
      </c>
      <c r="C40" s="117">
        <v>1</v>
      </c>
      <c r="D40" s="118" t="s">
        <v>19</v>
      </c>
      <c r="E40" s="117">
        <v>2</v>
      </c>
      <c r="F40" s="119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Pos.11(2)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Pos.11(2)</v>
      </c>
    </row>
    <row r="41" spans="1:14" x14ac:dyDescent="0.2">
      <c r="A41" s="96">
        <v>5</v>
      </c>
      <c r="B41" s="117" t="s">
        <v>131</v>
      </c>
      <c r="C41" s="117">
        <v>0</v>
      </c>
      <c r="D41" s="118" t="s">
        <v>19</v>
      </c>
      <c r="E41" s="117">
        <v>2</v>
      </c>
      <c r="F41" s="119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Pos.1(2)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Pos.1(2)</v>
      </c>
    </row>
    <row r="42" spans="1:14" x14ac:dyDescent="0.2">
      <c r="A42" s="96">
        <v>5</v>
      </c>
      <c r="B42" s="117" t="s">
        <v>124</v>
      </c>
      <c r="C42" s="117">
        <v>0</v>
      </c>
      <c r="D42" s="118" t="s">
        <v>19</v>
      </c>
      <c r="E42" s="117">
        <v>0</v>
      </c>
      <c r="F42" s="119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Pos.4(3)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Pos.4(2)</v>
      </c>
    </row>
    <row r="43" spans="1:14" x14ac:dyDescent="0.2">
      <c r="A43" s="96">
        <v>5</v>
      </c>
      <c r="B43" s="117" t="s">
        <v>126</v>
      </c>
      <c r="C43" s="117">
        <v>1</v>
      </c>
      <c r="D43" s="118" t="s">
        <v>19</v>
      </c>
      <c r="E43" s="117">
        <v>2</v>
      </c>
      <c r="F43" s="119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-</v>
      </c>
      <c r="K43" s="53" t="str">
        <f>IF(H43="Pendiente","-",INDEX('Equipos (cálculos)'!K$2:K$19,MATCH($F43,'Equipos (cálculos)'!$A$2:$A$19,0)))</f>
        <v>Pos.4(3)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Pos.4(2)</v>
      </c>
    </row>
    <row r="44" spans="1:14" x14ac:dyDescent="0.2">
      <c r="A44" s="96">
        <v>5</v>
      </c>
      <c r="B44" s="117" t="s">
        <v>128</v>
      </c>
      <c r="C44" s="117">
        <v>1</v>
      </c>
      <c r="D44" s="118" t="s">
        <v>19</v>
      </c>
      <c r="E44" s="117">
        <v>0</v>
      </c>
      <c r="F44" s="119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Pos.4(3)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117" t="s">
        <v>130</v>
      </c>
      <c r="C45" s="117">
        <v>1</v>
      </c>
      <c r="D45" s="118" t="s">
        <v>19</v>
      </c>
      <c r="E45" s="117">
        <v>1</v>
      </c>
      <c r="F45" s="119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Pos.8(3)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Pos.8(2)</v>
      </c>
    </row>
    <row r="46" spans="1:14" ht="17" thickBot="1" x14ac:dyDescent="0.25">
      <c r="A46" s="97">
        <v>5</v>
      </c>
      <c r="B46" s="120" t="s">
        <v>129</v>
      </c>
      <c r="C46" s="120">
        <v>0</v>
      </c>
      <c r="D46" s="121" t="s">
        <v>19</v>
      </c>
      <c r="E46" s="120">
        <v>0</v>
      </c>
      <c r="F46" s="122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Pos.8(3)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Pos.8(2)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114" t="s">
        <v>116</v>
      </c>
      <c r="C47" s="114">
        <v>0</v>
      </c>
      <c r="D47" s="115" t="s">
        <v>19</v>
      </c>
      <c r="E47" s="114">
        <v>1</v>
      </c>
      <c r="F47" s="116" t="s">
        <v>129</v>
      </c>
      <c r="H47" t="str">
        <f t="shared" si="1"/>
        <v>Visitante</v>
      </c>
      <c r="J47" s="53" t="str">
        <f>IF(H47="Pendiente","-",INDEX('Equipos (cálculos)'!K$2:K$19,MATCH($B47,'Equipos (cálculos)'!$A$2:$A$19,0)))</f>
        <v>Pos.11(2)</v>
      </c>
      <c r="K47" s="53" t="str">
        <f>IF(H47="Pendiente","-",INDEX('Equipos (cálculos)'!K$2:K$19,MATCH($F47,'Equipos (cálculos)'!$A$2:$A$19,0)))</f>
        <v>Pos.8(3)</v>
      </c>
      <c r="M47" t="str">
        <f>IF(H47="Pendiente","-",INDEX('Equipos (cálculos)'!R$2:R$19,MATCH($B47,'Equipos (cálculos)'!$A$2:$A$19,0)))</f>
        <v>Pos.11(2)</v>
      </c>
      <c r="N47" t="str">
        <f>IF(H47="Pendiente","-",INDEX('Equipos (cálculos)'!R$2:R$19,MATCH($F47,'Equipos (cálculos)'!$A$2:$A$19,0)))</f>
        <v>Pos.8(2)</v>
      </c>
    </row>
    <row r="48" spans="1:14" x14ac:dyDescent="0.2">
      <c r="A48" s="96">
        <v>6</v>
      </c>
      <c r="B48" s="117" t="s">
        <v>118</v>
      </c>
      <c r="C48" s="117">
        <v>0</v>
      </c>
      <c r="D48" s="118" t="s">
        <v>19</v>
      </c>
      <c r="E48" s="117">
        <v>2</v>
      </c>
      <c r="F48" s="119" t="s">
        <v>123</v>
      </c>
      <c r="H48" t="str">
        <f t="shared" si="1"/>
        <v>Visitante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Pos.1(2)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Pos.1(2)</v>
      </c>
    </row>
    <row r="49" spans="1:14" x14ac:dyDescent="0.2">
      <c r="A49" s="96">
        <v>6</v>
      </c>
      <c r="B49" s="117" t="s">
        <v>120</v>
      </c>
      <c r="C49" s="117">
        <v>2</v>
      </c>
      <c r="D49" s="118" t="s">
        <v>19</v>
      </c>
      <c r="E49" s="117">
        <v>2</v>
      </c>
      <c r="F49" s="119" t="s">
        <v>115</v>
      </c>
      <c r="H49" t="str">
        <f t="shared" si="1"/>
        <v>Empate</v>
      </c>
      <c r="J49" s="53" t="str">
        <f>IF(H49="Pendiente","-",INDEX('Equipos (cálculos)'!K$2:K$19,MATCH($B49,'Equipos (cálculos)'!$A$2:$A$19,0)))</f>
        <v>Pos.11(2)</v>
      </c>
      <c r="K49" s="53" t="str">
        <f>IF(H49="Pendiente","-",INDEX('Equipos (cálculos)'!K$2:K$19,MATCH($F49,'Equipos (cálculos)'!$A$2:$A$19,0)))</f>
        <v>Pos.8(3)</v>
      </c>
      <c r="M49" t="str">
        <f>IF(H49="Pendiente","-",INDEX('Equipos (cálculos)'!R$2:R$19,MATCH($B49,'Equipos (cálculos)'!$A$2:$A$19,0)))</f>
        <v>Pos.11(2)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117" t="s">
        <v>122</v>
      </c>
      <c r="C50" s="117">
        <v>2</v>
      </c>
      <c r="D50" s="118" t="s">
        <v>19</v>
      </c>
      <c r="E50" s="117">
        <v>1</v>
      </c>
      <c r="F50" s="119" t="s">
        <v>114</v>
      </c>
      <c r="H50" t="str">
        <f t="shared" si="1"/>
        <v>Local</v>
      </c>
      <c r="J50" s="53" t="str">
        <f>IF(H50="Pendiente","-",INDEX('Equipos (cálculos)'!K$2:K$19,MATCH($B50,'Equipos (cálculos)'!$A$2:$A$19,0)))</f>
        <v>Pos.1(2)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Pos.1(2)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117" t="s">
        <v>117</v>
      </c>
      <c r="C51" s="117">
        <v>1</v>
      </c>
      <c r="D51" s="118" t="s">
        <v>19</v>
      </c>
      <c r="E51" s="117">
        <v>0</v>
      </c>
      <c r="F51" s="119" t="s">
        <v>131</v>
      </c>
      <c r="H51" t="str">
        <f t="shared" si="1"/>
        <v>Local</v>
      </c>
      <c r="J51" s="53" t="str">
        <f>IF(H51="Pendiente","-",INDEX('Equipos (cálculos)'!K$2:K$19,MATCH($B51,'Equipos (cálculos)'!$A$2:$A$19,0)))</f>
        <v>Pos.4(3)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Pos.4(2)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117" t="s">
        <v>119</v>
      </c>
      <c r="C52" s="117">
        <v>0</v>
      </c>
      <c r="D52" s="118" t="s">
        <v>19</v>
      </c>
      <c r="E52" s="117">
        <v>0</v>
      </c>
      <c r="F52" s="119" t="s">
        <v>124</v>
      </c>
      <c r="H52" t="str">
        <f t="shared" si="1"/>
        <v>Empate</v>
      </c>
      <c r="J52" s="53" t="str">
        <f>IF(H52="Pendiente","-",INDEX('Equipos (cálculos)'!K$2:K$19,MATCH($B52,'Equipos (cálculos)'!$A$2:$A$19,0)))</f>
        <v>Pos.4(3)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Pos.4(2)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117" t="s">
        <v>121</v>
      </c>
      <c r="C53" s="117">
        <v>2</v>
      </c>
      <c r="D53" s="118" t="s">
        <v>19</v>
      </c>
      <c r="E53" s="117">
        <v>0</v>
      </c>
      <c r="F53" s="119" t="s">
        <v>126</v>
      </c>
      <c r="H53" t="str">
        <f t="shared" si="1"/>
        <v>Local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117" t="s">
        <v>127</v>
      </c>
      <c r="C54" s="117">
        <v>0</v>
      </c>
      <c r="D54" s="118" t="s">
        <v>19</v>
      </c>
      <c r="E54" s="117">
        <v>1</v>
      </c>
      <c r="F54" s="119" t="s">
        <v>128</v>
      </c>
      <c r="H54" t="str">
        <f t="shared" si="1"/>
        <v>Visitante</v>
      </c>
      <c r="J54" s="53" t="str">
        <f>IF(H54="Pendiente","-",INDEX('Equipos (cálculos)'!K$2:K$19,MATCH($B54,'Equipos (cálculos)'!$A$2:$A$19,0)))</f>
        <v>Pos.8(3)</v>
      </c>
      <c r="K54" s="53" t="str">
        <f>IF(H54="Pendiente","-",INDEX('Equipos (cálculos)'!K$2:K$19,MATCH($F54,'Equipos (cálculos)'!$A$2:$A$19,0)))</f>
        <v>Pos.4(3)</v>
      </c>
      <c r="M54" t="str">
        <f>IF(H54="Pendiente","-",INDEX('Equipos (cálculos)'!R$2:R$19,MATCH($B54,'Equipos (cálculos)'!$A$2:$A$19,0)))</f>
        <v>Pos.8(2)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120" t="s">
        <v>125</v>
      </c>
      <c r="C55" s="120">
        <v>1</v>
      </c>
      <c r="D55" s="121" t="s">
        <v>19</v>
      </c>
      <c r="E55" s="120">
        <v>1</v>
      </c>
      <c r="F55" s="122" t="s">
        <v>130</v>
      </c>
      <c r="H55" t="str">
        <f>IF(OR(C55="",E55=""),"Pendiente",IF(C55&gt;E55,"Local",IF(E55&gt;C55,"Visitante",IF(C55=E55,"Empate"))))</f>
        <v>Empate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/>
      <c r="D56" s="91" t="s">
        <v>19</v>
      </c>
      <c r="E56" s="78"/>
      <c r="F56" s="79" t="s">
        <v>118</v>
      </c>
      <c r="H56" t="str">
        <f t="shared" ref="H56:H120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 t="s">
        <v>123</v>
      </c>
      <c r="C57" s="80"/>
      <c r="D57" s="92" t="s">
        <v>19</v>
      </c>
      <c r="E57" s="80"/>
      <c r="F57" s="81" t="s">
        <v>120</v>
      </c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/>
      <c r="D58" s="92" t="s">
        <v>19</v>
      </c>
      <c r="E58" s="80"/>
      <c r="F58" s="81" t="s">
        <v>122</v>
      </c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 t="s">
        <v>114</v>
      </c>
      <c r="C59" s="80"/>
      <c r="D59" s="92" t="s">
        <v>19</v>
      </c>
      <c r="E59" s="80"/>
      <c r="F59" s="81" t="s">
        <v>117</v>
      </c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/>
      <c r="D60" s="92" t="s">
        <v>19</v>
      </c>
      <c r="E60" s="80"/>
      <c r="F60" s="81" t="s">
        <v>119</v>
      </c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/>
      <c r="D61" s="92" t="s">
        <v>19</v>
      </c>
      <c r="E61" s="80"/>
      <c r="F61" s="81" t="s">
        <v>121</v>
      </c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/>
      <c r="D62" s="92" t="s">
        <v>19</v>
      </c>
      <c r="E62" s="80"/>
      <c r="F62" s="81" t="s">
        <v>127</v>
      </c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/>
      <c r="D63" s="92" t="s">
        <v>19</v>
      </c>
      <c r="E63" s="80"/>
      <c r="F63" s="81" t="s">
        <v>125</v>
      </c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/>
      <c r="D64" s="93" t="s">
        <v>19</v>
      </c>
      <c r="E64" s="82"/>
      <c r="F64" s="83" t="s">
        <v>130</v>
      </c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2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/>
      <c r="D66" s="103" t="s">
        <v>19</v>
      </c>
      <c r="E66" s="80"/>
      <c r="F66" s="81" t="s">
        <v>116</v>
      </c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/>
      <c r="D67" s="103" t="s">
        <v>19</v>
      </c>
      <c r="E67" s="80"/>
      <c r="F67" s="81" t="s">
        <v>123</v>
      </c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/>
      <c r="D68" s="103" t="s">
        <v>19</v>
      </c>
      <c r="E68" s="80"/>
      <c r="F68" s="81" t="s">
        <v>115</v>
      </c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 t="s">
        <v>119</v>
      </c>
      <c r="C69" s="80"/>
      <c r="D69" s="103" t="s">
        <v>19</v>
      </c>
      <c r="E69" s="80"/>
      <c r="F69" s="81" t="s">
        <v>114</v>
      </c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/>
      <c r="D70" s="103" t="s">
        <v>19</v>
      </c>
      <c r="E70" s="80"/>
      <c r="F70" s="81" t="s">
        <v>131</v>
      </c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/>
      <c r="D71" s="103" t="s">
        <v>19</v>
      </c>
      <c r="E71" s="80"/>
      <c r="F71" s="81" t="s">
        <v>124</v>
      </c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/>
      <c r="D72" s="103" t="s">
        <v>19</v>
      </c>
      <c r="E72" s="80"/>
      <c r="F72" s="81" t="s">
        <v>126</v>
      </c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 t="s">
        <v>130</v>
      </c>
      <c r="C73" s="82"/>
      <c r="D73" s="104" t="s">
        <v>19</v>
      </c>
      <c r="E73" s="82"/>
      <c r="F73" s="83" t="s">
        <v>128</v>
      </c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2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3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3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3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3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3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3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3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4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6</v>
      </c>
      <c r="C2" s="53">
        <f t="shared" ref="C2:C19" si="0">COUNTIFS(EQUIPO_LOCAL,$A2, GANADOR,"Local")+COUNTIFS(EQUIPO_VISITANTE,$A2,GANADOR,"Visitante")</f>
        <v>2</v>
      </c>
      <c r="D2" s="53">
        <f t="shared" ref="D2:D19" si="1">COUNTIFS(EQUIPO_LOCAL,$A2, GANADOR,"Empate")+COUNTIFS(EQUIPO_VISITANTE,$A2,GANADOR,"Empate")</f>
        <v>2</v>
      </c>
      <c r="E2" s="53">
        <f t="shared" ref="E2:E19" si="2">COUNTIFS(EQUIPO_LOCAL,$A2, GANADOR,"Visitante")+COUNTIFS(EQUIPO_VISITANTE,$A2,GANADOR,"Local")</f>
        <v>2</v>
      </c>
      <c r="F2" s="53">
        <f t="shared" ref="F2:F19" si="3">SUMIFS(GOLES_LOCAL,EQUIPO_LOCAL,$A2)+SUMIFS(GOLES_VISITANTE,EQUIPO_VISITANTE,$A2)</f>
        <v>6</v>
      </c>
      <c r="G2" s="53">
        <f t="shared" ref="G2:G19" si="4">SUMIFS(GOLES_VISITANTE,EQUIPO_LOCAL,$A2)+SUMIFS(GOLES_LOCAL,EQUIPO_VISITANTE,$A2)</f>
        <v>6</v>
      </c>
      <c r="H2" s="53">
        <f>F2-G2</f>
        <v>0</v>
      </c>
      <c r="I2" s="53">
        <f>3*C2+1*D2</f>
        <v>8</v>
      </c>
      <c r="J2" s="53">
        <f>COUNTIF(I$2:I$19,"&gt;"&amp;I2)+1</f>
        <v>8</v>
      </c>
      <c r="K2" s="53" t="str">
        <f>IF(COUNTIF(J$2:J$19,J2)=1,"-","Pos."&amp;J2&amp;"("&amp;COUNTIF(J$2:J$19,J2)&amp;")")</f>
        <v>Pos.8(3)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1</v>
      </c>
      <c r="P2" s="53">
        <f>IF(K2="-","-",3*M2+1*N2)</f>
        <v>0</v>
      </c>
      <c r="Q2" s="53">
        <f>$J2+COUNTIFS(K$2:K$19,K2,$P$2:$P$19,"&gt;"&amp;P2)</f>
        <v>10</v>
      </c>
      <c r="R2" s="53" t="str">
        <f>IF(COUNTIF(Q$2:Q$19,Q2)=1,"-","Pos."&amp;Q2&amp;"("&amp;COUNTIF(Q$2:Q$19,Q2)&amp;")")</f>
        <v>-</v>
      </c>
      <c r="S2" s="65"/>
      <c r="T2" s="53" t="str">
        <f>IF(R2="-","-",SUMIFS(GOLES_LOCAL,EQUIPO_LOCAL,$A2,Grupo_de_Empate_Criterio_1__Equipo_Visitante,$R2)+SUMIFS(GOLES_VISITANTE,EQUIPO_VISITANTE,$A2,Grupo_de_Empate__Criterio_1__Equipo_Local,$R2))</f>
        <v>-</v>
      </c>
      <c r="U2" s="53" t="str">
        <f t="shared" ref="U2:U19" si="7">IF(R2="-","-",SUMIFS(GOLES_VISITANTE,EQUIPO_LOCAL,$A2,Grupo_de_Empate_Criterio_1__Equipo_Visitante,$R2)+SUMIFS(GOLES_LOCAL,EQUIPO_VISITANTE,$A2,Grupo_de_Empate__Criterio_1__Equipo_Local,$R2))</f>
        <v>-</v>
      </c>
      <c r="V2" s="53" t="str">
        <f>IF($R2="-","-",T2-U2)</f>
        <v>-</v>
      </c>
      <c r="W2" s="53">
        <f>Q2+COUNTIFS(R$2:R$19,R2,V$2:V$19,"&gt;"&amp;V2)</f>
        <v>10</v>
      </c>
      <c r="X2" s="53" t="str">
        <f>IF(COUNTIF(W$2:W$19,W2)=1,"-","Pos."&amp;W2&amp;"("&amp;COUNTIF(W$2:W$19,W2)&amp;")")</f>
        <v>-</v>
      </c>
      <c r="Y2" s="63"/>
      <c r="Z2" s="53" t="str">
        <f>IF(X2="-","-",H2)</f>
        <v>-</v>
      </c>
      <c r="AA2" s="53">
        <f>W2+COUNTIFS(X$2:X$19,X2,Z$2:Z$19,"&gt;"&amp;Z2)</f>
        <v>10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10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10</v>
      </c>
    </row>
    <row r="3" spans="1:35" x14ac:dyDescent="0.2">
      <c r="A3" s="53" t="s">
        <v>127</v>
      </c>
      <c r="B3" s="53">
        <f t="shared" ref="B3:B19" si="8">C3+D3+E3</f>
        <v>6</v>
      </c>
      <c r="C3" s="53">
        <f t="shared" si="0"/>
        <v>2</v>
      </c>
      <c r="D3" s="53">
        <f t="shared" si="1"/>
        <v>2</v>
      </c>
      <c r="E3" s="53">
        <f t="shared" si="2"/>
        <v>2</v>
      </c>
      <c r="F3" s="53">
        <f t="shared" si="3"/>
        <v>8</v>
      </c>
      <c r="G3" s="53">
        <f t="shared" si="4"/>
        <v>7</v>
      </c>
      <c r="H3" s="53">
        <f t="shared" ref="H3:H19" si="9">F3-G3</f>
        <v>1</v>
      </c>
      <c r="I3" s="53">
        <f t="shared" ref="I3:I19" si="10">3*C3+1*D3</f>
        <v>8</v>
      </c>
      <c r="J3" s="53">
        <f t="shared" ref="J3:J19" si="11">COUNTIF(I$2:I$19,"&gt;"&amp;I3)+1</f>
        <v>8</v>
      </c>
      <c r="K3" s="53" t="str">
        <f t="shared" ref="K3:K19" si="12">IF(COUNTIF(J$2:J$19,J3)=1,"-","Pos."&amp;J3&amp;"("&amp;COUNTIF(J$2:J$19,J3)&amp;")")</f>
        <v>Pos.8(3)</v>
      </c>
      <c r="L3" s="64"/>
      <c r="M3" s="53">
        <f t="shared" ref="M3:M19" si="13">IF($K3="-","-",COUNTIFS(EQUIPO_LOCAL,$A3, GANADOR,"Local",Grupo_de_Empate__A_priori__Equipo_Visitante,$K3)+COUNTIFS(EQUIPO_VISITANTE,$A3,GANADOR,"Visitante",Grupo_de_Empate__A_priori__Equipo_Local,$K3))</f>
        <v>1</v>
      </c>
      <c r="N3" s="53">
        <f t="shared" si="5"/>
        <v>0</v>
      </c>
      <c r="O3" s="53">
        <f t="shared" si="6"/>
        <v>0</v>
      </c>
      <c r="P3" s="53">
        <f t="shared" ref="P3:P19" si="14">IF(K3="-","-",3*M3+1*N3)</f>
        <v>3</v>
      </c>
      <c r="Q3" s="53">
        <f t="shared" ref="Q3:Q19" si="15">$J3+COUNTIFS(K$2:K$19,K3,$P$2:$P$19,"&gt;"&amp;P3)</f>
        <v>8</v>
      </c>
      <c r="R3" s="53" t="str">
        <f t="shared" ref="R3:R19" si="16">IF(COUNTIF(Q$2:Q$19,Q3)=1,"-","Pos."&amp;Q3&amp;"("&amp;COUNTIF(Q$2:Q$19,Q3)&amp;")")</f>
        <v>Pos.8(2)</v>
      </c>
      <c r="S3" s="65"/>
      <c r="T3" s="53">
        <f t="shared" ref="T3:T19" si="17">IF(R3="-","-",SUMIFS(GOLES_LOCAL,EQUIPO_LOCAL,$A3,Grupo_de_Empate_Criterio_1__Equipo_Visitante,$R3)+SUMIFS(GOLES_VISITANTE,EQUIPO_VISITANTE,$A3,Grupo_de_Empate__Criterio_1__Equipo_Local,$R3))</f>
        <v>2</v>
      </c>
      <c r="U3" s="53">
        <f t="shared" si="7"/>
        <v>1</v>
      </c>
      <c r="V3" s="53">
        <f t="shared" ref="V3:V19" si="18">IF($R3="-","-",T3-U3)</f>
        <v>1</v>
      </c>
      <c r="W3" s="53">
        <f t="shared" ref="W3:W19" si="19">Q3+COUNTIFS(R$2:R$19,R3,V$2:V$19,"&gt;"&amp;V3)</f>
        <v>8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8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8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8</v>
      </c>
    </row>
    <row r="4" spans="1:35" x14ac:dyDescent="0.2">
      <c r="A4" s="53" t="s">
        <v>121</v>
      </c>
      <c r="B4" s="53">
        <f t="shared" si="8"/>
        <v>6</v>
      </c>
      <c r="C4" s="53">
        <f t="shared" si="0"/>
        <v>4</v>
      </c>
      <c r="D4" s="53">
        <f t="shared" si="1"/>
        <v>1</v>
      </c>
      <c r="E4" s="53">
        <f t="shared" si="2"/>
        <v>1</v>
      </c>
      <c r="F4" s="53">
        <f t="shared" si="3"/>
        <v>9</v>
      </c>
      <c r="G4" s="53">
        <f t="shared" si="4"/>
        <v>3</v>
      </c>
      <c r="H4" s="53">
        <f t="shared" si="9"/>
        <v>6</v>
      </c>
      <c r="I4" s="53">
        <f t="shared" si="10"/>
        <v>13</v>
      </c>
      <c r="J4" s="53">
        <f t="shared" si="11"/>
        <v>3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3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3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3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3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3</v>
      </c>
    </row>
    <row r="5" spans="1:35" x14ac:dyDescent="0.2">
      <c r="A5" s="53" t="s">
        <v>131</v>
      </c>
      <c r="B5" s="53">
        <f t="shared" si="8"/>
        <v>6</v>
      </c>
      <c r="C5" s="53">
        <f t="shared" si="0"/>
        <v>1</v>
      </c>
      <c r="D5" s="53">
        <f t="shared" si="1"/>
        <v>0</v>
      </c>
      <c r="E5" s="53">
        <f t="shared" si="2"/>
        <v>5</v>
      </c>
      <c r="F5" s="53">
        <f t="shared" si="3"/>
        <v>3</v>
      </c>
      <c r="G5" s="53">
        <f t="shared" si="4"/>
        <v>12</v>
      </c>
      <c r="H5" s="53">
        <f t="shared" si="9"/>
        <v>-9</v>
      </c>
      <c r="I5" s="53">
        <f t="shared" si="10"/>
        <v>3</v>
      </c>
      <c r="J5" s="53">
        <f t="shared" si="11"/>
        <v>16</v>
      </c>
      <c r="K5" s="53" t="str">
        <f t="shared" si="12"/>
        <v>-</v>
      </c>
      <c r="L5" s="64"/>
      <c r="M5" s="53" t="str">
        <f t="shared" si="13"/>
        <v>-</v>
      </c>
      <c r="N5" s="53" t="str">
        <f t="shared" si="5"/>
        <v>-</v>
      </c>
      <c r="O5" s="53" t="str">
        <f t="shared" si="6"/>
        <v>-</v>
      </c>
      <c r="P5" s="53" t="str">
        <f t="shared" si="14"/>
        <v>-</v>
      </c>
      <c r="Q5" s="53">
        <f t="shared" si="15"/>
        <v>16</v>
      </c>
      <c r="R5" s="53" t="str">
        <f>IF(COUNTIF(Q$2:Q$19,Q5)=1,"-","Pos."&amp;Q5&amp;"("&amp;COUNTIF(Q$2:Q$19,Q5)&amp;")")</f>
        <v>-</v>
      </c>
      <c r="S5" s="65"/>
      <c r="T5" s="53" t="str">
        <f t="shared" si="17"/>
        <v>-</v>
      </c>
      <c r="U5" s="53" t="str">
        <f t="shared" si="7"/>
        <v>-</v>
      </c>
      <c r="V5" s="53" t="str">
        <f t="shared" si="18"/>
        <v>-</v>
      </c>
      <c r="W5" s="53">
        <f t="shared" si="19"/>
        <v>16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16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16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16</v>
      </c>
    </row>
    <row r="6" spans="1:35" x14ac:dyDescent="0.2">
      <c r="A6" s="53" t="s">
        <v>117</v>
      </c>
      <c r="B6" s="53">
        <f t="shared" si="8"/>
        <v>6</v>
      </c>
      <c r="C6" s="53">
        <f t="shared" si="0"/>
        <v>3</v>
      </c>
      <c r="D6" s="53">
        <f t="shared" si="1"/>
        <v>3</v>
      </c>
      <c r="E6" s="53">
        <f t="shared" si="2"/>
        <v>0</v>
      </c>
      <c r="F6" s="53">
        <f t="shared" si="3"/>
        <v>5</v>
      </c>
      <c r="G6" s="53">
        <f t="shared" si="4"/>
        <v>1</v>
      </c>
      <c r="H6" s="53">
        <f t="shared" si="9"/>
        <v>4</v>
      </c>
      <c r="I6" s="53">
        <f t="shared" si="10"/>
        <v>12</v>
      </c>
      <c r="J6" s="53">
        <f t="shared" si="11"/>
        <v>4</v>
      </c>
      <c r="K6" s="53" t="str">
        <f t="shared" si="12"/>
        <v>Pos.4(3)</v>
      </c>
      <c r="L6" s="64"/>
      <c r="M6" s="53">
        <f t="shared" si="13"/>
        <v>1</v>
      </c>
      <c r="N6" s="53">
        <f t="shared" si="5"/>
        <v>0</v>
      </c>
      <c r="O6" s="53">
        <f t="shared" si="6"/>
        <v>0</v>
      </c>
      <c r="P6" s="53">
        <f t="shared" si="14"/>
        <v>3</v>
      </c>
      <c r="Q6" s="53">
        <f t="shared" si="15"/>
        <v>4</v>
      </c>
      <c r="R6" s="53" t="str">
        <f t="shared" si="16"/>
        <v>Pos.4(2)</v>
      </c>
      <c r="S6" s="65"/>
      <c r="T6" s="53">
        <f t="shared" si="17"/>
        <v>0</v>
      </c>
      <c r="U6" s="53">
        <f t="shared" si="7"/>
        <v>0</v>
      </c>
      <c r="V6" s="53">
        <f t="shared" si="18"/>
        <v>0</v>
      </c>
      <c r="W6" s="53">
        <f>Q6+COUNTIFS(R$2:R$19,R6,V$2:V$19,"&gt;"&amp;V6)</f>
        <v>4</v>
      </c>
      <c r="X6" s="53" t="str">
        <f t="shared" si="20"/>
        <v>Pos.4(2)</v>
      </c>
      <c r="Y6" s="63"/>
      <c r="Z6" s="53">
        <f t="shared" si="21"/>
        <v>4</v>
      </c>
      <c r="AA6" s="53">
        <f t="shared" si="22"/>
        <v>4</v>
      </c>
      <c r="AB6" s="53" t="str">
        <f t="shared" si="23"/>
        <v>Pos.4(2)</v>
      </c>
      <c r="AC6" s="65"/>
      <c r="AD6" s="53">
        <f t="shared" si="24"/>
        <v>5</v>
      </c>
      <c r="AE6" s="53">
        <f t="shared" si="25"/>
        <v>5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5</v>
      </c>
    </row>
    <row r="7" spans="1:35" x14ac:dyDescent="0.2">
      <c r="A7" s="53" t="s">
        <v>114</v>
      </c>
      <c r="B7" s="53">
        <f t="shared" si="8"/>
        <v>6</v>
      </c>
      <c r="C7" s="53">
        <f t="shared" si="0"/>
        <v>0</v>
      </c>
      <c r="D7" s="53">
        <f t="shared" si="1"/>
        <v>0</v>
      </c>
      <c r="E7" s="53">
        <f t="shared" si="2"/>
        <v>6</v>
      </c>
      <c r="F7" s="53">
        <f t="shared" si="3"/>
        <v>3</v>
      </c>
      <c r="G7" s="53">
        <f t="shared" si="4"/>
        <v>17</v>
      </c>
      <c r="H7" s="53">
        <f t="shared" si="9"/>
        <v>-14</v>
      </c>
      <c r="I7" s="53">
        <f t="shared" si="10"/>
        <v>0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6</v>
      </c>
      <c r="C8" s="53">
        <f t="shared" si="0"/>
        <v>2</v>
      </c>
      <c r="D8" s="53">
        <f t="shared" si="1"/>
        <v>1</v>
      </c>
      <c r="E8" s="53">
        <f t="shared" si="2"/>
        <v>3</v>
      </c>
      <c r="F8" s="53">
        <f t="shared" si="3"/>
        <v>4</v>
      </c>
      <c r="G8" s="53">
        <f t="shared" si="4"/>
        <v>7</v>
      </c>
      <c r="H8" s="53">
        <f t="shared" si="9"/>
        <v>-3</v>
      </c>
      <c r="I8" s="53">
        <f t="shared" si="10"/>
        <v>7</v>
      </c>
      <c r="J8" s="53">
        <f t="shared" si="11"/>
        <v>11</v>
      </c>
      <c r="K8" s="53" t="str">
        <f t="shared" si="12"/>
        <v>Pos.11(2)</v>
      </c>
      <c r="L8" s="64"/>
      <c r="M8" s="53">
        <f t="shared" si="13"/>
        <v>0</v>
      </c>
      <c r="N8" s="53">
        <f t="shared" si="5"/>
        <v>0</v>
      </c>
      <c r="O8" s="53">
        <f t="shared" si="6"/>
        <v>0</v>
      </c>
      <c r="P8" s="53">
        <f t="shared" si="14"/>
        <v>0</v>
      </c>
      <c r="Q8" s="53">
        <f t="shared" si="15"/>
        <v>11</v>
      </c>
      <c r="R8" s="53" t="str">
        <f t="shared" si="16"/>
        <v>Pos.11(2)</v>
      </c>
      <c r="S8" s="65"/>
      <c r="T8" s="53">
        <f t="shared" si="17"/>
        <v>0</v>
      </c>
      <c r="U8" s="53">
        <f t="shared" si="7"/>
        <v>0</v>
      </c>
      <c r="V8" s="53">
        <f t="shared" si="18"/>
        <v>0</v>
      </c>
      <c r="W8" s="53">
        <f t="shared" si="19"/>
        <v>11</v>
      </c>
      <c r="X8" s="53" t="str">
        <f t="shared" si="20"/>
        <v>Pos.11(2)</v>
      </c>
      <c r="Y8" s="63"/>
      <c r="Z8" s="53">
        <f t="shared" si="21"/>
        <v>-3</v>
      </c>
      <c r="AA8" s="53">
        <f t="shared" si="22"/>
        <v>11</v>
      </c>
      <c r="AB8" s="53" t="str">
        <f t="shared" si="23"/>
        <v>Pos.11(2)</v>
      </c>
      <c r="AC8" s="65"/>
      <c r="AD8" s="53">
        <f t="shared" si="24"/>
        <v>4</v>
      </c>
      <c r="AE8" s="53">
        <f t="shared" si="25"/>
        <v>12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12</v>
      </c>
    </row>
    <row r="9" spans="1:35" x14ac:dyDescent="0.2">
      <c r="A9" s="53" t="s">
        <v>125</v>
      </c>
      <c r="B9" s="53">
        <f t="shared" si="8"/>
        <v>6</v>
      </c>
      <c r="C9" s="53">
        <f t="shared" si="0"/>
        <v>0</v>
      </c>
      <c r="D9" s="53">
        <f t="shared" si="1"/>
        <v>4</v>
      </c>
      <c r="E9" s="53">
        <f t="shared" si="2"/>
        <v>2</v>
      </c>
      <c r="F9" s="53">
        <f t="shared" si="3"/>
        <v>1</v>
      </c>
      <c r="G9" s="53">
        <f t="shared" si="4"/>
        <v>5</v>
      </c>
      <c r="H9" s="53">
        <f t="shared" si="9"/>
        <v>-4</v>
      </c>
      <c r="I9" s="53">
        <f t="shared" si="10"/>
        <v>4</v>
      </c>
      <c r="J9" s="53">
        <f t="shared" si="11"/>
        <v>15</v>
      </c>
      <c r="K9" s="53" t="str">
        <f t="shared" si="12"/>
        <v>-</v>
      </c>
      <c r="L9" s="64"/>
      <c r="M9" s="53" t="str">
        <f t="shared" si="13"/>
        <v>-</v>
      </c>
      <c r="N9" s="53" t="str">
        <f t="shared" si="5"/>
        <v>-</v>
      </c>
      <c r="O9" s="53" t="str">
        <f t="shared" si="6"/>
        <v>-</v>
      </c>
      <c r="P9" s="53" t="str">
        <f t="shared" si="14"/>
        <v>-</v>
      </c>
      <c r="Q9" s="53">
        <f>$J9+COUNTIFS(K$2:K$19,K9,$P$2:$P$19,"&gt;"&amp;P9)</f>
        <v>15</v>
      </c>
      <c r="R9" s="53" t="str">
        <f t="shared" si="16"/>
        <v>-</v>
      </c>
      <c r="S9" s="65"/>
      <c r="T9" s="53" t="str">
        <f t="shared" si="17"/>
        <v>-</v>
      </c>
      <c r="U9" s="53" t="str">
        <f t="shared" si="7"/>
        <v>-</v>
      </c>
      <c r="V9" s="53" t="str">
        <f t="shared" si="18"/>
        <v>-</v>
      </c>
      <c r="W9" s="53">
        <f t="shared" si="19"/>
        <v>15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15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15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15</v>
      </c>
    </row>
    <row r="10" spans="1:35" x14ac:dyDescent="0.2">
      <c r="A10" s="53" t="s">
        <v>122</v>
      </c>
      <c r="B10" s="53">
        <f t="shared" si="8"/>
        <v>6</v>
      </c>
      <c r="C10" s="53">
        <f t="shared" si="0"/>
        <v>5</v>
      </c>
      <c r="D10" s="53">
        <f t="shared" si="1"/>
        <v>0</v>
      </c>
      <c r="E10" s="53">
        <f t="shared" si="2"/>
        <v>1</v>
      </c>
      <c r="F10" s="53">
        <f t="shared" si="3"/>
        <v>12</v>
      </c>
      <c r="G10" s="53">
        <f t="shared" si="4"/>
        <v>3</v>
      </c>
      <c r="H10" s="53">
        <f t="shared" si="9"/>
        <v>9</v>
      </c>
      <c r="I10" s="53">
        <f t="shared" si="10"/>
        <v>15</v>
      </c>
      <c r="J10" s="53">
        <f t="shared" si="11"/>
        <v>1</v>
      </c>
      <c r="K10" s="53" t="str">
        <f t="shared" si="12"/>
        <v>Pos.1(2)</v>
      </c>
      <c r="L10" s="64"/>
      <c r="M10" s="53">
        <f t="shared" si="13"/>
        <v>0</v>
      </c>
      <c r="N10" s="53">
        <f t="shared" si="5"/>
        <v>0</v>
      </c>
      <c r="O10" s="53">
        <f t="shared" si="6"/>
        <v>0</v>
      </c>
      <c r="P10" s="53">
        <f t="shared" si="14"/>
        <v>0</v>
      </c>
      <c r="Q10" s="53">
        <f t="shared" si="15"/>
        <v>1</v>
      </c>
      <c r="R10" s="53" t="str">
        <f t="shared" si="16"/>
        <v>Pos.1(2)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Pos.1(2)</v>
      </c>
      <c r="Y10" s="63"/>
      <c r="Z10" s="53">
        <f t="shared" si="21"/>
        <v>9</v>
      </c>
      <c r="AA10" s="53">
        <f t="shared" si="22"/>
        <v>2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2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2</v>
      </c>
    </row>
    <row r="11" spans="1:35" x14ac:dyDescent="0.2">
      <c r="A11" s="53" t="s">
        <v>126</v>
      </c>
      <c r="B11" s="53">
        <f t="shared" si="8"/>
        <v>6</v>
      </c>
      <c r="C11" s="53">
        <f t="shared" si="0"/>
        <v>1</v>
      </c>
      <c r="D11" s="53">
        <f t="shared" si="1"/>
        <v>2</v>
      </c>
      <c r="E11" s="53">
        <f t="shared" si="2"/>
        <v>3</v>
      </c>
      <c r="F11" s="53">
        <f t="shared" si="3"/>
        <v>6</v>
      </c>
      <c r="G11" s="53">
        <f t="shared" si="4"/>
        <v>7</v>
      </c>
      <c r="H11" s="53">
        <f t="shared" si="9"/>
        <v>-1</v>
      </c>
      <c r="I11" s="53">
        <f t="shared" si="10"/>
        <v>5</v>
      </c>
      <c r="J11" s="53">
        <f t="shared" si="11"/>
        <v>14</v>
      </c>
      <c r="K11" s="53" t="str">
        <f t="shared" si="12"/>
        <v>-</v>
      </c>
      <c r="L11" s="64"/>
      <c r="M11" s="53" t="str">
        <f t="shared" si="13"/>
        <v>-</v>
      </c>
      <c r="N11" s="53" t="str">
        <f t="shared" si="5"/>
        <v>-</v>
      </c>
      <c r="O11" s="53" t="str">
        <f t="shared" si="6"/>
        <v>-</v>
      </c>
      <c r="P11" s="53" t="str">
        <f t="shared" si="14"/>
        <v>-</v>
      </c>
      <c r="Q11" s="53">
        <f t="shared" si="15"/>
        <v>14</v>
      </c>
      <c r="R11" s="53" t="str">
        <f t="shared" si="16"/>
        <v>-</v>
      </c>
      <c r="S11" s="65"/>
      <c r="T11" s="53" t="str">
        <f t="shared" si="17"/>
        <v>-</v>
      </c>
      <c r="U11" s="53" t="str">
        <f t="shared" si="7"/>
        <v>-</v>
      </c>
      <c r="V11" s="53" t="str">
        <f t="shared" si="18"/>
        <v>-</v>
      </c>
      <c r="W11" s="53">
        <f t="shared" si="19"/>
        <v>14</v>
      </c>
      <c r="X11" s="53" t="str">
        <f t="shared" si="20"/>
        <v>-</v>
      </c>
      <c r="Y11" s="63"/>
      <c r="Z11" s="53" t="str">
        <f t="shared" si="21"/>
        <v>-</v>
      </c>
      <c r="AA11" s="53">
        <f t="shared" si="22"/>
        <v>14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14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14</v>
      </c>
    </row>
    <row r="12" spans="1:35" x14ac:dyDescent="0.2">
      <c r="A12" s="53" t="s">
        <v>124</v>
      </c>
      <c r="B12" s="53">
        <f t="shared" si="8"/>
        <v>6</v>
      </c>
      <c r="C12" s="53">
        <f t="shared" si="0"/>
        <v>1</v>
      </c>
      <c r="D12" s="53">
        <f t="shared" si="1"/>
        <v>3</v>
      </c>
      <c r="E12" s="53">
        <f t="shared" si="2"/>
        <v>2</v>
      </c>
      <c r="F12" s="53">
        <f t="shared" si="3"/>
        <v>3</v>
      </c>
      <c r="G12" s="53">
        <f t="shared" si="4"/>
        <v>6</v>
      </c>
      <c r="H12" s="53">
        <f t="shared" si="9"/>
        <v>-3</v>
      </c>
      <c r="I12" s="53">
        <f t="shared" si="10"/>
        <v>6</v>
      </c>
      <c r="J12" s="53">
        <f t="shared" si="11"/>
        <v>13</v>
      </c>
      <c r="K12" s="53" t="str">
        <f t="shared" si="12"/>
        <v>-</v>
      </c>
      <c r="L12" s="64"/>
      <c r="M12" s="53" t="str">
        <f t="shared" si="13"/>
        <v>-</v>
      </c>
      <c r="N12" s="53" t="str">
        <f t="shared" si="5"/>
        <v>-</v>
      </c>
      <c r="O12" s="53" t="str">
        <f t="shared" si="6"/>
        <v>-</v>
      </c>
      <c r="P12" s="53" t="str">
        <f t="shared" si="14"/>
        <v>-</v>
      </c>
      <c r="Q12" s="53">
        <f t="shared" si="15"/>
        <v>13</v>
      </c>
      <c r="R12" s="53" t="str">
        <f t="shared" si="16"/>
        <v>-</v>
      </c>
      <c r="S12" s="65"/>
      <c r="T12" s="53" t="str">
        <f t="shared" si="17"/>
        <v>-</v>
      </c>
      <c r="U12" s="53" t="str">
        <f t="shared" si="7"/>
        <v>-</v>
      </c>
      <c r="V12" s="53" t="str">
        <f t="shared" si="18"/>
        <v>-</v>
      </c>
      <c r="W12" s="53">
        <f t="shared" si="19"/>
        <v>13</v>
      </c>
      <c r="X12" s="53" t="str">
        <f t="shared" si="20"/>
        <v>-</v>
      </c>
      <c r="Y12" s="63"/>
      <c r="Z12" s="53" t="str">
        <f t="shared" si="21"/>
        <v>-</v>
      </c>
      <c r="AA12" s="53">
        <f t="shared" si="22"/>
        <v>13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13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13</v>
      </c>
    </row>
    <row r="13" spans="1:35" x14ac:dyDescent="0.2">
      <c r="A13" s="53" t="s">
        <v>119</v>
      </c>
      <c r="B13" s="53">
        <f t="shared" si="8"/>
        <v>6</v>
      </c>
      <c r="C13" s="53">
        <f t="shared" si="0"/>
        <v>3</v>
      </c>
      <c r="D13" s="53">
        <f t="shared" si="1"/>
        <v>3</v>
      </c>
      <c r="E13" s="53">
        <f t="shared" si="2"/>
        <v>0</v>
      </c>
      <c r="F13" s="53">
        <f t="shared" si="3"/>
        <v>8</v>
      </c>
      <c r="G13" s="53">
        <f t="shared" si="4"/>
        <v>4</v>
      </c>
      <c r="H13" s="53">
        <f t="shared" si="9"/>
        <v>4</v>
      </c>
      <c r="I13" s="53">
        <f t="shared" si="10"/>
        <v>12</v>
      </c>
      <c r="J13" s="53">
        <f t="shared" si="11"/>
        <v>4</v>
      </c>
      <c r="K13" s="53" t="str">
        <f t="shared" si="12"/>
        <v>Pos.4(3)</v>
      </c>
      <c r="L13" s="64"/>
      <c r="M13" s="53">
        <f t="shared" si="13"/>
        <v>1</v>
      </c>
      <c r="N13" s="53">
        <f t="shared" si="5"/>
        <v>0</v>
      </c>
      <c r="O13" s="53">
        <f t="shared" si="6"/>
        <v>0</v>
      </c>
      <c r="P13" s="53">
        <f t="shared" si="14"/>
        <v>3</v>
      </c>
      <c r="Q13" s="53">
        <f t="shared" si="15"/>
        <v>4</v>
      </c>
      <c r="R13" s="53" t="str">
        <f t="shared" si="16"/>
        <v>Pos.4(2)</v>
      </c>
      <c r="S13" s="65"/>
      <c r="T13" s="53">
        <f t="shared" si="17"/>
        <v>0</v>
      </c>
      <c r="U13" s="53">
        <f t="shared" si="7"/>
        <v>0</v>
      </c>
      <c r="V13" s="53">
        <f t="shared" si="18"/>
        <v>0</v>
      </c>
      <c r="W13" s="53">
        <f t="shared" si="19"/>
        <v>4</v>
      </c>
      <c r="X13" s="53" t="str">
        <f t="shared" si="20"/>
        <v>Pos.4(2)</v>
      </c>
      <c r="Y13" s="63"/>
      <c r="Z13" s="53">
        <f t="shared" si="21"/>
        <v>4</v>
      </c>
      <c r="AA13" s="53">
        <f t="shared" si="22"/>
        <v>4</v>
      </c>
      <c r="AB13" s="53" t="str">
        <f t="shared" si="23"/>
        <v>Pos.4(2)</v>
      </c>
      <c r="AC13" s="65"/>
      <c r="AD13" s="53">
        <f t="shared" si="24"/>
        <v>8</v>
      </c>
      <c r="AE13" s="53">
        <f t="shared" si="25"/>
        <v>4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4</v>
      </c>
    </row>
    <row r="14" spans="1:35" x14ac:dyDescent="0.2">
      <c r="A14" s="53" t="s">
        <v>129</v>
      </c>
      <c r="B14" s="53">
        <f t="shared" si="8"/>
        <v>6</v>
      </c>
      <c r="C14" s="53">
        <f t="shared" si="0"/>
        <v>2</v>
      </c>
      <c r="D14" s="53">
        <f t="shared" si="1"/>
        <v>2</v>
      </c>
      <c r="E14" s="53">
        <f t="shared" si="2"/>
        <v>2</v>
      </c>
      <c r="F14" s="53">
        <f t="shared" si="3"/>
        <v>5</v>
      </c>
      <c r="G14" s="53">
        <f t="shared" si="4"/>
        <v>6</v>
      </c>
      <c r="H14" s="53">
        <f t="shared" si="9"/>
        <v>-1</v>
      </c>
      <c r="I14" s="53">
        <f t="shared" si="10"/>
        <v>8</v>
      </c>
      <c r="J14" s="53">
        <f t="shared" si="11"/>
        <v>8</v>
      </c>
      <c r="K14" s="53" t="str">
        <f t="shared" si="12"/>
        <v>Pos.8(3)</v>
      </c>
      <c r="L14" s="64"/>
      <c r="M14" s="53">
        <f t="shared" si="13"/>
        <v>1</v>
      </c>
      <c r="N14" s="53">
        <f t="shared" si="5"/>
        <v>0</v>
      </c>
      <c r="O14" s="53">
        <f t="shared" si="6"/>
        <v>1</v>
      </c>
      <c r="P14" s="53">
        <f t="shared" si="14"/>
        <v>3</v>
      </c>
      <c r="Q14" s="53">
        <f t="shared" si="15"/>
        <v>8</v>
      </c>
      <c r="R14" s="53" t="str">
        <f t="shared" si="16"/>
        <v>Pos.8(2)</v>
      </c>
      <c r="S14" s="65"/>
      <c r="T14" s="53">
        <f t="shared" si="17"/>
        <v>1</v>
      </c>
      <c r="U14" s="53">
        <f t="shared" si="7"/>
        <v>2</v>
      </c>
      <c r="V14" s="53">
        <f t="shared" si="18"/>
        <v>-1</v>
      </c>
      <c r="W14" s="53">
        <f t="shared" si="19"/>
        <v>9</v>
      </c>
      <c r="X14" s="53" t="str">
        <f t="shared" si="20"/>
        <v>-</v>
      </c>
      <c r="Y14" s="63"/>
      <c r="Z14" s="53" t="str">
        <f t="shared" si="21"/>
        <v>-</v>
      </c>
      <c r="AA14" s="53">
        <f t="shared" si="22"/>
        <v>9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9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9</v>
      </c>
    </row>
    <row r="15" spans="1:35" x14ac:dyDescent="0.2">
      <c r="A15" s="53" t="s">
        <v>130</v>
      </c>
      <c r="B15" s="53">
        <f t="shared" si="8"/>
        <v>6</v>
      </c>
      <c r="C15" s="53">
        <f t="shared" si="0"/>
        <v>0</v>
      </c>
      <c r="D15" s="53">
        <f t="shared" si="1"/>
        <v>2</v>
      </c>
      <c r="E15" s="53">
        <f t="shared" si="2"/>
        <v>4</v>
      </c>
      <c r="F15" s="53">
        <f t="shared" si="3"/>
        <v>3</v>
      </c>
      <c r="G15" s="53">
        <f t="shared" si="4"/>
        <v>13</v>
      </c>
      <c r="H15" s="53">
        <f t="shared" si="9"/>
        <v>-10</v>
      </c>
      <c r="I15" s="53">
        <f t="shared" si="10"/>
        <v>2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6</v>
      </c>
      <c r="C16" s="53">
        <f t="shared" si="0"/>
        <v>5</v>
      </c>
      <c r="D16" s="53">
        <f t="shared" si="1"/>
        <v>0</v>
      </c>
      <c r="E16" s="53">
        <f t="shared" si="2"/>
        <v>1</v>
      </c>
      <c r="F16" s="53">
        <f t="shared" si="3"/>
        <v>14</v>
      </c>
      <c r="G16" s="53">
        <f t="shared" si="4"/>
        <v>1</v>
      </c>
      <c r="H16" s="53">
        <f t="shared" si="9"/>
        <v>13</v>
      </c>
      <c r="I16" s="53">
        <f t="shared" si="10"/>
        <v>15</v>
      </c>
      <c r="J16" s="53">
        <f t="shared" si="11"/>
        <v>1</v>
      </c>
      <c r="K16" s="53" t="str">
        <f t="shared" si="12"/>
        <v>Pos.1(2)</v>
      </c>
      <c r="L16" s="64"/>
      <c r="M16" s="53">
        <f t="shared" si="13"/>
        <v>0</v>
      </c>
      <c r="N16" s="53">
        <f t="shared" si="5"/>
        <v>0</v>
      </c>
      <c r="O16" s="53">
        <f t="shared" si="6"/>
        <v>0</v>
      </c>
      <c r="P16" s="53">
        <f t="shared" si="14"/>
        <v>0</v>
      </c>
      <c r="Q16" s="53">
        <f t="shared" si="15"/>
        <v>1</v>
      </c>
      <c r="R16" s="53" t="str">
        <f t="shared" si="16"/>
        <v>Pos.1(2)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1</v>
      </c>
      <c r="X16" s="53" t="str">
        <f t="shared" si="20"/>
        <v>Pos.1(2)</v>
      </c>
      <c r="Y16" s="63"/>
      <c r="Z16" s="53">
        <f t="shared" si="21"/>
        <v>13</v>
      </c>
      <c r="AA16" s="53">
        <f t="shared" si="22"/>
        <v>1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1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</v>
      </c>
    </row>
    <row r="17" spans="1:35" x14ac:dyDescent="0.2">
      <c r="A17" s="53" t="s">
        <v>118</v>
      </c>
      <c r="B17" s="53">
        <f t="shared" si="8"/>
        <v>6</v>
      </c>
      <c r="C17" s="53">
        <f t="shared" si="0"/>
        <v>3</v>
      </c>
      <c r="D17" s="53">
        <f t="shared" si="1"/>
        <v>2</v>
      </c>
      <c r="E17" s="53">
        <f t="shared" si="2"/>
        <v>1</v>
      </c>
      <c r="F17" s="53">
        <f t="shared" si="3"/>
        <v>10</v>
      </c>
      <c r="G17" s="53">
        <f t="shared" si="4"/>
        <v>2</v>
      </c>
      <c r="H17" s="53">
        <f t="shared" si="9"/>
        <v>8</v>
      </c>
      <c r="I17" s="53">
        <f t="shared" si="10"/>
        <v>11</v>
      </c>
      <c r="J17" s="53">
        <f t="shared" si="11"/>
        <v>7</v>
      </c>
      <c r="K17" s="53" t="str">
        <f t="shared" si="12"/>
        <v>-</v>
      </c>
      <c r="L17" s="64"/>
      <c r="M17" s="53" t="str">
        <f t="shared" si="13"/>
        <v>-</v>
      </c>
      <c r="N17" s="53" t="str">
        <f t="shared" si="5"/>
        <v>-</v>
      </c>
      <c r="O17" s="53" t="str">
        <f t="shared" si="6"/>
        <v>-</v>
      </c>
      <c r="P17" s="53" t="str">
        <f t="shared" si="14"/>
        <v>-</v>
      </c>
      <c r="Q17" s="53">
        <f t="shared" si="15"/>
        <v>7</v>
      </c>
      <c r="R17" s="53" t="str">
        <f t="shared" si="16"/>
        <v>-</v>
      </c>
      <c r="S17" s="65"/>
      <c r="T17" s="53" t="str">
        <f t="shared" si="17"/>
        <v>-</v>
      </c>
      <c r="U17" s="53" t="str">
        <f t="shared" si="7"/>
        <v>-</v>
      </c>
      <c r="V17" s="53" t="str">
        <f t="shared" si="18"/>
        <v>-</v>
      </c>
      <c r="W17" s="53">
        <f t="shared" si="19"/>
        <v>7</v>
      </c>
      <c r="X17" s="53" t="str">
        <f t="shared" si="20"/>
        <v>-</v>
      </c>
      <c r="Y17" s="63"/>
      <c r="Z17" s="53" t="str">
        <f t="shared" si="21"/>
        <v>-</v>
      </c>
      <c r="AA17" s="53">
        <f t="shared" si="22"/>
        <v>7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7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7</v>
      </c>
    </row>
    <row r="18" spans="1:35" x14ac:dyDescent="0.2">
      <c r="A18" s="53" t="s">
        <v>120</v>
      </c>
      <c r="B18" s="53">
        <f t="shared" si="8"/>
        <v>6</v>
      </c>
      <c r="C18" s="53">
        <f t="shared" si="0"/>
        <v>2</v>
      </c>
      <c r="D18" s="53">
        <f t="shared" si="1"/>
        <v>1</v>
      </c>
      <c r="E18" s="53">
        <f t="shared" si="2"/>
        <v>3</v>
      </c>
      <c r="F18" s="53">
        <f t="shared" si="3"/>
        <v>9</v>
      </c>
      <c r="G18" s="53">
        <f t="shared" si="4"/>
        <v>12</v>
      </c>
      <c r="H18" s="53">
        <f t="shared" si="9"/>
        <v>-3</v>
      </c>
      <c r="I18" s="53">
        <f t="shared" si="10"/>
        <v>7</v>
      </c>
      <c r="J18" s="53">
        <f t="shared" si="11"/>
        <v>11</v>
      </c>
      <c r="K18" s="53" t="str">
        <f t="shared" si="12"/>
        <v>Pos.11(2)</v>
      </c>
      <c r="L18" s="64"/>
      <c r="M18" s="53">
        <f t="shared" si="13"/>
        <v>0</v>
      </c>
      <c r="N18" s="53">
        <f t="shared" si="5"/>
        <v>0</v>
      </c>
      <c r="O18" s="53">
        <f t="shared" si="6"/>
        <v>0</v>
      </c>
      <c r="P18" s="53">
        <f t="shared" si="14"/>
        <v>0</v>
      </c>
      <c r="Q18" s="53">
        <f t="shared" si="15"/>
        <v>11</v>
      </c>
      <c r="R18" s="53" t="str">
        <f t="shared" si="16"/>
        <v>Pos.11(2)</v>
      </c>
      <c r="S18" s="65"/>
      <c r="T18" s="53">
        <f t="shared" si="17"/>
        <v>0</v>
      </c>
      <c r="U18" s="53">
        <f t="shared" si="7"/>
        <v>0</v>
      </c>
      <c r="V18" s="53">
        <f t="shared" si="18"/>
        <v>0</v>
      </c>
      <c r="W18" s="53">
        <f t="shared" si="19"/>
        <v>11</v>
      </c>
      <c r="X18" s="53" t="str">
        <f t="shared" si="20"/>
        <v>Pos.11(2)</v>
      </c>
      <c r="Y18" s="63"/>
      <c r="Z18" s="53">
        <f t="shared" si="21"/>
        <v>-3</v>
      </c>
      <c r="AA18" s="53">
        <f t="shared" si="22"/>
        <v>11</v>
      </c>
      <c r="AB18" s="53" t="str">
        <f t="shared" si="23"/>
        <v>Pos.11(2)</v>
      </c>
      <c r="AC18" s="65"/>
      <c r="AD18" s="53">
        <f t="shared" si="24"/>
        <v>9</v>
      </c>
      <c r="AE18" s="53">
        <f t="shared" si="25"/>
        <v>11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11</v>
      </c>
    </row>
    <row r="19" spans="1:35" x14ac:dyDescent="0.2">
      <c r="A19" s="53" t="s">
        <v>128</v>
      </c>
      <c r="B19" s="53">
        <f t="shared" si="8"/>
        <v>6</v>
      </c>
      <c r="C19" s="53">
        <f t="shared" si="0"/>
        <v>4</v>
      </c>
      <c r="D19" s="53">
        <f t="shared" si="1"/>
        <v>0</v>
      </c>
      <c r="E19" s="53">
        <f t="shared" si="2"/>
        <v>2</v>
      </c>
      <c r="F19" s="53">
        <f t="shared" si="3"/>
        <v>7</v>
      </c>
      <c r="G19" s="53">
        <f t="shared" si="4"/>
        <v>4</v>
      </c>
      <c r="H19" s="53">
        <f t="shared" si="9"/>
        <v>3</v>
      </c>
      <c r="I19" s="53">
        <f t="shared" si="10"/>
        <v>12</v>
      </c>
      <c r="J19" s="53">
        <f t="shared" si="11"/>
        <v>4</v>
      </c>
      <c r="K19" s="53" t="str">
        <f t="shared" si="12"/>
        <v>Pos.4(3)</v>
      </c>
      <c r="L19" s="64"/>
      <c r="M19" s="53">
        <f t="shared" si="13"/>
        <v>0</v>
      </c>
      <c r="N19" s="53">
        <f t="shared" si="5"/>
        <v>0</v>
      </c>
      <c r="O19" s="53">
        <f t="shared" si="6"/>
        <v>2</v>
      </c>
      <c r="P19" s="53">
        <f t="shared" si="14"/>
        <v>0</v>
      </c>
      <c r="Q19" s="53">
        <f t="shared" si="15"/>
        <v>6</v>
      </c>
      <c r="R19" s="53" t="str">
        <f t="shared" si="16"/>
        <v>-</v>
      </c>
      <c r="S19" s="65"/>
      <c r="T19" s="53" t="str">
        <f t="shared" si="17"/>
        <v>-</v>
      </c>
      <c r="U19" s="53" t="str">
        <f t="shared" si="7"/>
        <v>-</v>
      </c>
      <c r="V19" s="53" t="str">
        <f t="shared" si="18"/>
        <v>-</v>
      </c>
      <c r="W19" s="53">
        <f t="shared" si="19"/>
        <v>6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6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6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6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Real Ávila</v>
      </c>
      <c r="C2" s="75">
        <f>INDEX('Equipos (cálculos)'!I$2:I$19,MATCH($A2,'Equipos (cálculos)'!$AI$2:$AI$19,0))</f>
        <v>15</v>
      </c>
      <c r="D2" s="75">
        <f>INDEX('Equipos (cálculos)'!B$2:B$19,MATCH($A2,'Equipos (cálculos)'!$AI$2:$AI$19,0))</f>
        <v>6</v>
      </c>
      <c r="E2" s="75">
        <f>INDEX('Equipos (cálculos)'!C$2:C$19,MATCH($A2,'Equipos (cálculos)'!$AI$2:$AI$19,0))</f>
        <v>5</v>
      </c>
      <c r="F2" s="75">
        <f>INDEX('Equipos (cálculos)'!D$2:D$19,MATCH($A2,'Equipos (cálculos)'!$AI$2:$AI$19,0))</f>
        <v>0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14</v>
      </c>
      <c r="I2" s="75">
        <f>INDEX('Equipos (cálculos)'!G$2:G$19,MATCH($A2,'Equipos (cálculos)'!$AI$2:$AI$19,0))</f>
        <v>1</v>
      </c>
      <c r="J2" s="75">
        <f>INDEX('Equipos (cálculos)'!H$2:H$19,MATCH($A2,'Equipos (cálculos)'!$AI$2:$AI$19,0))</f>
        <v>13</v>
      </c>
    </row>
    <row r="3" spans="1:10" x14ac:dyDescent="0.2">
      <c r="A3" s="67">
        <v>2</v>
      </c>
      <c r="B3" s="74" t="str">
        <f>INDEX('Equipos (cálculos)'!A$2:A$19,MATCH($A3,'Equipos (cálculos)'!$AI$2:$AI$19,0))</f>
        <v>Júpiter Leonés</v>
      </c>
      <c r="C3" s="75">
        <f>INDEX('Equipos (cálculos)'!I$2:I$19,MATCH($A3,'Equipos (cálculos)'!$AI$2:$AI$19,0))</f>
        <v>15</v>
      </c>
      <c r="D3" s="75">
        <f>INDEX('Equipos (cálculos)'!B$2:B$19,MATCH($A3,'Equipos (cálculos)'!$AI$2:$AI$19,0))</f>
        <v>6</v>
      </c>
      <c r="E3" s="75">
        <f>INDEX('Equipos (cálculos)'!C$2:C$19,MATCH($A3,'Equipos (cálculos)'!$AI$2:$AI$19,0))</f>
        <v>5</v>
      </c>
      <c r="F3" s="75">
        <f>INDEX('Equipos (cálculos)'!D$2:D$19,MATCH($A3,'Equipos (cálculos)'!$AI$2:$AI$19,0))</f>
        <v>0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12</v>
      </c>
      <c r="I3" s="75">
        <f>INDEX('Equipos (cálculos)'!G$2:G$19,MATCH($A3,'Equipos (cálculos)'!$AI$2:$AI$19,0))</f>
        <v>3</v>
      </c>
      <c r="J3" s="75">
        <f>INDEX('Equipos (cálculos)'!H$2:H$19,MATCH($A3,'Equipos (cálculos)'!$AI$2:$AI$19,0))</f>
        <v>9</v>
      </c>
    </row>
    <row r="4" spans="1:10" x14ac:dyDescent="0.2">
      <c r="A4" s="67">
        <v>3</v>
      </c>
      <c r="B4" s="74" t="str">
        <f>INDEX('Equipos (cálculos)'!A$2:A$19,MATCH($A4,'Equipos (cálculos)'!$AI$2:$AI$19,0))</f>
        <v>Atlético Tordesillas</v>
      </c>
      <c r="C4" s="75">
        <f>INDEX('Equipos (cálculos)'!I$2:I$19,MATCH($A4,'Equipos (cálculos)'!$AI$2:$AI$19,0))</f>
        <v>13</v>
      </c>
      <c r="D4" s="75">
        <f>INDEX('Equipos (cálculos)'!B$2:B$19,MATCH($A4,'Equipos (cálculos)'!$AI$2:$AI$19,0))</f>
        <v>6</v>
      </c>
      <c r="E4" s="75">
        <f>INDEX('Equipos (cálculos)'!C$2:C$19,MATCH($A4,'Equipos (cálculos)'!$AI$2:$AI$19,0))</f>
        <v>4</v>
      </c>
      <c r="F4" s="75">
        <f>INDEX('Equipos (cálculos)'!D$2:D$19,MATCH($A4,'Equipos (cálculos)'!$AI$2:$AI$19,0))</f>
        <v>1</v>
      </c>
      <c r="G4" s="75">
        <f>INDEX('Equipos (cálculos)'!E$2:E$19,MATCH($A4,'Equipos (cálculos)'!$AI$2:$AI$19,0))</f>
        <v>1</v>
      </c>
      <c r="H4" s="75">
        <f>INDEX('Equipos (cálculos)'!F$2:F$19,MATCH($A4,'Equipos (cálculos)'!$AI$2:$AI$19,0))</f>
        <v>9</v>
      </c>
      <c r="I4" s="75">
        <f>INDEX('Equipos (cálculos)'!G$2:G$19,MATCH($A4,'Equipos (cálculos)'!$AI$2:$AI$19,0))</f>
        <v>3</v>
      </c>
      <c r="J4" s="75">
        <f>INDEX('Equipos (cálculos)'!H$2:H$19,MATCH($A4,'Equipos (cálculos)'!$AI$2:$AI$19,0))</f>
        <v>6</v>
      </c>
    </row>
    <row r="5" spans="1:10" x14ac:dyDescent="0.2">
      <c r="A5" s="67">
        <v>4</v>
      </c>
      <c r="B5" s="74" t="str">
        <f>INDEX('Equipos (cálculos)'!A$2:A$19,MATCH($A5,'Equipos (cálculos)'!$AI$2:$AI$19,0))</f>
        <v>Palencia CF</v>
      </c>
      <c r="C5" s="75">
        <f>INDEX('Equipos (cálculos)'!I$2:I$19,MATCH($A5,'Equipos (cálculos)'!$AI$2:$AI$19,0))</f>
        <v>12</v>
      </c>
      <c r="D5" s="75">
        <f>INDEX('Equipos (cálculos)'!B$2:B$19,MATCH($A5,'Equipos (cálculos)'!$AI$2:$AI$19,0))</f>
        <v>6</v>
      </c>
      <c r="E5" s="75">
        <f>INDEX('Equipos (cálculos)'!C$2:C$19,MATCH($A5,'Equipos (cálculos)'!$AI$2:$AI$19,0))</f>
        <v>3</v>
      </c>
      <c r="F5" s="75">
        <f>INDEX('Equipos (cálculos)'!D$2:D$19,MATCH($A5,'Equipos (cálculos)'!$AI$2:$AI$19,0))</f>
        <v>3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8</v>
      </c>
      <c r="I5" s="75">
        <f>INDEX('Equipos (cálculos)'!G$2:G$19,MATCH($A5,'Equipos (cálculos)'!$AI$2:$AI$19,0))</f>
        <v>4</v>
      </c>
      <c r="J5" s="75">
        <f>INDEX('Equipos (cálculos)'!H$2:H$19,MATCH($A5,'Equipos (cálculos)'!$AI$2:$AI$19,0))</f>
        <v>4</v>
      </c>
    </row>
    <row r="6" spans="1:10" x14ac:dyDescent="0.2">
      <c r="A6" s="67">
        <v>5</v>
      </c>
      <c r="B6" s="74" t="str">
        <f>INDEX('Equipos (cálculos)'!A$2:A$19,MATCH($A6,'Equipos (cálculos)'!$AI$2:$AI$19,0))</f>
        <v>Burgos CF B</v>
      </c>
      <c r="C6" s="75">
        <f>INDEX('Equipos (cálculos)'!I$2:I$19,MATCH($A6,'Equipos (cálculos)'!$AI$2:$AI$19,0))</f>
        <v>12</v>
      </c>
      <c r="D6" s="75">
        <f>INDEX('Equipos (cálculos)'!B$2:B$19,MATCH($A6,'Equipos (cálculos)'!$AI$2:$AI$19,0))</f>
        <v>6</v>
      </c>
      <c r="E6" s="75">
        <f>INDEX('Equipos (cálculos)'!C$2:C$19,MATCH($A6,'Equipos (cálculos)'!$AI$2:$AI$19,0))</f>
        <v>3</v>
      </c>
      <c r="F6" s="75">
        <f>INDEX('Equipos (cálculos)'!D$2:D$19,MATCH($A6,'Equipos (cálculos)'!$AI$2:$AI$19,0))</f>
        <v>3</v>
      </c>
      <c r="G6" s="75">
        <f>INDEX('Equipos (cálculos)'!E$2:E$19,MATCH($A6,'Equipos (cálculos)'!$AI$2:$AI$19,0))</f>
        <v>0</v>
      </c>
      <c r="H6" s="75">
        <f>INDEX('Equipos (cálculos)'!F$2:F$19,MATCH($A6,'Equipos (cálculos)'!$AI$2:$AI$19,0))</f>
        <v>5</v>
      </c>
      <c r="I6" s="75">
        <f>INDEX('Equipos (cálculos)'!G$2:G$19,MATCH($A6,'Equipos (cálculos)'!$AI$2:$AI$19,0))</f>
        <v>1</v>
      </c>
      <c r="J6" s="75">
        <f>INDEX('Equipos (cálculos)'!H$2:H$19,MATCH($A6,'Equipos (cálculos)'!$AI$2:$AI$19,0))</f>
        <v>4</v>
      </c>
    </row>
    <row r="7" spans="1:10" x14ac:dyDescent="0.2">
      <c r="A7" s="68">
        <v>6</v>
      </c>
      <c r="B7" s="74" t="str">
        <f>INDEX('Equipos (cálculos)'!A$2:A$19,MATCH($A7,'Equipos (cálculos)'!$AI$2:$AI$19,0))</f>
        <v>UD. Santa Marta</v>
      </c>
      <c r="C7" s="75">
        <f>INDEX('Equipos (cálculos)'!I$2:I$19,MATCH($A7,'Equipos (cálculos)'!$AI$2:$AI$19,0))</f>
        <v>12</v>
      </c>
      <c r="D7" s="75">
        <f>INDEX('Equipos (cálculos)'!B$2:B$19,MATCH($A7,'Equipos (cálculos)'!$AI$2:$AI$19,0))</f>
        <v>6</v>
      </c>
      <c r="E7" s="75">
        <f>INDEX('Equipos (cálculos)'!C$2:C$19,MATCH($A7,'Equipos (cálculos)'!$AI$2:$AI$19,0))</f>
        <v>4</v>
      </c>
      <c r="F7" s="75">
        <f>INDEX('Equipos (cálculos)'!D$2:D$19,MATCH($A7,'Equipos (cálculos)'!$AI$2:$AI$19,0))</f>
        <v>0</v>
      </c>
      <c r="G7" s="75">
        <f>INDEX('Equipos (cálculos)'!E$2:E$19,MATCH($A7,'Equipos (cálculos)'!$AI$2:$AI$19,0))</f>
        <v>2</v>
      </c>
      <c r="H7" s="75">
        <f>INDEX('Equipos (cálculos)'!F$2:F$19,MATCH($A7,'Equipos (cálculos)'!$AI$2:$AI$19,0))</f>
        <v>7</v>
      </c>
      <c r="I7" s="75">
        <f>INDEX('Equipos (cálculos)'!G$2:G$19,MATCH($A7,'Equipos (cálculos)'!$AI$2:$AI$19,0))</f>
        <v>4</v>
      </c>
      <c r="J7" s="75">
        <f>INDEX('Equipos (cálculos)'!H$2:H$19,MATCH($A7,'Equipos (cálculos)'!$AI$2:$AI$19,0))</f>
        <v>3</v>
      </c>
    </row>
    <row r="8" spans="1:10" x14ac:dyDescent="0.2">
      <c r="A8" s="68">
        <v>7</v>
      </c>
      <c r="B8" s="74" t="str">
        <f>INDEX('Equipos (cálculos)'!A$2:A$19,MATCH($A8,'Equipos (cálculos)'!$AI$2:$AI$19,0))</f>
        <v>Salamanca UDS</v>
      </c>
      <c r="C8" s="75">
        <f>INDEX('Equipos (cálculos)'!I$2:I$19,MATCH($A8,'Equipos (cálculos)'!$AI$2:$AI$19,0))</f>
        <v>11</v>
      </c>
      <c r="D8" s="75">
        <f>INDEX('Equipos (cálculos)'!B$2:B$19,MATCH($A8,'Equipos (cálculos)'!$AI$2:$AI$19,0))</f>
        <v>6</v>
      </c>
      <c r="E8" s="75">
        <f>INDEX('Equipos (cálculos)'!C$2:C$19,MATCH($A8,'Equipos (cálculos)'!$AI$2:$AI$19,0))</f>
        <v>3</v>
      </c>
      <c r="F8" s="75">
        <f>INDEX('Equipos (cálculos)'!D$2:D$19,MATCH($A8,'Equipos (cálculos)'!$AI$2:$AI$19,0))</f>
        <v>2</v>
      </c>
      <c r="G8" s="75">
        <f>INDEX('Equipos (cálculos)'!E$2:E$19,MATCH($A8,'Equipos (cálculos)'!$AI$2:$AI$19,0))</f>
        <v>1</v>
      </c>
      <c r="H8" s="75">
        <f>INDEX('Equipos (cálculos)'!F$2:F$19,MATCH($A8,'Equipos (cálculos)'!$AI$2:$AI$19,0))</f>
        <v>10</v>
      </c>
      <c r="I8" s="75">
        <f>INDEX('Equipos (cálculos)'!G$2:G$19,MATCH($A8,'Equipos (cálculos)'!$AI$2:$AI$19,0))</f>
        <v>2</v>
      </c>
      <c r="J8" s="75">
        <f>INDEX('Equipos (cálculos)'!H$2:H$19,MATCH($A8,'Equipos (cálculos)'!$AI$2:$AI$19,0))</f>
        <v>8</v>
      </c>
    </row>
    <row r="9" spans="1:10" x14ac:dyDescent="0.2">
      <c r="A9" s="68">
        <v>8</v>
      </c>
      <c r="B9" s="74" t="str">
        <f>INDEX('Equipos (cálculos)'!A$2:A$19,MATCH($A9,'Equipos (cálculos)'!$AI$2:$AI$19,0))</f>
        <v>Atl. Astorga</v>
      </c>
      <c r="C9" s="75">
        <f>INDEX('Equipos (cálculos)'!I$2:I$19,MATCH($A9,'Equipos (cálculos)'!$AI$2:$AI$19,0))</f>
        <v>8</v>
      </c>
      <c r="D9" s="75">
        <f>INDEX('Equipos (cálculos)'!B$2:B$19,MATCH($A9,'Equipos (cálculos)'!$AI$2:$AI$19,0))</f>
        <v>6</v>
      </c>
      <c r="E9" s="75">
        <f>INDEX('Equipos (cálculos)'!C$2:C$19,MATCH($A9,'Equipos (cálculos)'!$AI$2:$AI$19,0))</f>
        <v>2</v>
      </c>
      <c r="F9" s="75">
        <f>INDEX('Equipos (cálculos)'!D$2:D$19,MATCH($A9,'Equipos (cálculos)'!$AI$2:$AI$19,0))</f>
        <v>2</v>
      </c>
      <c r="G9" s="75">
        <f>INDEX('Equipos (cálculos)'!E$2:E$19,MATCH($A9,'Equipos (cálculos)'!$AI$2:$AI$19,0))</f>
        <v>2</v>
      </c>
      <c r="H9" s="75">
        <f>INDEX('Equipos (cálculos)'!F$2:F$19,MATCH($A9,'Equipos (cálculos)'!$AI$2:$AI$19,0))</f>
        <v>8</v>
      </c>
      <c r="I9" s="75">
        <f>INDEX('Equipos (cálculos)'!G$2:G$19,MATCH($A9,'Equipos (cálculos)'!$AI$2:$AI$19,0))</f>
        <v>7</v>
      </c>
      <c r="J9" s="75">
        <f>INDEX('Equipos (cálculos)'!H$2:H$19,MATCH($A9,'Equipos (cálculos)'!$AI$2:$AI$19,0))</f>
        <v>1</v>
      </c>
    </row>
    <row r="10" spans="1:10" x14ac:dyDescent="0.2">
      <c r="A10" s="68">
        <v>9</v>
      </c>
      <c r="B10" s="74" t="str">
        <f>INDEX('Equipos (cálculos)'!A$2:A$19,MATCH($A10,'Equipos (cálculos)'!$AI$2:$AI$19,0))</f>
        <v>Palencia Cristo Atlético</v>
      </c>
      <c r="C10" s="75">
        <f>INDEX('Equipos (cálculos)'!I$2:I$19,MATCH($A10,'Equipos (cálculos)'!$AI$2:$AI$19,0))</f>
        <v>8</v>
      </c>
      <c r="D10" s="75">
        <f>INDEX('Equipos (cálculos)'!B$2:B$19,MATCH($A10,'Equipos (cálculos)'!$AI$2:$AI$19,0))</f>
        <v>6</v>
      </c>
      <c r="E10" s="75">
        <f>INDEX('Equipos (cálculos)'!C$2:C$19,MATCH($A10,'Equipos (cálculos)'!$AI$2:$AI$19,0))</f>
        <v>2</v>
      </c>
      <c r="F10" s="75">
        <f>INDEX('Equipos (cálculos)'!D$2:D$19,MATCH($A10,'Equipos (cálculos)'!$AI$2:$AI$19,0))</f>
        <v>2</v>
      </c>
      <c r="G10" s="75">
        <f>INDEX('Equipos (cálculos)'!E$2:E$19,MATCH($A10,'Equipos (cálculos)'!$AI$2:$AI$19,0))</f>
        <v>2</v>
      </c>
      <c r="H10" s="75">
        <f>INDEX('Equipos (cálculos)'!F$2:F$19,MATCH($A10,'Equipos (cálculos)'!$AI$2:$AI$19,0))</f>
        <v>5</v>
      </c>
      <c r="I10" s="75">
        <f>INDEX('Equipos (cálculos)'!G$2:G$19,MATCH($A10,'Equipos (cálculos)'!$AI$2:$AI$19,0))</f>
        <v>6</v>
      </c>
      <c r="J10" s="75">
        <f>INDEX('Equipos (cálculos)'!H$2:H$19,MATCH($A10,'Equipos (cálculos)'!$AI$2:$AI$19,0))</f>
        <v>-1</v>
      </c>
    </row>
    <row r="11" spans="1:10" x14ac:dyDescent="0.2">
      <c r="A11" s="68">
        <v>10</v>
      </c>
      <c r="B11" s="74" t="str">
        <f>INDEX('Equipos (cálculos)'!A$2:A$19,MATCH($A11,'Equipos (cálculos)'!$AI$2:$AI$19,0))</f>
        <v>Atco. Bembibre</v>
      </c>
      <c r="C11" s="75">
        <f>INDEX('Equipos (cálculos)'!I$2:I$19,MATCH($A11,'Equipos (cálculos)'!$AI$2:$AI$19,0))</f>
        <v>8</v>
      </c>
      <c r="D11" s="75">
        <f>INDEX('Equipos (cálculos)'!B$2:B$19,MATCH($A11,'Equipos (cálculos)'!$AI$2:$AI$19,0))</f>
        <v>6</v>
      </c>
      <c r="E11" s="75">
        <f>INDEX('Equipos (cálculos)'!C$2:C$19,MATCH($A11,'Equipos (cálculos)'!$AI$2:$AI$19,0))</f>
        <v>2</v>
      </c>
      <c r="F11" s="75">
        <f>INDEX('Equipos (cálculos)'!D$2:D$19,MATCH($A11,'Equipos (cálculos)'!$AI$2:$AI$19,0))</f>
        <v>2</v>
      </c>
      <c r="G11" s="75">
        <f>INDEX('Equipos (cálculos)'!E$2:E$19,MATCH($A11,'Equipos (cálculos)'!$AI$2:$AI$19,0))</f>
        <v>2</v>
      </c>
      <c r="H11" s="75">
        <f>INDEX('Equipos (cálculos)'!F$2:F$19,MATCH($A11,'Equipos (cálculos)'!$AI$2:$AI$19,0))</f>
        <v>6</v>
      </c>
      <c r="I11" s="75">
        <f>INDEX('Equipos (cálculos)'!G$2:G$19,MATCH($A11,'Equipos (cálculos)'!$AI$2:$AI$19,0))</f>
        <v>6</v>
      </c>
      <c r="J11" s="75">
        <f>INDEX('Equipos (cálculos)'!H$2:H$19,MATCH($A11,'Equipos (cálculos)'!$AI$2:$AI$19,0))</f>
        <v>0</v>
      </c>
    </row>
    <row r="12" spans="1:10" x14ac:dyDescent="0.2">
      <c r="A12" s="68">
        <v>11</v>
      </c>
      <c r="B12" s="74" t="str">
        <f>INDEX('Equipos (cálculos)'!A$2:A$19,MATCH($A12,'Equipos (cálculos)'!$AI$2:$AI$19,0))</f>
        <v>SD Almazán</v>
      </c>
      <c r="C12" s="75">
        <f>INDEX('Equipos (cálculos)'!I$2:I$19,MATCH($A12,'Equipos (cálculos)'!$AI$2:$AI$19,0))</f>
        <v>7</v>
      </c>
      <c r="D12" s="75">
        <f>INDEX('Equipos (cálculos)'!B$2:B$19,MATCH($A12,'Equipos (cálculos)'!$AI$2:$AI$19,0))</f>
        <v>6</v>
      </c>
      <c r="E12" s="75">
        <f>INDEX('Equipos (cálculos)'!C$2:C$19,MATCH($A12,'Equipos (cálculos)'!$AI$2:$AI$19,0))</f>
        <v>2</v>
      </c>
      <c r="F12" s="75">
        <f>INDEX('Equipos (cálculos)'!D$2:D$19,MATCH($A12,'Equipos (cálculos)'!$AI$2:$AI$19,0))</f>
        <v>1</v>
      </c>
      <c r="G12" s="75">
        <f>INDEX('Equipos (cálculos)'!E$2:E$19,MATCH($A12,'Equipos (cálculos)'!$AI$2:$AI$19,0))</f>
        <v>3</v>
      </c>
      <c r="H12" s="75">
        <f>INDEX('Equipos (cálculos)'!F$2:F$19,MATCH($A12,'Equipos (cálculos)'!$AI$2:$AI$19,0))</f>
        <v>9</v>
      </c>
      <c r="I12" s="75">
        <f>INDEX('Equipos (cálculos)'!G$2:G$19,MATCH($A12,'Equipos (cálculos)'!$AI$2:$AI$19,0))</f>
        <v>12</v>
      </c>
      <c r="J12" s="75">
        <f>INDEX('Equipos (cálculos)'!H$2:H$19,MATCH($A12,'Equipos (cálculos)'!$AI$2:$AI$19,0))</f>
        <v>-3</v>
      </c>
    </row>
    <row r="13" spans="1:10" x14ac:dyDescent="0.2">
      <c r="A13" s="68">
        <v>12</v>
      </c>
      <c r="B13" s="74" t="str">
        <f>INDEX('Equipos (cálculos)'!A$2:A$19,MATCH($A13,'Equipos (cálculos)'!$AI$2:$AI$19,0))</f>
        <v>CD. Villaralbo</v>
      </c>
      <c r="C13" s="75">
        <f>INDEX('Equipos (cálculos)'!I$2:I$19,MATCH($A13,'Equipos (cálculos)'!$AI$2:$AI$19,0))</f>
        <v>7</v>
      </c>
      <c r="D13" s="75">
        <f>INDEX('Equipos (cálculos)'!B$2:B$19,MATCH($A13,'Equipos (cálculos)'!$AI$2:$AI$19,0))</f>
        <v>6</v>
      </c>
      <c r="E13" s="75">
        <f>INDEX('Equipos (cálculos)'!C$2:C$19,MATCH($A13,'Equipos (cálculos)'!$AI$2:$AI$19,0))</f>
        <v>2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3</v>
      </c>
      <c r="H13" s="75">
        <f>INDEX('Equipos (cálculos)'!F$2:F$19,MATCH($A13,'Equipos (cálculos)'!$AI$2:$AI$19,0))</f>
        <v>4</v>
      </c>
      <c r="I13" s="75">
        <f>INDEX('Equipos (cálculos)'!G$2:G$19,MATCH($A13,'Equipos (cálculos)'!$AI$2:$AI$19,0))</f>
        <v>7</v>
      </c>
      <c r="J13" s="75">
        <f>INDEX('Equipos (cálculos)'!H$2:H$19,MATCH($A13,'Equipos (cálculos)'!$AI$2:$AI$19,0))</f>
        <v>-3</v>
      </c>
    </row>
    <row r="14" spans="1:10" x14ac:dyDescent="0.2">
      <c r="A14" s="68">
        <v>13</v>
      </c>
      <c r="B14" s="74" t="str">
        <f>INDEX('Equipos (cálculos)'!A$2:A$19,MATCH($A14,'Equipos (cálculos)'!$AI$2:$AI$19,0))</f>
        <v>Mirandés B</v>
      </c>
      <c r="C14" s="75">
        <f>INDEX('Equipos (cálculos)'!I$2:I$19,MATCH($A14,'Equipos (cálculos)'!$AI$2:$AI$19,0))</f>
        <v>6</v>
      </c>
      <c r="D14" s="75">
        <f>INDEX('Equipos (cálculos)'!B$2:B$19,MATCH($A14,'Equipos (cálculos)'!$AI$2:$AI$19,0))</f>
        <v>6</v>
      </c>
      <c r="E14" s="75">
        <f>INDEX('Equipos (cálculos)'!C$2:C$19,MATCH($A14,'Equipos (cálculos)'!$AI$2:$AI$19,0))</f>
        <v>1</v>
      </c>
      <c r="F14" s="75">
        <f>INDEX('Equipos (cálculos)'!D$2:D$19,MATCH($A14,'Equipos (cálculos)'!$AI$2:$AI$19,0))</f>
        <v>3</v>
      </c>
      <c r="G14" s="75">
        <f>INDEX('Equipos (cálculos)'!E$2:E$19,MATCH($A14,'Equipos (cálculos)'!$AI$2:$AI$19,0))</f>
        <v>2</v>
      </c>
      <c r="H14" s="75">
        <f>INDEX('Equipos (cálculos)'!F$2:F$19,MATCH($A14,'Equipos (cálculos)'!$AI$2:$AI$19,0))</f>
        <v>3</v>
      </c>
      <c r="I14" s="75">
        <f>INDEX('Equipos (cálculos)'!G$2:G$19,MATCH($A14,'Equipos (cálculos)'!$AI$2:$AI$19,0))</f>
        <v>6</v>
      </c>
      <c r="J14" s="75">
        <f>INDEX('Equipos (cálculos)'!H$2:H$19,MATCH($A14,'Equipos (cálculos)'!$AI$2:$AI$19,0))</f>
        <v>-3</v>
      </c>
    </row>
    <row r="15" spans="1:10" x14ac:dyDescent="0.2">
      <c r="A15" s="68">
        <v>14</v>
      </c>
      <c r="B15" s="74" t="str">
        <f>INDEX('Equipos (cálculos)'!A$2:A$19,MATCH($A15,'Equipos (cálculos)'!$AI$2:$AI$19,0))</f>
        <v>La Virgen del Camino</v>
      </c>
      <c r="C15" s="75">
        <f>INDEX('Equipos (cálculos)'!I$2:I$19,MATCH($A15,'Equipos (cálculos)'!$AI$2:$AI$19,0))</f>
        <v>5</v>
      </c>
      <c r="D15" s="75">
        <f>INDEX('Equipos (cálculos)'!B$2:B$19,MATCH($A15,'Equipos (cálculos)'!$AI$2:$AI$19,0))</f>
        <v>6</v>
      </c>
      <c r="E15" s="75">
        <f>INDEX('Equipos (cálculos)'!C$2:C$19,MATCH($A15,'Equipos (cálculos)'!$AI$2:$AI$19,0))</f>
        <v>1</v>
      </c>
      <c r="F15" s="75">
        <f>INDEX('Equipos (cálculos)'!D$2:D$19,MATCH($A15,'Equipos (cálculos)'!$AI$2:$AI$19,0))</f>
        <v>2</v>
      </c>
      <c r="G15" s="75">
        <f>INDEX('Equipos (cálculos)'!E$2:E$19,MATCH($A15,'Equipos (cálculos)'!$AI$2:$AI$19,0))</f>
        <v>3</v>
      </c>
      <c r="H15" s="75">
        <f>INDEX('Equipos (cálculos)'!F$2:F$19,MATCH($A15,'Equipos (cálculos)'!$AI$2:$AI$19,0))</f>
        <v>6</v>
      </c>
      <c r="I15" s="75">
        <f>INDEX('Equipos (cálculos)'!G$2:G$19,MATCH($A15,'Equipos (cálculos)'!$AI$2:$AI$19,0))</f>
        <v>7</v>
      </c>
      <c r="J15" s="75">
        <f>INDEX('Equipos (cálculos)'!H$2:H$19,MATCH($A15,'Equipos (cálculos)'!$AI$2:$AI$19,0))</f>
        <v>-1</v>
      </c>
    </row>
    <row r="16" spans="1:10" x14ac:dyDescent="0.2">
      <c r="A16" s="68">
        <v>15</v>
      </c>
      <c r="B16" s="74" t="str">
        <f>INDEX('Equipos (cálculos)'!A$2:A$19,MATCH($A16,'Equipos (cálculos)'!$AI$2:$AI$19,0))</f>
        <v>DiocesanosAvila</v>
      </c>
      <c r="C16" s="75">
        <f>INDEX('Equipos (cálculos)'!I$2:I$19,MATCH($A16,'Equipos (cálculos)'!$AI$2:$AI$19,0))</f>
        <v>4</v>
      </c>
      <c r="D16" s="75">
        <f>INDEX('Equipos (cálculos)'!B$2:B$19,MATCH($A16,'Equipos (cálculos)'!$AI$2:$AI$19,0))</f>
        <v>6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4</v>
      </c>
      <c r="G16" s="75">
        <f>INDEX('Equipos (cálculos)'!E$2:E$19,MATCH($A16,'Equipos (cálculos)'!$AI$2:$AI$19,0))</f>
        <v>2</v>
      </c>
      <c r="H16" s="75">
        <f>INDEX('Equipos (cálculos)'!F$2:F$19,MATCH($A16,'Equipos (cálculos)'!$AI$2:$AI$19,0))</f>
        <v>1</v>
      </c>
      <c r="I16" s="75">
        <f>INDEX('Equipos (cálculos)'!G$2:G$19,MATCH($A16,'Equipos (cálculos)'!$AI$2:$AI$19,0))</f>
        <v>5</v>
      </c>
      <c r="J16" s="75">
        <f>INDEX('Equipos (cálculos)'!H$2:H$19,MATCH($A16,'Equipos (cálculos)'!$AI$2:$AI$19,0))</f>
        <v>-4</v>
      </c>
    </row>
    <row r="17" spans="1:10" x14ac:dyDescent="0.2">
      <c r="A17" s="69">
        <v>16</v>
      </c>
      <c r="B17" s="74" t="str">
        <f>INDEX('Equipos (cálculos)'!A$2:A$19,MATCH($A17,'Equipos (cálculos)'!$AI$2:$AI$19,0))</f>
        <v>Becerril</v>
      </c>
      <c r="C17" s="75">
        <f>INDEX('Equipos (cálculos)'!I$2:I$19,MATCH($A17,'Equipos (cálculos)'!$AI$2:$AI$19,0))</f>
        <v>3</v>
      </c>
      <c r="D17" s="75">
        <f>INDEX('Equipos (cálculos)'!B$2:B$19,MATCH($A17,'Equipos (cálculos)'!$AI$2:$AI$19,0))</f>
        <v>6</v>
      </c>
      <c r="E17" s="75">
        <f>INDEX('Equipos (cálculos)'!C$2:C$19,MATCH($A17,'Equipos (cálculos)'!$AI$2:$AI$19,0))</f>
        <v>1</v>
      </c>
      <c r="F17" s="75">
        <f>INDEX('Equipos (cálculos)'!D$2:D$19,MATCH($A17,'Equipos (cálculos)'!$AI$2:$AI$19,0))</f>
        <v>0</v>
      </c>
      <c r="G17" s="75">
        <f>INDEX('Equipos (cálculos)'!E$2:E$19,MATCH($A17,'Equipos (cálculos)'!$AI$2:$AI$19,0))</f>
        <v>5</v>
      </c>
      <c r="H17" s="75">
        <f>INDEX('Equipos (cálculos)'!F$2:F$19,MATCH($A17,'Equipos (cálculos)'!$AI$2:$AI$19,0))</f>
        <v>3</v>
      </c>
      <c r="I17" s="75">
        <f>INDEX('Equipos (cálculos)'!G$2:G$19,MATCH($A17,'Equipos (cálculos)'!$AI$2:$AI$19,0))</f>
        <v>12</v>
      </c>
      <c r="J17" s="75">
        <f>INDEX('Equipos (cálculos)'!H$2:H$19,MATCH($A17,'Equipos (cálculos)'!$AI$2:$AI$19,0))</f>
        <v>-9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2</v>
      </c>
      <c r="D18" s="75">
        <f>INDEX('Equipos (cálculos)'!B$2:B$19,MATCH($A18,'Equipos (cálculos)'!$AI$2:$AI$19,0))</f>
        <v>6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2</v>
      </c>
      <c r="G18" s="75">
        <f>INDEX('Equipos (cálculos)'!E$2:E$19,MATCH($A18,'Equipos (cálculos)'!$AI$2:$AI$19,0))</f>
        <v>4</v>
      </c>
      <c r="H18" s="75">
        <f>INDEX('Equipos (cálculos)'!F$2:F$19,MATCH($A18,'Equipos (cálculos)'!$AI$2:$AI$19,0))</f>
        <v>3</v>
      </c>
      <c r="I18" s="75">
        <f>INDEX('Equipos (cálculos)'!G$2:G$19,MATCH($A18,'Equipos (cálculos)'!$AI$2:$AI$19,0))</f>
        <v>13</v>
      </c>
      <c r="J18" s="75">
        <f>INDEX('Equipos (cálculos)'!H$2:H$19,MATCH($A18,'Equipos (cálculos)'!$AI$2:$AI$19,0))</f>
        <v>-10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6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6</v>
      </c>
      <c r="H19" s="75">
        <f>INDEX('Equipos (cálculos)'!F$2:F$19,MATCH($A19,'Equipos (cálculos)'!$AI$2:$AI$19,0))</f>
        <v>3</v>
      </c>
      <c r="I19" s="75">
        <f>INDEX('Equipos (cálculos)'!G$2:G$19,MATCH($A19,'Equipos (cálculos)'!$AI$2:$AI$19,0))</f>
        <v>17</v>
      </c>
      <c r="J19" s="75">
        <f>INDEX('Equipos (cálculos)'!H$2:H$19,MATCH($A19,'Equipos (cálculos)'!$AI$2:$AI$19,0))</f>
        <v>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2" t="s">
        <v>76</v>
      </c>
      <c r="D2" s="132"/>
      <c r="E2" s="132"/>
      <c r="F2" s="132"/>
      <c r="G2" s="132"/>
      <c r="H2" s="36" t="s">
        <v>80</v>
      </c>
      <c r="J2" s="24" t="s">
        <v>78</v>
      </c>
      <c r="K2" s="132" t="s">
        <v>81</v>
      </c>
      <c r="L2" s="132"/>
      <c r="M2" s="132"/>
      <c r="N2" s="132"/>
      <c r="O2" s="132"/>
      <c r="P2" s="34" t="s">
        <v>53</v>
      </c>
      <c r="R2" s="24" t="s">
        <v>79</v>
      </c>
      <c r="S2" s="132" t="s">
        <v>77</v>
      </c>
      <c r="T2" s="132"/>
      <c r="U2" s="132"/>
      <c r="V2" s="132"/>
      <c r="W2" s="132"/>
      <c r="X2" s="34" t="s">
        <v>96</v>
      </c>
      <c r="Z2" s="24" t="s">
        <v>98</v>
      </c>
      <c r="AA2" s="132" t="s">
        <v>97</v>
      </c>
      <c r="AB2" s="132"/>
      <c r="AC2" s="132"/>
      <c r="AD2" s="132"/>
      <c r="AE2" s="132"/>
      <c r="AF2" s="34" t="s">
        <v>71</v>
      </c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</row>
    <row r="3" spans="2:80" ht="19" x14ac:dyDescent="0.25">
      <c r="B3" s="137" t="s">
        <v>0</v>
      </c>
      <c r="C3" s="138"/>
      <c r="D3" s="138"/>
      <c r="E3" s="149" t="s">
        <v>4</v>
      </c>
      <c r="F3" s="149"/>
      <c r="G3" s="139" t="s">
        <v>7</v>
      </c>
      <c r="H3" s="140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23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AF1" workbookViewId="0">
      <selection activeCell="W25" sqref="W25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2" t="s">
        <v>178</v>
      </c>
      <c r="D2" s="132"/>
      <c r="E2" s="132"/>
      <c r="F2" s="132"/>
      <c r="G2" s="132"/>
      <c r="H2" s="36" t="s">
        <v>71</v>
      </c>
      <c r="J2" s="24" t="s">
        <v>182</v>
      </c>
      <c r="K2" s="132" t="s">
        <v>180</v>
      </c>
      <c r="L2" s="132"/>
      <c r="M2" s="132"/>
      <c r="N2" s="132"/>
      <c r="O2" s="132"/>
      <c r="P2" s="123" t="s">
        <v>185</v>
      </c>
      <c r="R2" s="24" t="s">
        <v>183</v>
      </c>
      <c r="S2" s="132" t="s">
        <v>181</v>
      </c>
      <c r="T2" s="132"/>
      <c r="U2" s="132"/>
      <c r="V2" s="132"/>
      <c r="W2" s="132"/>
      <c r="X2" s="123" t="s">
        <v>186</v>
      </c>
      <c r="Z2" s="24" t="s">
        <v>187</v>
      </c>
      <c r="AA2" s="132" t="s">
        <v>188</v>
      </c>
      <c r="AB2" s="132"/>
      <c r="AC2" s="132"/>
      <c r="AD2" s="132"/>
      <c r="AE2" s="132"/>
      <c r="AF2" s="130" t="s">
        <v>189</v>
      </c>
      <c r="AH2" s="24" t="s">
        <v>191</v>
      </c>
      <c r="AI2" s="132" t="s">
        <v>190</v>
      </c>
      <c r="AJ2" s="132"/>
      <c r="AK2" s="132"/>
      <c r="AL2" s="132"/>
      <c r="AM2" s="132"/>
      <c r="AN2" s="131" t="s">
        <v>71</v>
      </c>
      <c r="AP2" s="24" t="s">
        <v>194</v>
      </c>
      <c r="AQ2" s="132" t="s">
        <v>192</v>
      </c>
      <c r="AR2" s="132"/>
      <c r="AS2" s="132"/>
      <c r="AT2" s="132"/>
      <c r="AU2" s="132"/>
      <c r="AV2" s="45" t="s">
        <v>193</v>
      </c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/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2:BT2"/>
    <mergeCell ref="BN3:BP3"/>
    <mergeCell ref="BQ3:BR3"/>
    <mergeCell ref="BS3:BT3"/>
    <mergeCell ref="BV2:CB2"/>
    <mergeCell ref="BV3:BX3"/>
    <mergeCell ref="BY3:BZ3"/>
    <mergeCell ref="CA3:CB3"/>
    <mergeCell ref="AX2:BD2"/>
    <mergeCell ref="AX3:AZ3"/>
    <mergeCell ref="BA3:BB3"/>
    <mergeCell ref="BC3:BD3"/>
    <mergeCell ref="BF2:BL2"/>
    <mergeCell ref="BF3:BH3"/>
    <mergeCell ref="BI3:BJ3"/>
    <mergeCell ref="BK3:BL3"/>
    <mergeCell ref="AH3:AJ3"/>
    <mergeCell ref="AK3:AL3"/>
    <mergeCell ref="AM3:AN3"/>
    <mergeCell ref="AP3:AR3"/>
    <mergeCell ref="AS3:AT3"/>
    <mergeCell ref="AU3:AV3"/>
    <mergeCell ref="AI2:AM2"/>
    <mergeCell ref="AQ2:AU2"/>
    <mergeCell ref="W3:X3"/>
    <mergeCell ref="Z3:AB3"/>
    <mergeCell ref="AC3:AD3"/>
    <mergeCell ref="AE3:AF3"/>
    <mergeCell ref="S2:W2"/>
    <mergeCell ref="AA2:AE2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topLeftCell="B1" workbookViewId="0">
      <selection activeCell="V32" sqref="V32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6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450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1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146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6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439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1</v>
      </c>
    </row>
    <row r="9" spans="2:22" ht="19" x14ac:dyDescent="0.25">
      <c r="B9" s="6" t="s">
        <v>16</v>
      </c>
      <c r="C9" s="8">
        <f t="shared" si="0"/>
        <v>6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510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121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5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370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4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24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4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265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5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439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24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6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428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2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203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4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373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5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319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4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403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1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5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365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41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1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0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2</v>
      </c>
    </row>
    <row r="31" spans="2:22" x14ac:dyDescent="0.2">
      <c r="U31" s="50" t="s">
        <v>105</v>
      </c>
      <c r="V31" s="22">
        <v>11</v>
      </c>
    </row>
    <row r="32" spans="2:22" x14ac:dyDescent="0.2">
      <c r="U32" s="50" t="s">
        <v>106</v>
      </c>
      <c r="V32" s="22">
        <v>4</v>
      </c>
    </row>
    <row r="33" spans="5:22" x14ac:dyDescent="0.2">
      <c r="U33" s="50" t="s">
        <v>107</v>
      </c>
      <c r="V33" s="22">
        <v>10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1" t="s">
        <v>48</v>
      </c>
      <c r="F37" s="142"/>
      <c r="G37" s="142"/>
      <c r="H37" s="142"/>
      <c r="I37" s="142"/>
      <c r="J37" s="142"/>
      <c r="K37" s="143"/>
    </row>
    <row r="38" spans="5:22" ht="19" x14ac:dyDescent="0.25">
      <c r="E38" s="147" t="s">
        <v>0</v>
      </c>
      <c r="F38" s="148"/>
      <c r="G38" s="148"/>
      <c r="H38" s="144" t="s">
        <v>4</v>
      </c>
      <c r="I38" s="144"/>
      <c r="J38" s="145" t="s">
        <v>7</v>
      </c>
      <c r="K38" s="146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6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450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146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6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439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6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510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121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5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370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24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4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265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5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439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24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6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428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2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203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4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373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5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319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4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403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1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5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365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41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1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1" t="s">
        <v>1</v>
      </c>
      <c r="C2" s="142"/>
      <c r="D2" s="142"/>
      <c r="E2" s="142"/>
      <c r="F2" s="142"/>
      <c r="G2" s="142"/>
      <c r="H2" s="143"/>
      <c r="J2" s="141" t="s">
        <v>30</v>
      </c>
      <c r="K2" s="142"/>
      <c r="L2" s="142"/>
      <c r="M2" s="142"/>
      <c r="N2" s="142"/>
      <c r="O2" s="142"/>
      <c r="P2" s="143"/>
      <c r="R2" s="141" t="s">
        <v>31</v>
      </c>
      <c r="S2" s="142"/>
      <c r="T2" s="142"/>
      <c r="U2" s="142"/>
      <c r="V2" s="142"/>
      <c r="W2" s="142"/>
      <c r="X2" s="143"/>
      <c r="Z2" s="141" t="s">
        <v>32</v>
      </c>
      <c r="AA2" s="142"/>
      <c r="AB2" s="142"/>
      <c r="AC2" s="142"/>
      <c r="AD2" s="142"/>
      <c r="AE2" s="142"/>
      <c r="AF2" s="143"/>
      <c r="AH2" s="141" t="s">
        <v>33</v>
      </c>
      <c r="AI2" s="142"/>
      <c r="AJ2" s="142"/>
      <c r="AK2" s="142"/>
      <c r="AL2" s="142"/>
      <c r="AM2" s="142"/>
      <c r="AN2" s="143"/>
      <c r="AP2" s="141" t="s">
        <v>34</v>
      </c>
      <c r="AQ2" s="142"/>
      <c r="AR2" s="142"/>
      <c r="AS2" s="142"/>
      <c r="AT2" s="142"/>
      <c r="AU2" s="142"/>
      <c r="AV2" s="143"/>
      <c r="AX2" s="141" t="s">
        <v>35</v>
      </c>
      <c r="AY2" s="142"/>
      <c r="AZ2" s="142"/>
      <c r="BA2" s="142"/>
      <c r="BB2" s="142"/>
      <c r="BC2" s="142"/>
      <c r="BD2" s="143"/>
      <c r="BF2" s="141" t="s">
        <v>36</v>
      </c>
      <c r="BG2" s="142"/>
      <c r="BH2" s="142"/>
      <c r="BI2" s="142"/>
      <c r="BJ2" s="142"/>
      <c r="BK2" s="142"/>
      <c r="BL2" s="143"/>
      <c r="BN2" s="141" t="s">
        <v>37</v>
      </c>
      <c r="BO2" s="142"/>
      <c r="BP2" s="142"/>
      <c r="BQ2" s="142"/>
      <c r="BR2" s="142"/>
      <c r="BS2" s="142"/>
      <c r="BT2" s="143"/>
      <c r="BV2" s="141" t="s">
        <v>38</v>
      </c>
      <c r="BW2" s="142"/>
      <c r="BX2" s="142"/>
      <c r="BY2" s="142"/>
      <c r="BZ2" s="142"/>
      <c r="CA2" s="142"/>
      <c r="CB2" s="143"/>
      <c r="CD2" s="141" t="s">
        <v>39</v>
      </c>
      <c r="CE2" s="142"/>
      <c r="CF2" s="142"/>
      <c r="CG2" s="142"/>
      <c r="CH2" s="142"/>
      <c r="CI2" s="142"/>
      <c r="CJ2" s="143"/>
      <c r="CL2" s="141" t="s">
        <v>40</v>
      </c>
      <c r="CM2" s="142"/>
      <c r="CN2" s="142"/>
      <c r="CO2" s="142"/>
      <c r="CP2" s="142"/>
      <c r="CQ2" s="142"/>
      <c r="CR2" s="143"/>
      <c r="CT2" s="141" t="s">
        <v>41</v>
      </c>
      <c r="CU2" s="142"/>
      <c r="CV2" s="142"/>
      <c r="CW2" s="142"/>
      <c r="CX2" s="142"/>
      <c r="CY2" s="142"/>
      <c r="CZ2" s="143"/>
      <c r="DB2" s="141" t="s">
        <v>45</v>
      </c>
      <c r="DC2" s="142"/>
      <c r="DD2" s="142"/>
      <c r="DE2" s="142"/>
      <c r="DF2" s="142"/>
      <c r="DG2" s="142"/>
      <c r="DH2" s="143"/>
      <c r="DJ2" s="141" t="s">
        <v>44</v>
      </c>
      <c r="DK2" s="142"/>
      <c r="DL2" s="142"/>
      <c r="DM2" s="142"/>
      <c r="DN2" s="142"/>
      <c r="DO2" s="142"/>
      <c r="DP2" s="143"/>
      <c r="DR2" s="141" t="s">
        <v>43</v>
      </c>
      <c r="DS2" s="142"/>
      <c r="DT2" s="142"/>
      <c r="DU2" s="142"/>
      <c r="DV2" s="142"/>
      <c r="DW2" s="142"/>
      <c r="DX2" s="143"/>
      <c r="DZ2" s="141" t="s">
        <v>42</v>
      </c>
      <c r="EA2" s="142"/>
      <c r="EB2" s="142"/>
      <c r="EC2" s="142"/>
      <c r="ED2" s="142"/>
      <c r="EE2" s="142"/>
      <c r="EF2" s="143"/>
    </row>
    <row r="3" spans="2:136" ht="19" x14ac:dyDescent="0.25">
      <c r="B3" s="147" t="s">
        <v>0</v>
      </c>
      <c r="C3" s="148"/>
      <c r="D3" s="148"/>
      <c r="E3" s="144" t="s">
        <v>4</v>
      </c>
      <c r="F3" s="144"/>
      <c r="G3" s="145" t="s">
        <v>7</v>
      </c>
      <c r="H3" s="146"/>
      <c r="J3" s="147" t="s">
        <v>0</v>
      </c>
      <c r="K3" s="148"/>
      <c r="L3" s="148"/>
      <c r="M3" s="144" t="s">
        <v>4</v>
      </c>
      <c r="N3" s="144"/>
      <c r="O3" s="145" t="s">
        <v>7</v>
      </c>
      <c r="P3" s="146"/>
      <c r="R3" s="147" t="s">
        <v>0</v>
      </c>
      <c r="S3" s="148"/>
      <c r="T3" s="148"/>
      <c r="U3" s="144" t="s">
        <v>4</v>
      </c>
      <c r="V3" s="144"/>
      <c r="W3" s="145" t="s">
        <v>7</v>
      </c>
      <c r="X3" s="146"/>
      <c r="Z3" s="147" t="s">
        <v>0</v>
      </c>
      <c r="AA3" s="148"/>
      <c r="AB3" s="148"/>
      <c r="AC3" s="144" t="s">
        <v>4</v>
      </c>
      <c r="AD3" s="144"/>
      <c r="AE3" s="145" t="s">
        <v>7</v>
      </c>
      <c r="AF3" s="146"/>
      <c r="AH3" s="147" t="s">
        <v>0</v>
      </c>
      <c r="AI3" s="148"/>
      <c r="AJ3" s="148"/>
      <c r="AK3" s="144" t="s">
        <v>4</v>
      </c>
      <c r="AL3" s="144"/>
      <c r="AM3" s="145" t="s">
        <v>7</v>
      </c>
      <c r="AN3" s="146"/>
      <c r="AP3" s="147" t="s">
        <v>0</v>
      </c>
      <c r="AQ3" s="148"/>
      <c r="AR3" s="148"/>
      <c r="AS3" s="144" t="s">
        <v>4</v>
      </c>
      <c r="AT3" s="144"/>
      <c r="AU3" s="145" t="s">
        <v>7</v>
      </c>
      <c r="AV3" s="146"/>
      <c r="AX3" s="147" t="s">
        <v>0</v>
      </c>
      <c r="AY3" s="148"/>
      <c r="AZ3" s="148"/>
      <c r="BA3" s="144" t="s">
        <v>4</v>
      </c>
      <c r="BB3" s="144"/>
      <c r="BC3" s="145" t="s">
        <v>7</v>
      </c>
      <c r="BD3" s="146"/>
      <c r="BF3" s="147" t="s">
        <v>0</v>
      </c>
      <c r="BG3" s="148"/>
      <c r="BH3" s="148"/>
      <c r="BI3" s="144" t="s">
        <v>4</v>
      </c>
      <c r="BJ3" s="144"/>
      <c r="BK3" s="145" t="s">
        <v>7</v>
      </c>
      <c r="BL3" s="146"/>
      <c r="BN3" s="147" t="s">
        <v>0</v>
      </c>
      <c r="BO3" s="148"/>
      <c r="BP3" s="148"/>
      <c r="BQ3" s="144" t="s">
        <v>4</v>
      </c>
      <c r="BR3" s="144"/>
      <c r="BS3" s="145" t="s">
        <v>7</v>
      </c>
      <c r="BT3" s="146"/>
      <c r="BV3" s="147" t="s">
        <v>0</v>
      </c>
      <c r="BW3" s="148"/>
      <c r="BX3" s="148"/>
      <c r="BY3" s="144" t="s">
        <v>4</v>
      </c>
      <c r="BZ3" s="144"/>
      <c r="CA3" s="145" t="s">
        <v>7</v>
      </c>
      <c r="CB3" s="146"/>
      <c r="CD3" s="147" t="s">
        <v>0</v>
      </c>
      <c r="CE3" s="148"/>
      <c r="CF3" s="148"/>
      <c r="CG3" s="144" t="s">
        <v>4</v>
      </c>
      <c r="CH3" s="144"/>
      <c r="CI3" s="145" t="s">
        <v>7</v>
      </c>
      <c r="CJ3" s="146"/>
      <c r="CL3" s="147" t="s">
        <v>0</v>
      </c>
      <c r="CM3" s="148"/>
      <c r="CN3" s="148"/>
      <c r="CO3" s="144" t="s">
        <v>4</v>
      </c>
      <c r="CP3" s="144"/>
      <c r="CQ3" s="145" t="s">
        <v>7</v>
      </c>
      <c r="CR3" s="146"/>
      <c r="CT3" s="147" t="s">
        <v>0</v>
      </c>
      <c r="CU3" s="148"/>
      <c r="CV3" s="148"/>
      <c r="CW3" s="144" t="s">
        <v>4</v>
      </c>
      <c r="CX3" s="144"/>
      <c r="CY3" s="145" t="s">
        <v>7</v>
      </c>
      <c r="CZ3" s="146"/>
      <c r="DB3" s="147" t="s">
        <v>0</v>
      </c>
      <c r="DC3" s="148"/>
      <c r="DD3" s="148"/>
      <c r="DE3" s="144" t="s">
        <v>4</v>
      </c>
      <c r="DF3" s="144"/>
      <c r="DG3" s="145" t="s">
        <v>7</v>
      </c>
      <c r="DH3" s="146"/>
      <c r="DJ3" s="147" t="s">
        <v>0</v>
      </c>
      <c r="DK3" s="148"/>
      <c r="DL3" s="148"/>
      <c r="DM3" s="144" t="s">
        <v>4</v>
      </c>
      <c r="DN3" s="144"/>
      <c r="DO3" s="145" t="s">
        <v>7</v>
      </c>
      <c r="DP3" s="146"/>
      <c r="DR3" s="147" t="s">
        <v>0</v>
      </c>
      <c r="DS3" s="148"/>
      <c r="DT3" s="148"/>
      <c r="DU3" s="144" t="s">
        <v>4</v>
      </c>
      <c r="DV3" s="144"/>
      <c r="DW3" s="145" t="s">
        <v>7</v>
      </c>
      <c r="DX3" s="146"/>
      <c r="DZ3" s="147" t="s">
        <v>0</v>
      </c>
      <c r="EA3" s="148"/>
      <c r="EB3" s="148"/>
      <c r="EC3" s="144" t="s">
        <v>4</v>
      </c>
      <c r="ED3" s="144"/>
      <c r="EE3" s="145" t="s">
        <v>7</v>
      </c>
      <c r="EF3" s="146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1" t="s">
        <v>47</v>
      </c>
      <c r="D39" s="142"/>
      <c r="E39" s="142"/>
      <c r="F39" s="142"/>
      <c r="G39" s="142"/>
      <c r="H39" s="142"/>
      <c r="I39" s="143"/>
    </row>
    <row r="40" spans="3:9" ht="19" x14ac:dyDescent="0.25">
      <c r="C40" s="147" t="s">
        <v>0</v>
      </c>
      <c r="D40" s="148"/>
      <c r="E40" s="148"/>
      <c r="F40" s="144" t="s">
        <v>4</v>
      </c>
      <c r="G40" s="144"/>
      <c r="H40" s="145" t="s">
        <v>7</v>
      </c>
      <c r="I40" s="146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6</v>
      </c>
      <c r="F3" s="6" t="s">
        <v>10</v>
      </c>
      <c r="G3" s="8">
        <f t="shared" ref="G3:G24" si="0">H42</f>
        <v>450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467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146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6</v>
      </c>
      <c r="F8" s="6" t="s">
        <v>15</v>
      </c>
      <c r="G8" s="8">
        <f t="shared" si="0"/>
        <v>439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6</v>
      </c>
      <c r="F9" s="6" t="s">
        <v>16</v>
      </c>
      <c r="G9" s="8">
        <f t="shared" si="0"/>
        <v>510</v>
      </c>
      <c r="I9" s="6" t="s">
        <v>16</v>
      </c>
      <c r="J9" s="8">
        <f t="shared" si="1"/>
        <v>1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121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5</v>
      </c>
      <c r="F11" s="6" t="s">
        <v>18</v>
      </c>
      <c r="G11" s="8">
        <f t="shared" si="0"/>
        <v>370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24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4</v>
      </c>
      <c r="F14" s="6" t="s">
        <v>21</v>
      </c>
      <c r="G14" s="8">
        <f t="shared" si="0"/>
        <v>265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5</v>
      </c>
      <c r="F15" s="6" t="s">
        <v>22</v>
      </c>
      <c r="G15" s="8">
        <f t="shared" si="0"/>
        <v>439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24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6</v>
      </c>
      <c r="F17" s="6" t="s">
        <v>24</v>
      </c>
      <c r="G17" s="8">
        <f t="shared" si="0"/>
        <v>428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2</v>
      </c>
      <c r="F18" s="6" t="s">
        <v>25</v>
      </c>
      <c r="G18" s="8">
        <f t="shared" si="0"/>
        <v>203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4</v>
      </c>
      <c r="F19" s="6" t="s">
        <v>26</v>
      </c>
      <c r="G19" s="8">
        <f t="shared" si="0"/>
        <v>373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5</v>
      </c>
      <c r="F20" s="6" t="s">
        <v>27</v>
      </c>
      <c r="G20" s="8">
        <f t="shared" si="0"/>
        <v>319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403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1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5</v>
      </c>
      <c r="F22" s="6" t="s">
        <v>29</v>
      </c>
      <c r="G22" s="8">
        <f t="shared" si="0"/>
        <v>365</v>
      </c>
      <c r="I22" s="6" t="s">
        <v>29</v>
      </c>
      <c r="J22" s="8">
        <f t="shared" si="1"/>
        <v>2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41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1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12" ht="19" x14ac:dyDescent="0.25">
      <c r="F40" s="147" t="s">
        <v>0</v>
      </c>
      <c r="G40" s="148"/>
      <c r="H40" s="148"/>
      <c r="I40" s="144" t="s">
        <v>4</v>
      </c>
      <c r="J40" s="144"/>
      <c r="K40" s="145" t="s">
        <v>7</v>
      </c>
      <c r="L40" s="146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6</v>
      </c>
      <c r="H42" s="7">
        <f>'Estadisticas 1º Vuelta'!G40+'Estadisticas 2º Vuelta'!E42</f>
        <v>450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467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146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6</v>
      </c>
      <c r="H47" s="7">
        <f>'Estadisticas 1º Vuelta'!G45+'Estadisticas 2º Vuelta'!E47</f>
        <v>439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6</v>
      </c>
      <c r="H48" s="7">
        <f>'Estadisticas 1º Vuelta'!G46+'Estadisticas 2º Vuelta'!E48</f>
        <v>510</v>
      </c>
      <c r="I48" s="7">
        <f>'Estadisticas 1º Vuelta'!H46+'Estadisticas 2º Vuelta'!F48</f>
        <v>1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121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5</v>
      </c>
      <c r="H50" s="7">
        <f>'Estadisticas 1º Vuelta'!G48+'Estadisticas 2º Vuelta'!E50</f>
        <v>370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24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4</v>
      </c>
      <c r="H53" s="7">
        <f>'Estadisticas 1º Vuelta'!G50+'Estadisticas 2º Vuelta'!E53</f>
        <v>265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5</v>
      </c>
      <c r="H54" s="7">
        <f>'Estadisticas 1º Vuelta'!G51+'Estadisticas 2º Vuelta'!E54</f>
        <v>439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24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6</v>
      </c>
      <c r="H56" s="7">
        <f>'Estadisticas 1º Vuelta'!G53+'Estadisticas 2º Vuelta'!E56</f>
        <v>428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2</v>
      </c>
      <c r="H57" s="7">
        <f>'Estadisticas 1º Vuelta'!G54+'Estadisticas 2º Vuelta'!E57</f>
        <v>203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4</v>
      </c>
      <c r="H58" s="7">
        <f>'Estadisticas 1º Vuelta'!G55+'Estadisticas 2º Vuelta'!E58</f>
        <v>373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5</v>
      </c>
      <c r="H59" s="7">
        <f>'Estadisticas 1º Vuelta'!G56+'Estadisticas 2º Vuelta'!E59</f>
        <v>319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4</v>
      </c>
      <c r="H60" s="7">
        <f>'Estadisticas 1º Vuelta'!G57+'Estadisticas 2º Vuelta'!E60</f>
        <v>403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1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5</v>
      </c>
      <c r="H61" s="7">
        <f>'Estadisticas 1º Vuelta'!G58+'Estadisticas 2º Vuelta'!E61</f>
        <v>365</v>
      </c>
      <c r="I61" s="7">
        <f>'Estadisticas 1º Vuelta'!H58+'Estadisticas 2º Vuelta'!F61</f>
        <v>2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41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1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2023-10-15T17:23:52Z</dcterms:modified>
</cp:coreProperties>
</file>