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0" windowWidth="28800" windowHeight="18000" tabRatio="500" firstSheet="1" activeTab="11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25" i="1" l="1"/>
  <c r="BO25" i="1"/>
  <c r="BP25" i="1"/>
  <c r="BH25" i="1"/>
  <c r="BG25" i="1"/>
  <c r="AZ25" i="1"/>
  <c r="AY25" i="1"/>
  <c r="AR25" i="1"/>
  <c r="AB25" i="1"/>
  <c r="H39" i="13"/>
  <c r="H49" i="13"/>
  <c r="H58" i="13"/>
  <c r="H68" i="13"/>
  <c r="H77" i="13"/>
  <c r="H87" i="13"/>
  <c r="C2" i="14"/>
  <c r="D2" i="14"/>
  <c r="I2" i="14"/>
  <c r="H45" i="13"/>
  <c r="H54" i="13"/>
  <c r="H62" i="13"/>
  <c r="H71" i="13"/>
  <c r="H79" i="13"/>
  <c r="H88" i="13"/>
  <c r="C3" i="14"/>
  <c r="D3" i="14"/>
  <c r="I3" i="14"/>
  <c r="H36" i="13"/>
  <c r="H44" i="13"/>
  <c r="H53" i="13"/>
  <c r="H61" i="13"/>
  <c r="H70" i="13"/>
  <c r="H78" i="13"/>
  <c r="C4" i="14"/>
  <c r="D4" i="14"/>
  <c r="I4" i="14"/>
  <c r="H32" i="13"/>
  <c r="H41" i="13"/>
  <c r="H51" i="13"/>
  <c r="H60" i="13"/>
  <c r="H89" i="13"/>
  <c r="C5" i="14"/>
  <c r="D5" i="14"/>
  <c r="I5" i="14"/>
  <c r="H42" i="13"/>
  <c r="H59" i="13"/>
  <c r="H76" i="13"/>
  <c r="H85" i="13"/>
  <c r="C6" i="14"/>
  <c r="D6" i="14"/>
  <c r="I6" i="14"/>
  <c r="H31" i="13"/>
  <c r="H40" i="13"/>
  <c r="H50" i="13"/>
  <c r="H69" i="13"/>
  <c r="C7" i="14"/>
  <c r="D7" i="14"/>
  <c r="I7" i="14"/>
  <c r="H38" i="13"/>
  <c r="H47" i="13"/>
  <c r="H56" i="13"/>
  <c r="H66" i="13"/>
  <c r="H75" i="13"/>
  <c r="C8" i="14"/>
  <c r="D8" i="14"/>
  <c r="I8" i="14"/>
  <c r="H46" i="13"/>
  <c r="H55" i="13"/>
  <c r="H63" i="13"/>
  <c r="H72" i="13"/>
  <c r="H80" i="13"/>
  <c r="C9" i="14"/>
  <c r="D9" i="14"/>
  <c r="I9" i="14"/>
  <c r="H67" i="13"/>
  <c r="H84" i="13"/>
  <c r="C10" i="14"/>
  <c r="D10" i="14"/>
  <c r="I10" i="14"/>
  <c r="H43" i="13"/>
  <c r="H81" i="13"/>
  <c r="H91" i="13"/>
  <c r="C11" i="14"/>
  <c r="D11" i="14"/>
  <c r="I11" i="14"/>
  <c r="H52" i="13"/>
  <c r="H90" i="13"/>
  <c r="C12" i="14"/>
  <c r="D12" i="14"/>
  <c r="I12" i="14"/>
  <c r="H86" i="13"/>
  <c r="C13" i="14"/>
  <c r="D13" i="14"/>
  <c r="I13" i="14"/>
  <c r="H29" i="13"/>
  <c r="H64" i="13"/>
  <c r="H65" i="13"/>
  <c r="H82" i="13"/>
  <c r="H83" i="13"/>
  <c r="C14" i="14"/>
  <c r="D14" i="14"/>
  <c r="I14" i="14"/>
  <c r="H73" i="13"/>
  <c r="C15" i="14"/>
  <c r="D15" i="14"/>
  <c r="I15" i="14"/>
  <c r="H48" i="13"/>
  <c r="H57" i="13"/>
  <c r="C16" i="14"/>
  <c r="D16" i="14"/>
  <c r="I16" i="14"/>
  <c r="H74" i="13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K6" i="14"/>
  <c r="J68" i="13"/>
  <c r="K13" i="14"/>
  <c r="K77" i="13"/>
  <c r="M2" i="14"/>
  <c r="K17" i="14"/>
  <c r="K39" i="13"/>
  <c r="K18" i="14"/>
  <c r="J49" i="13"/>
  <c r="K4" i="14"/>
  <c r="J87" i="13"/>
  <c r="N2" i="14"/>
  <c r="P2" i="14"/>
  <c r="K3" i="14"/>
  <c r="K5" i="14"/>
  <c r="K8" i="14"/>
  <c r="K9" i="14"/>
  <c r="K10" i="14"/>
  <c r="K11" i="14"/>
  <c r="K12" i="14"/>
  <c r="K14" i="14"/>
  <c r="K15" i="14"/>
  <c r="K16" i="14"/>
  <c r="K19" i="14"/>
  <c r="K37" i="13"/>
  <c r="J27" i="13"/>
  <c r="M3" i="14"/>
  <c r="K6" i="13"/>
  <c r="J45" i="13"/>
  <c r="J79" i="13"/>
  <c r="K88" i="13"/>
  <c r="N3" i="14"/>
  <c r="P3" i="14"/>
  <c r="K18" i="13"/>
  <c r="J26" i="13"/>
  <c r="K36" i="13"/>
  <c r="K53" i="13"/>
  <c r="J61" i="13"/>
  <c r="M4" i="14"/>
  <c r="J8" i="13"/>
  <c r="N4" i="14"/>
  <c r="P4" i="14"/>
  <c r="K10" i="13"/>
  <c r="K60" i="13"/>
  <c r="J70" i="13"/>
  <c r="M5" i="14"/>
  <c r="K79" i="13"/>
  <c r="N5" i="14"/>
  <c r="P5" i="14"/>
  <c r="K19" i="13"/>
  <c r="J24" i="13"/>
  <c r="K51" i="13"/>
  <c r="J59" i="13"/>
  <c r="M6" i="14"/>
  <c r="K34" i="13"/>
  <c r="J4" i="13"/>
  <c r="J42" i="13"/>
  <c r="J76" i="13"/>
  <c r="K85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K55" i="13"/>
  <c r="J63" i="13"/>
  <c r="N9" i="14"/>
  <c r="P9" i="14"/>
  <c r="K33" i="13"/>
  <c r="J9" i="13"/>
  <c r="J23" i="13"/>
  <c r="J41" i="13"/>
  <c r="K50" i="13"/>
  <c r="J58" i="13"/>
  <c r="J75" i="13"/>
  <c r="M10" i="14"/>
  <c r="K67" i="13"/>
  <c r="K84" i="13"/>
  <c r="N10" i="14"/>
  <c r="P10" i="14"/>
  <c r="J15" i="13"/>
  <c r="K62" i="13"/>
  <c r="J72" i="13"/>
  <c r="K81" i="13"/>
  <c r="M11" i="14"/>
  <c r="K5" i="13"/>
  <c r="J34" i="13"/>
  <c r="J91" i="13"/>
  <c r="N11" i="14"/>
  <c r="P11" i="14"/>
  <c r="K22" i="13"/>
  <c r="J71" i="13"/>
  <c r="M12" i="14"/>
  <c r="K3" i="13"/>
  <c r="K42" i="13"/>
  <c r="J52" i="13"/>
  <c r="K80" i="13"/>
  <c r="N12" i="14"/>
  <c r="P12" i="14"/>
  <c r="K35" i="13"/>
  <c r="J25" i="13"/>
  <c r="J43" i="13"/>
  <c r="K52" i="13"/>
  <c r="K69" i="13"/>
  <c r="M13" i="14"/>
  <c r="K13" i="13"/>
  <c r="J6" i="13"/>
  <c r="N13" i="14"/>
  <c r="P13" i="14"/>
  <c r="J14" i="13"/>
  <c r="J47" i="13"/>
  <c r="J83" i="13"/>
  <c r="M14" i="14"/>
  <c r="K8" i="13"/>
  <c r="K46" i="13"/>
  <c r="K64" i="13"/>
  <c r="J65" i="13"/>
  <c r="K82" i="13"/>
  <c r="N14" i="14"/>
  <c r="P14" i="14"/>
  <c r="M15" i="14"/>
  <c r="N15" i="14"/>
  <c r="P15" i="14"/>
  <c r="K16" i="13"/>
  <c r="J21" i="13"/>
  <c r="K29" i="13"/>
  <c r="K38" i="13"/>
  <c r="J48" i="13"/>
  <c r="K57" i="13"/>
  <c r="J86" i="13"/>
  <c r="M16" i="14"/>
  <c r="J67" i="13"/>
  <c r="K76" i="13"/>
  <c r="N16" i="14"/>
  <c r="P16" i="14"/>
  <c r="K17" i="13"/>
  <c r="J28" i="13"/>
  <c r="K31" i="13"/>
  <c r="J56" i="13"/>
  <c r="M17" i="14"/>
  <c r="J5" i="13"/>
  <c r="J39" i="13"/>
  <c r="K65" i="13"/>
  <c r="K74" i="13"/>
  <c r="J84" i="13"/>
  <c r="N17" i="14"/>
  <c r="P17" i="14"/>
  <c r="K32" i="13"/>
  <c r="J40" i="13"/>
  <c r="K66" i="13"/>
  <c r="M18" i="14"/>
  <c r="K49" i="13"/>
  <c r="J74" i="13"/>
  <c r="N18" i="14"/>
  <c r="P18" i="14"/>
  <c r="K7" i="13"/>
  <c r="J11" i="13"/>
  <c r="K44" i="13"/>
  <c r="J54" i="13"/>
  <c r="M19" i="14"/>
  <c r="K63" i="13"/>
  <c r="J73" i="13"/>
  <c r="J82" i="13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T4" i="14"/>
  <c r="U4" i="14"/>
  <c r="V4" i="14"/>
  <c r="T6" i="14"/>
  <c r="U6" i="14"/>
  <c r="V6" i="14"/>
  <c r="V7" i="14"/>
  <c r="V15" i="14"/>
  <c r="T11" i="14"/>
  <c r="U11" i="14"/>
  <c r="V11" i="14"/>
  <c r="T12" i="14"/>
  <c r="U12" i="14"/>
  <c r="V12" i="14"/>
  <c r="T17" i="14"/>
  <c r="U17" i="14"/>
  <c r="V17" i="14"/>
  <c r="T9" i="14"/>
  <c r="U9" i="14"/>
  <c r="V9" i="14"/>
  <c r="T13" i="14"/>
  <c r="U13" i="14"/>
  <c r="V13" i="14"/>
  <c r="T3" i="14"/>
  <c r="U3" i="14"/>
  <c r="V3" i="14"/>
  <c r="W2" i="14"/>
  <c r="T14" i="14"/>
  <c r="U14" i="14"/>
  <c r="V14" i="14"/>
  <c r="W3" i="14"/>
  <c r="W4" i="14"/>
  <c r="T7" i="14"/>
  <c r="U7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E19" i="14"/>
  <c r="G5" i="15"/>
  <c r="G6" i="15"/>
  <c r="G7" i="15"/>
  <c r="E2" i="14"/>
  <c r="G8" i="15"/>
  <c r="E11" i="14"/>
  <c r="E14" i="14"/>
  <c r="E18" i="14"/>
  <c r="G9" i="15"/>
  <c r="G10" i="15"/>
  <c r="G11" i="15"/>
  <c r="E12" i="14"/>
  <c r="E5" i="14"/>
  <c r="G12" i="15"/>
  <c r="G13" i="15"/>
  <c r="G14" i="15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B19" i="14"/>
  <c r="D5" i="15"/>
  <c r="D6" i="15"/>
  <c r="D7" i="15"/>
  <c r="B2" i="14"/>
  <c r="D8" i="15"/>
  <c r="B11" i="14"/>
  <c r="B14" i="14"/>
  <c r="B18" i="14"/>
  <c r="D9" i="15"/>
  <c r="D10" i="15"/>
  <c r="D11" i="15"/>
  <c r="B12" i="14"/>
  <c r="B5" i="14"/>
  <c r="D12" i="15"/>
  <c r="D13" i="15"/>
  <c r="D14" i="15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16" i="13"/>
  <c r="H14" i="13"/>
  <c r="H18" i="13"/>
  <c r="H12" i="13"/>
  <c r="H19" i="13"/>
  <c r="H13" i="13"/>
  <c r="H11" i="13"/>
  <c r="H15" i="13"/>
  <c r="H17" i="13"/>
  <c r="K56" i="13"/>
  <c r="K58" i="13"/>
  <c r="K59" i="13"/>
  <c r="K61" i="13"/>
  <c r="K68" i="13"/>
  <c r="K70" i="13"/>
  <c r="K71" i="13"/>
  <c r="K72" i="13"/>
  <c r="K73" i="13"/>
  <c r="K75" i="13"/>
  <c r="K78" i="13"/>
  <c r="K83" i="13"/>
  <c r="K86" i="13"/>
  <c r="K87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7" i="13"/>
  <c r="J60" i="13"/>
  <c r="J62" i="13"/>
  <c r="J64" i="13"/>
  <c r="J66" i="13"/>
  <c r="J69" i="13"/>
  <c r="J77" i="13"/>
  <c r="J78" i="13"/>
  <c r="J80" i="13"/>
  <c r="J81" i="13"/>
  <c r="J85" i="13"/>
  <c r="J88" i="13"/>
  <c r="J89" i="13"/>
  <c r="J90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4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<sst xmlns="http://schemas.openxmlformats.org/spreadsheetml/2006/main" count="3351" uniqueCount="204">
  <si>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</si>
  <si>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</si>
  <si>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</si>
  <si>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</si>
  <si>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</si>
  <si>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</si>
  <si>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</si>
  <si>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</si>
  <si>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</si>
  <si>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</si>
  <si>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</si>
  <si>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</si>
  <si>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</si>
  <si>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</si>
  <si>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</si>
  <si>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</si>
  <si>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</si>
  <si>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</si>
  <si>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</si>
  <si>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</si>
  <si>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</si>
  <si>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</si>
  <si>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</si>
  <si>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</si>
  <si>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</si>
  <si>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</si>
  <si>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</si>
  <si>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</si>
  <si>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</si>
  <si>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</si>
  <si>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</si>
  <si>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</si>
  <si>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</si>
  <si>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</si>
  <si>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</si>
  <si>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</si>
  <si>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</si>
  <si>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</si>
  <si>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</si>
  <si>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</si>
  <si>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</si>
  <si>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</si>
  <si>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</si>
  <si>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</si>
  <si>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</si>
  <si>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</si>
  <si>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</si>
  <si>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</si>
  <si>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</si>
  <si>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</si>
  <si>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</si>
  <si>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</si>
  <si>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</si>
  <si>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</si>
  <si>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</si>
  <si>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</si>
  <si>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</si>
  <si>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</si>
  <si>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</si>
  <si>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</si>
  <si>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</si>
  <si>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</si>
  <si>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</si>
  <si>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</si>
  <si>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</si>
  <si>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</si>
  <si>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</si>
  <si>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</si>
  <si>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</si>
  <si>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</si>
  <si>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</si>
  <si>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</si>
  <si>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</si>
  <si>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</si>
  <si>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</si>
  <si>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</si>
  <si>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</si>
  <si>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</si>
  <si>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</si>
  <si>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</si>
  <si>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</si>
  <si>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</si>
  <si>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</si>
  <si>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</si>
  <si>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</si>
  <si>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</si>
  <si>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</si>
  <si>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</si>
  <si>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</si>
  <si>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</si>
  <si>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</si>
  <si>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</si>
  <si>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</si>
  <si>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</si>
  <si>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</si>
  <si>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</si>
  <si>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</si>
  <si>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</si>
  <si>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</si>
  <si>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</si>
  <si>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</si>
  <si>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</si>
  <si>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</si>
  <si>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</si>
  <si>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</si>
  <si>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</si>
  <si>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</si>
  <si>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</si>
  <si>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</si>
  <si>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</si>
  <si>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</si>
  <si>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</si>
  <si>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</si>
  <si>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</si>
  <si>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</si>
  <si>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</si>
  <si>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</si>
  <si>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</si>
  <si>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</si>
  <si>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</si>
  <si>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</si>
  <si>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</si>
  <si>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</si>
  <si>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</si>
  <si>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</si>
  <si>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</si>
  <si>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</si>
  <si>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</si>
  <si>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</si>
  <si>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</si>
  <si>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</si>
  <si>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</si>
  <si>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</si>
  <si>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</si>
  <si>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</si>
  <si>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</si>
  <si>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</si>
  <si>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</si>
  <si>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</si>
  <si>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</si>
  <si>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</si>
  <si>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</si>
  <si>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</si>
  <si>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</si>
  <si>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</si>
  <si>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</si>
  <si>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</si>
  <si>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</si>
  <si>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</si>
  <si>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</si>
  <si>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</si>
  <si>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</si>
  <si>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</si>
  <si>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</si>
  <si>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</si>
  <si>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</si>
  <si>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</si>
  <si>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</si>
  <si>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</si>
  <si>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</si>
  <si>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</si>
  <si>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</si>
  <si>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</si>
  <si>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</si>
  <si>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</si>
  <si>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</si>
  <si>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</si>
  <si>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</si>
  <si>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</si>
  <si>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</si>
  <si>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</si>
  <si>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</si>
  <si>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</si>
  <si>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</si>
  <si>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</si>
  <si>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</si>
  <si>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</si>
  <si>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</si>
  <si>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</si>
  <si>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</si>
  <si>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</si>
  <si>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</si>
  <si>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</si>
  <si>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</si>
  <si>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</si>
  <si>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</si>
  <si>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</si>
  <si>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</si>
  <si>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</si>
  <si>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</si>
  <si>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</si>
  <si>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</si>
  <si>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</si>
  <si>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</si>
  <si>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</si>
  <si>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</si>
  <si>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</si>
  <si>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</si>
  <si>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1/11/2023</t>
    </r>
  </si>
  <si>
    <t>CRISTO ATLÉTICO PALENCIA</t>
  </si>
  <si>
    <t>ALMAZÁN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</si>
  <si>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5/11/2023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</si>
  <si>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11/11/2023</t>
    </r>
  </si>
  <si>
    <t>JÚPITER LEONÉS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</si>
</sst>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7" t="s">
        <v>0</v>
      </c>
      <c r="C3" s="138"/>
      <c r="D3" s="138"/>
      <c r="E3" s="139" t="s">
        <v>7</v>
      </c>
      <c r="F3" s="140"/>
      <c r="H3" s="137" t="s">
        <v>0</v>
      </c>
      <c r="I3" s="138"/>
      <c r="J3" s="138"/>
      <c r="K3" s="139" t="s">
        <v>7</v>
      </c>
      <c r="L3" s="140"/>
      <c r="N3" s="137" t="s">
        <v>0</v>
      </c>
      <c r="O3" s="138"/>
      <c r="P3" s="138"/>
      <c r="Q3" s="139" t="s">
        <v>7</v>
      </c>
      <c r="R3" s="140"/>
      <c r="T3" s="133" t="s">
        <v>0</v>
      </c>
      <c r="U3" s="134"/>
      <c r="V3" s="134"/>
      <c r="W3" s="135" t="s">
        <v>7</v>
      </c>
      <c r="X3" s="136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61" workbookViewId="0">
      <selection activeCell="F91" sqref="F91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Pos.8(2)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Pos.8(2)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-</v>
      </c>
      <c r="K3" s="53" t="str">
        <f>IF(H3="Pendiente","-",INDEX('Equipos (cálculos)'!K$2:K$19,MATCH($F3,'Equipos (cálculos)'!$A$2:$A$19,0)))</f>
        <v>-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-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Pos.4(3)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Pos.4(3)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Pos.8(2)</v>
      </c>
      <c r="K5" s="53" t="str">
        <f>IF(H5="Pendiente","-",INDEX('Equipos (cálculos)'!K$2:K$19,MATCH($F5,'Equipos (cálculos)'!$A$2:$A$19,0)))</f>
        <v>Pos.4(3)</v>
      </c>
      <c r="M5" t="str">
        <f>IF(H5="Pendiente","-",INDEX('Equipos (cálculos)'!R$2:R$19,MATCH($B5,'Equipos (cálculos)'!$A$2:$A$19,0)))</f>
        <v>Pos.8(2)</v>
      </c>
      <c r="N5" t="str">
        <f>IF(H5="Pendiente","-",INDEX('Equipos (cálculos)'!R$2:R$19,MATCH($F5,'Equipos (cálculos)'!$A$2:$A$19,0)))</f>
        <v>Pos.4(3)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-</v>
      </c>
      <c r="K6" s="53" t="str">
        <f>IF(H6="Pendiente","-",INDEX('Equipos (cálculos)'!K$2:K$19,MATCH($F6,'Equipos (cálculos)'!$A$2:$A$19,0)))</f>
        <v>Pos.4(3)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Pos.4(3)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-</v>
      </c>
      <c r="K7" s="53" t="str">
        <f>IF(H7="Pendiente","-",INDEX('Equipos (cálculos)'!K$2:K$19,MATCH($F7,'Equipos (cálculos)'!$A$2:$A$19,0)))</f>
        <v>-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-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-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-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-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Pos.4(3)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Pos.4(3)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Pos.8(2)</v>
      </c>
      <c r="K14" s="53" t="str">
        <f>IF(H14="Pendiente","-",INDEX('Equipos (cálculos)'!K$2:K$19,MATCH($F14,'Equipos (cálculos)'!$A$2:$A$19,0)))</f>
        <v>-</v>
      </c>
      <c r="M14" t="str">
        <f>IF(H14="Pendiente","-",INDEX('Equipos (cálculos)'!R$2:R$19,MATCH($B14,'Equipos (cálculos)'!$A$2:$A$19,0)))</f>
        <v>Pos.8(2)</v>
      </c>
      <c r="N14" t="str">
        <f>IF(H14="Pendiente","-",INDEX('Equipos (cálculos)'!R$2:R$19,MATCH($F14,'Equipos (cálculos)'!$A$2:$A$19,0)))</f>
        <v>-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Pos.8(2)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Pos.8(2)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Pos.4(3)</v>
      </c>
      <c r="K17" s="53" t="str">
        <f>IF(H17="Pendiente","-",INDEX('Equipos (cálculos)'!K$2:K$19,MATCH($F17,'Equipos (cálculos)'!$A$2:$A$19,0)))</f>
        <v>-</v>
      </c>
      <c r="M17" t="str">
        <f>IF(H17="Pendiente","-",INDEX('Equipos (cálculos)'!R$2:R$19,MATCH($B17,'Equipos (cálculos)'!$A$2:$A$19,0)))</f>
        <v>Pos.4(3)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Pos.4(3)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Pos.4(3)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Pos.8(2)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Pos.8(2)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-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Pos.8(2)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Pos.8(2)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-</v>
      </c>
      <c r="K24" s="53" t="str">
        <f>IF(H24="Pendiente","-",INDEX('Equipos (cálculos)'!K$2:K$19,MATCH($F24,'Equipos (cálculos)'!$A$2:$A$19,0)))</f>
        <v>Pos.4(3)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Pos.4(3)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Pos.4(3)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Pos.4(3)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-</v>
      </c>
      <c r="K27" s="53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-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Pos.4(3)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Pos.4(3)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-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-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Pos.8(2)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Pos.8(2)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Pos.4(3)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Pos.4(3)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Pos.4(3)</v>
      </c>
      <c r="K34" s="53" t="str">
        <f>IF(H34="Pendiente","-",INDEX('Equipos (cálculos)'!K$2:K$19,MATCH($F34,'Equipos (cálculos)'!$A$2:$A$19,0)))</f>
        <v>Pos.8(2)</v>
      </c>
      <c r="M34" t="str">
        <f>IF(H34="Pendiente","-",INDEX('Equipos (cálculos)'!R$2:R$19,MATCH($B34,'Equipos (cálculos)'!$A$2:$A$19,0)))</f>
        <v>Pos.4(3)</v>
      </c>
      <c r="N34" t="str">
        <f>IF(H34="Pendiente","-",INDEX('Equipos (cálculos)'!R$2:R$19,MATCH($F34,'Equipos (cálculos)'!$A$2:$A$19,0)))</f>
        <v>Pos.8(2)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Pos.4(3)</v>
      </c>
      <c r="K35" s="53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Pos.4(3)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Pos.8(2)</v>
      </c>
      <c r="K39" s="53" t="str">
        <f>IF(H39="Pendiente","-",INDEX('Equipos (cálculos)'!K$2:K$19,MATCH($F39,'Equipos (cálculos)'!$A$2:$A$19,0)))</f>
        <v>Pos.4(3)</v>
      </c>
      <c r="M39" t="str">
        <f>IF(H39="Pendiente","-",INDEX('Equipos (cálculos)'!R$2:R$19,MATCH($B39,'Equipos (cálculos)'!$A$2:$A$19,0)))</f>
        <v>Pos.8(2)</v>
      </c>
      <c r="N39" t="str">
        <f>IF(H39="Pendiente","-",INDEX('Equipos (cálculos)'!R$2:R$19,MATCH($F39,'Equipos (cálculos)'!$A$2:$A$19,0)))</f>
        <v>Pos.4(3)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Pos.4(3)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Pos.4(3)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Pos.8(2)</v>
      </c>
      <c r="K43" s="53" t="str">
        <f>IF(H43="Pendiente","-",INDEX('Equipos (cálculos)'!K$2:K$19,MATCH($F43,'Equipos (cálculos)'!$A$2:$A$19,0)))</f>
        <v>Pos.4(3)</v>
      </c>
      <c r="M43" t="str">
        <f>IF(H43="Pendiente","-",INDEX('Equipos (cálculos)'!R$2:R$19,MATCH($B43,'Equipos (cálculos)'!$A$2:$A$19,0)))</f>
        <v>Pos.8(2)</v>
      </c>
      <c r="N43" t="str">
        <f>IF(H43="Pendiente","-",INDEX('Equipos (cálculos)'!R$2:R$19,MATCH($F43,'Equipos (cálculos)'!$A$2:$A$19,0)))</f>
        <v>Pos.4(3)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Pos.4(3)</v>
      </c>
      <c r="K48" s="53" t="str">
        <f>IF(H48="Pendiente","-",INDEX('Equipos (cálculos)'!K$2:K$19,MATCH($F48,'Equipos (cálculos)'!$A$2:$A$19,0)))</f>
        <v>Pos.1(2)</v>
      </c>
      <c r="M48" t="str">
        <f>IF(H48="Pendiente","-",INDEX('Equipos (cálculos)'!R$2:R$19,MATCH($B48,'Equipos (cálculos)'!$A$2:$A$19,0)))</f>
        <v>Pos.4(3)</v>
      </c>
      <c r="N48" t="str">
        <f>IF(H48="Pendiente","-",INDEX('Equipos (cálculos)'!R$2:R$19,MATCH($F48,'Equipos (cálculos)'!$A$2:$A$19,0)))</f>
        <v>Pos.1(2)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Pos.8(2)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Pos.8(2)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Pos.1(2)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Pos.1(2)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Pos.4(3)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Pos.4(3)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117" t="s">
        <v>119</v>
      </c>
      <c r="C52" s="117">
        <v>2</v>
      </c>
      <c r="D52" s="118" t="s">
        <v>19</v>
      </c>
      <c r="E52" s="117">
        <v>0</v>
      </c>
      <c r="F52" s="119" t="s">
        <v>124</v>
      </c>
      <c r="H52" t="str">
        <f t="shared" si="1"/>
        <v>Local</v>
      </c>
      <c r="J52" s="53" t="str">
        <f>IF(H52="Pendiente","-",INDEX('Equipos (cálculos)'!K$2:K$19,MATCH($B52,'Equipos (cálculos)'!$A$2:$A$19,0)))</f>
        <v>Pos.4(3)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Pos.4(3)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Pos.8(2)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Pos.8(2)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>
        <v>0</v>
      </c>
      <c r="D56" s="91" t="s">
        <v>19</v>
      </c>
      <c r="E56" s="78">
        <v>5</v>
      </c>
      <c r="F56" s="79" t="s">
        <v>118</v>
      </c>
      <c r="H56" t="str">
        <f t="shared" ref="H56:H120" si="2">IF(OR(C56="",E56=""),"Pendiente",IF(C56&gt;E56,"Local",IF(E56&gt;C56,"Visitante",IF(C56=E56,"Empate"))))</f>
        <v>Visitante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Pos.4(3)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Pos.4(3)</v>
      </c>
    </row>
    <row r="57" spans="1:14" x14ac:dyDescent="0.2">
      <c r="A57" s="96">
        <v>7</v>
      </c>
      <c r="B57" s="80" t="s">
        <v>123</v>
      </c>
      <c r="C57" s="80">
        <v>1</v>
      </c>
      <c r="D57" s="92" t="s">
        <v>19</v>
      </c>
      <c r="E57" s="80">
        <v>0</v>
      </c>
      <c r="F57" s="81" t="s">
        <v>120</v>
      </c>
      <c r="H57" t="str">
        <f t="shared" si="2"/>
        <v>Local</v>
      </c>
      <c r="J57" s="53" t="str">
        <f>IF(H57="Pendiente","-",INDEX('Equipos (cálculos)'!K$2:K$19,MATCH($B57,'Equipos (cálculos)'!$A$2:$A$19,0)))</f>
        <v>Pos.1(2)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Pos.1(2)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>
        <v>0</v>
      </c>
      <c r="D58" s="92" t="s">
        <v>19</v>
      </c>
      <c r="E58" s="80">
        <v>1</v>
      </c>
      <c r="F58" s="81" t="s">
        <v>122</v>
      </c>
      <c r="H58" t="str">
        <f t="shared" si="2"/>
        <v>Visitante</v>
      </c>
      <c r="J58" s="53" t="str">
        <f>IF(H58="Pendiente","-",INDEX('Equipos (cálculos)'!K$2:K$19,MATCH($B58,'Equipos (cálculos)'!$A$2:$A$19,0)))</f>
        <v>Pos.8(2)</v>
      </c>
      <c r="K58" s="53" t="str">
        <f>IF(H58="Pendiente","-",INDEX('Equipos (cálculos)'!K$2:K$19,MATCH($F58,'Equipos (cálculos)'!$A$2:$A$19,0)))</f>
        <v>Pos.1(2)</v>
      </c>
      <c r="M58" t="str">
        <f>IF(H58="Pendiente","-",INDEX('Equipos (cálculos)'!R$2:R$19,MATCH($B58,'Equipos (cálculos)'!$A$2:$A$19,0)))</f>
        <v>Pos.8(2)</v>
      </c>
      <c r="N58" t="str">
        <f>IF(H58="Pendiente","-",INDEX('Equipos (cálculos)'!R$2:R$19,MATCH($F58,'Equipos (cálculos)'!$A$2:$A$19,0)))</f>
        <v>Pos.1(2)</v>
      </c>
    </row>
    <row r="59" spans="1:14" x14ac:dyDescent="0.2">
      <c r="A59" s="96">
        <v>7</v>
      </c>
      <c r="B59" s="80" t="s">
        <v>114</v>
      </c>
      <c r="C59" s="80">
        <v>1</v>
      </c>
      <c r="D59" s="92" t="s">
        <v>19</v>
      </c>
      <c r="E59" s="80">
        <v>3</v>
      </c>
      <c r="F59" s="81" t="s">
        <v>117</v>
      </c>
      <c r="H59" t="str">
        <f t="shared" si="2"/>
        <v>Visitante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Pos.4(3)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Pos.4(3)</v>
      </c>
    </row>
    <row r="60" spans="1:14" x14ac:dyDescent="0.2">
      <c r="A60" s="96">
        <v>7</v>
      </c>
      <c r="B60" s="80" t="s">
        <v>131</v>
      </c>
      <c r="C60" s="80">
        <v>1</v>
      </c>
      <c r="D60" s="92" t="s">
        <v>19</v>
      </c>
      <c r="E60" s="80">
        <v>0</v>
      </c>
      <c r="F60" s="81" t="s">
        <v>119</v>
      </c>
      <c r="H60" t="str">
        <f t="shared" si="2"/>
        <v>Local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Pos.4(3)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Pos.4(3)</v>
      </c>
    </row>
    <row r="61" spans="1:14" x14ac:dyDescent="0.2">
      <c r="A61" s="96">
        <v>7</v>
      </c>
      <c r="B61" s="80" t="s">
        <v>124</v>
      </c>
      <c r="C61" s="80">
        <v>1</v>
      </c>
      <c r="D61" s="92" t="s">
        <v>19</v>
      </c>
      <c r="E61" s="80">
        <v>2</v>
      </c>
      <c r="F61" s="81" t="s">
        <v>121</v>
      </c>
      <c r="H61" t="str">
        <f t="shared" si="2"/>
        <v>Visitante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>
        <v>1</v>
      </c>
      <c r="D62" s="92" t="s">
        <v>19</v>
      </c>
      <c r="E62" s="80">
        <v>0</v>
      </c>
      <c r="F62" s="81" t="s">
        <v>127</v>
      </c>
      <c r="H62" t="str">
        <f t="shared" si="2"/>
        <v>Local</v>
      </c>
      <c r="J62" s="53" t="str">
        <f>IF(H62="Pendiente","-",INDEX('Equipos (cálculos)'!K$2:K$19,MATCH($B62,'Equipos (cálculos)'!$A$2:$A$19,0)))</f>
        <v>Pos.8(2)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Pos.8(2)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>
        <v>0</v>
      </c>
      <c r="D63" s="92" t="s">
        <v>19</v>
      </c>
      <c r="E63" s="80">
        <v>0</v>
      </c>
      <c r="F63" s="81" t="s">
        <v>125</v>
      </c>
      <c r="H63" t="str">
        <f t="shared" si="2"/>
        <v>Empate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>
        <v>1</v>
      </c>
      <c r="D64" s="93" t="s">
        <v>19</v>
      </c>
      <c r="E64" s="82">
        <v>1</v>
      </c>
      <c r="F64" s="83" t="s">
        <v>130</v>
      </c>
      <c r="H64" t="str">
        <f t="shared" si="2"/>
        <v>Empate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>
        <v>1</v>
      </c>
      <c r="D65" s="102" t="s">
        <v>19</v>
      </c>
      <c r="E65" s="78">
        <v>1</v>
      </c>
      <c r="F65" s="79" t="s">
        <v>129</v>
      </c>
      <c r="H65" t="str">
        <f t="shared" si="2"/>
        <v>Empate</v>
      </c>
      <c r="J65" s="53" t="str">
        <f>IF(H65="Pendiente","-",INDEX('Equipos (cálculos)'!K$2:K$19,MATCH($B65,'Equipos (cálculos)'!$A$2:$A$19,0)))</f>
        <v>Pos.4(3)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Pos.4(3)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>
        <v>1</v>
      </c>
      <c r="D66" s="103" t="s">
        <v>19</v>
      </c>
      <c r="E66" s="80">
        <v>0</v>
      </c>
      <c r="F66" s="81" t="s">
        <v>116</v>
      </c>
      <c r="H66" t="str">
        <f t="shared" si="2"/>
        <v>Local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>
        <v>0</v>
      </c>
      <c r="D67" s="103" t="s">
        <v>19</v>
      </c>
      <c r="E67" s="80">
        <v>0</v>
      </c>
      <c r="F67" s="81" t="s">
        <v>123</v>
      </c>
      <c r="H67" t="str">
        <f t="shared" si="2"/>
        <v>Empate</v>
      </c>
      <c r="J67" s="53" t="str">
        <f>IF(H67="Pendiente","-",INDEX('Equipos (cálculos)'!K$2:K$19,MATCH($B67,'Equipos (cálculos)'!$A$2:$A$19,0)))</f>
        <v>Pos.1(2)</v>
      </c>
      <c r="K67" s="53" t="str">
        <f>IF(H67="Pendiente","-",INDEX('Equipos (cálculos)'!K$2:K$19,MATCH($F67,'Equipos (cálculos)'!$A$2:$A$19,0)))</f>
        <v>Pos.1(2)</v>
      </c>
      <c r="M67" t="str">
        <f>IF(H67="Pendiente","-",INDEX('Equipos (cálculos)'!R$2:R$19,MATCH($B67,'Equipos (cálculos)'!$A$2:$A$19,0)))</f>
        <v>Pos.1(2)</v>
      </c>
      <c r="N67" t="str">
        <f>IF(H67="Pendiente","-",INDEX('Equipos (cálculos)'!R$2:R$19,MATCH($F67,'Equipos (cálculos)'!$A$2:$A$19,0)))</f>
        <v>Pos.1(2)</v>
      </c>
    </row>
    <row r="68" spans="1:14" x14ac:dyDescent="0.2">
      <c r="A68" s="96">
        <v>8</v>
      </c>
      <c r="B68" s="80" t="s">
        <v>117</v>
      </c>
      <c r="C68" s="80">
        <v>1</v>
      </c>
      <c r="D68" s="103" t="s">
        <v>19</v>
      </c>
      <c r="E68" s="80">
        <v>2</v>
      </c>
      <c r="F68" s="81" t="s">
        <v>115</v>
      </c>
      <c r="H68" t="str">
        <f t="shared" si="2"/>
        <v>Visitante</v>
      </c>
      <c r="J68" s="53" t="str">
        <f>IF(H68="Pendiente","-",INDEX('Equipos (cálculos)'!K$2:K$19,MATCH($B68,'Equipos (cálculos)'!$A$2:$A$19,0)))</f>
        <v>Pos.4(3)</v>
      </c>
      <c r="K68" s="53" t="str">
        <f>IF(H68="Pendiente","-",INDEX('Equipos (cálculos)'!K$2:K$19,MATCH($F68,'Equipos (cálculos)'!$A$2:$A$19,0)))</f>
        <v>Pos.8(2)</v>
      </c>
      <c r="M68" t="str">
        <f>IF(H68="Pendiente","-",INDEX('Equipos (cálculos)'!R$2:R$19,MATCH($B68,'Equipos (cálculos)'!$A$2:$A$19,0)))</f>
        <v>Pos.4(3)</v>
      </c>
      <c r="N68" t="str">
        <f>IF(H68="Pendiente","-",INDEX('Equipos (cálculos)'!R$2:R$19,MATCH($F68,'Equipos (cálculos)'!$A$2:$A$19,0)))</f>
        <v>Pos.8(2)</v>
      </c>
    </row>
    <row r="69" spans="1:14" x14ac:dyDescent="0.2">
      <c r="A69" s="96">
        <v>8</v>
      </c>
      <c r="B69" s="80" t="s">
        <v>119</v>
      </c>
      <c r="C69" s="80">
        <v>2</v>
      </c>
      <c r="D69" s="103" t="s">
        <v>19</v>
      </c>
      <c r="E69" s="80">
        <v>1</v>
      </c>
      <c r="F69" s="81" t="s">
        <v>114</v>
      </c>
      <c r="H69" t="str">
        <f t="shared" si="2"/>
        <v>Local</v>
      </c>
      <c r="J69" s="53" t="str">
        <f>IF(H69="Pendiente","-",INDEX('Equipos (cálculos)'!K$2:K$19,MATCH($B69,'Equipos (cálculos)'!$A$2:$A$19,0)))</f>
        <v>Pos.4(3)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Pos.4(3)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>
        <v>0</v>
      </c>
      <c r="D70" s="103" t="s">
        <v>19</v>
      </c>
      <c r="E70" s="80">
        <v>1</v>
      </c>
      <c r="F70" s="81" t="s">
        <v>131</v>
      </c>
      <c r="H70" t="str">
        <f t="shared" si="2"/>
        <v>Visitante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>
        <v>0</v>
      </c>
      <c r="D71" s="103" t="s">
        <v>19</v>
      </c>
      <c r="E71" s="80">
        <v>1</v>
      </c>
      <c r="F71" s="81" t="s">
        <v>124</v>
      </c>
      <c r="H71" t="str">
        <f t="shared" si="2"/>
        <v>Visitante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>
        <v>2</v>
      </c>
      <c r="D72" s="103" t="s">
        <v>19</v>
      </c>
      <c r="E72" s="80">
        <v>3</v>
      </c>
      <c r="F72" s="81" t="s">
        <v>126</v>
      </c>
      <c r="H72" t="str">
        <f t="shared" si="2"/>
        <v>Visitante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Pos.8(2)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Pos.8(2)</v>
      </c>
    </row>
    <row r="73" spans="1:14" ht="17" thickBot="1" x14ac:dyDescent="0.25">
      <c r="A73" s="97">
        <v>8</v>
      </c>
      <c r="B73" s="82" t="s">
        <v>130</v>
      </c>
      <c r="C73" s="82">
        <v>2</v>
      </c>
      <c r="D73" s="104" t="s">
        <v>19</v>
      </c>
      <c r="E73" s="82">
        <v>2</v>
      </c>
      <c r="F73" s="83" t="s">
        <v>128</v>
      </c>
      <c r="H73" t="str">
        <f t="shared" si="2"/>
        <v>Empate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>
        <v>0</v>
      </c>
      <c r="D74" s="102" t="s">
        <v>19</v>
      </c>
      <c r="E74" s="78">
        <v>0</v>
      </c>
      <c r="F74" s="79" t="s">
        <v>120</v>
      </c>
      <c r="H74" t="str">
        <f t="shared" si="2"/>
        <v>Empate</v>
      </c>
      <c r="J74" s="53" t="str">
        <f>IF(H74="Pendiente","-",INDEX('Equipos (cálculos)'!K$2:K$19,MATCH($B74,'Equipos (cálculos)'!$A$2:$A$19,0)))</f>
        <v>Pos.4(3)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Pos.4(3)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>
        <v>1</v>
      </c>
      <c r="D75" s="103" t="s">
        <v>19</v>
      </c>
      <c r="E75" s="80">
        <v>3</v>
      </c>
      <c r="F75" s="81" t="s">
        <v>122</v>
      </c>
      <c r="H75" t="str">
        <f t="shared" si="2"/>
        <v>Visitante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Pos.1(2)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Pos.1(2)</v>
      </c>
    </row>
    <row r="76" spans="1:14" x14ac:dyDescent="0.2">
      <c r="A76" s="96">
        <v>9</v>
      </c>
      <c r="B76" s="80" t="s">
        <v>123</v>
      </c>
      <c r="C76" s="80">
        <v>1</v>
      </c>
      <c r="D76" s="103" t="s">
        <v>19</v>
      </c>
      <c r="E76" s="80">
        <v>1</v>
      </c>
      <c r="F76" s="81" t="s">
        <v>117</v>
      </c>
      <c r="H76" t="str">
        <f t="shared" si="2"/>
        <v>Empate</v>
      </c>
      <c r="J76" s="53" t="str">
        <f>IF(H76="Pendiente","-",INDEX('Equipos (cálculos)'!K$2:K$19,MATCH($B76,'Equipos (cálculos)'!$A$2:$A$19,0)))</f>
        <v>Pos.1(2)</v>
      </c>
      <c r="K76" s="53" t="str">
        <f>IF(H76="Pendiente","-",INDEX('Equipos (cálculos)'!K$2:K$19,MATCH($F76,'Equipos (cálculos)'!$A$2:$A$19,0)))</f>
        <v>Pos.4(3)</v>
      </c>
      <c r="M76" t="str">
        <f>IF(H76="Pendiente","-",INDEX('Equipos (cálculos)'!R$2:R$19,MATCH($B76,'Equipos (cálculos)'!$A$2:$A$19,0)))</f>
        <v>Pos.1(2)</v>
      </c>
      <c r="N76" t="str">
        <f>IF(H76="Pendiente","-",INDEX('Equipos (cálculos)'!R$2:R$19,MATCH($F76,'Equipos (cálculos)'!$A$2:$A$19,0)))</f>
        <v>Pos.4(3)</v>
      </c>
    </row>
    <row r="77" spans="1:14" x14ac:dyDescent="0.2">
      <c r="A77" s="96">
        <v>9</v>
      </c>
      <c r="B77" s="80" t="s">
        <v>115</v>
      </c>
      <c r="C77" s="80">
        <v>3</v>
      </c>
      <c r="D77" s="103" t="s">
        <v>19</v>
      </c>
      <c r="E77" s="80">
        <v>1</v>
      </c>
      <c r="F77" s="81" t="s">
        <v>119</v>
      </c>
      <c r="H77" t="str">
        <f t="shared" si="2"/>
        <v>Local</v>
      </c>
      <c r="J77" s="53" t="str">
        <f>IF(H77="Pendiente","-",INDEX('Equipos (cálculos)'!K$2:K$19,MATCH($B77,'Equipos (cálculos)'!$A$2:$A$19,0)))</f>
        <v>Pos.8(2)</v>
      </c>
      <c r="K77" s="53" t="str">
        <f>IF(H77="Pendiente","-",INDEX('Equipos (cálculos)'!K$2:K$19,MATCH($F77,'Equipos (cálculos)'!$A$2:$A$19,0)))</f>
        <v>Pos.4(3)</v>
      </c>
      <c r="M77" t="str">
        <f>IF(H77="Pendiente","-",INDEX('Equipos (cálculos)'!R$2:R$19,MATCH($B77,'Equipos (cálculos)'!$A$2:$A$19,0)))</f>
        <v>Pos.8(2)</v>
      </c>
      <c r="N77" t="str">
        <f>IF(H77="Pendiente","-",INDEX('Equipos (cálculos)'!R$2:R$19,MATCH($F77,'Equipos (cálculos)'!$A$2:$A$19,0)))</f>
        <v>Pos.4(3)</v>
      </c>
    </row>
    <row r="78" spans="1:14" x14ac:dyDescent="0.2">
      <c r="A78" s="96">
        <v>9</v>
      </c>
      <c r="B78" s="80" t="s">
        <v>114</v>
      </c>
      <c r="C78" s="80">
        <v>0</v>
      </c>
      <c r="D78" s="103" t="s">
        <v>19</v>
      </c>
      <c r="E78" s="80">
        <v>1</v>
      </c>
      <c r="F78" s="81" t="s">
        <v>121</v>
      </c>
      <c r="H78" t="str">
        <f t="shared" si="2"/>
        <v>Visitante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>
        <v>0</v>
      </c>
      <c r="D79" s="103" t="s">
        <v>19</v>
      </c>
      <c r="E79" s="80">
        <v>0</v>
      </c>
      <c r="F79" s="81" t="s">
        <v>127</v>
      </c>
      <c r="H79" t="str">
        <f t="shared" si="2"/>
        <v>Empate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>
        <v>0</v>
      </c>
      <c r="D80" s="103" t="s">
        <v>19</v>
      </c>
      <c r="E80" s="80">
        <v>0</v>
      </c>
      <c r="F80" s="81" t="s">
        <v>125</v>
      </c>
      <c r="H80" t="str">
        <f t="shared" si="2"/>
        <v>Empate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>
        <v>1</v>
      </c>
      <c r="D81" s="103" t="s">
        <v>19</v>
      </c>
      <c r="E81" s="80">
        <v>0</v>
      </c>
      <c r="F81" s="81" t="s">
        <v>130</v>
      </c>
      <c r="H81" t="str">
        <f t="shared" si="2"/>
        <v>Local</v>
      </c>
      <c r="J81" s="53" t="str">
        <f>IF(H81="Pendiente","-",INDEX('Equipos (cálculos)'!K$2:K$19,MATCH($B81,'Equipos (cálculos)'!$A$2:$A$19,0)))</f>
        <v>Pos.8(2)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Pos.8(2)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>
        <v>2</v>
      </c>
      <c r="D82" s="104" t="s">
        <v>19</v>
      </c>
      <c r="E82" s="82">
        <v>2</v>
      </c>
      <c r="F82" s="83" t="s">
        <v>128</v>
      </c>
      <c r="H82" t="str">
        <f t="shared" si="2"/>
        <v>Empate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>
        <v>0</v>
      </c>
      <c r="D83" s="102" t="s">
        <v>19</v>
      </c>
      <c r="E83" s="78">
        <v>2</v>
      </c>
      <c r="F83" s="79" t="s">
        <v>129</v>
      </c>
      <c r="H83" t="str">
        <f t="shared" si="2"/>
        <v>Visitante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>
        <v>0</v>
      </c>
      <c r="D84" s="103" t="s">
        <v>19</v>
      </c>
      <c r="E84" s="80">
        <v>0</v>
      </c>
      <c r="F84" s="81" t="s">
        <v>118</v>
      </c>
      <c r="H84" t="str">
        <f t="shared" si="2"/>
        <v>Empate</v>
      </c>
      <c r="J84" s="53" t="str">
        <f>IF(H84="Pendiente","-",INDEX('Equipos (cálculos)'!K$2:K$19,MATCH($B84,'Equipos (cálculos)'!$A$2:$A$19,0)))</f>
        <v>Pos.1(2)</v>
      </c>
      <c r="K84" s="53" t="str">
        <f>IF(H84="Pendiente","-",INDEX('Equipos (cálculos)'!K$2:K$19,MATCH($F84,'Equipos (cálculos)'!$A$2:$A$19,0)))</f>
        <v>Pos.4(3)</v>
      </c>
      <c r="M84" t="str">
        <f>IF(H84="Pendiente","-",INDEX('Equipos (cálculos)'!R$2:R$19,MATCH($B84,'Equipos (cálculos)'!$A$2:$A$19,0)))</f>
        <v>Pos.1(2)</v>
      </c>
      <c r="N84" t="str">
        <f>IF(H84="Pendiente","-",INDEX('Equipos (cálculos)'!R$2:R$19,MATCH($F84,'Equipos (cálculos)'!$A$2:$A$19,0)))</f>
        <v>Pos.4(3)</v>
      </c>
    </row>
    <row r="85" spans="1:14" x14ac:dyDescent="0.2">
      <c r="A85" s="96">
        <v>10</v>
      </c>
      <c r="B85" s="80" t="s">
        <v>117</v>
      </c>
      <c r="C85" s="80">
        <v>0</v>
      </c>
      <c r="D85" s="103" t="s">
        <v>19</v>
      </c>
      <c r="E85" s="80">
        <v>0</v>
      </c>
      <c r="F85" s="81" t="s">
        <v>116</v>
      </c>
      <c r="H85" t="str">
        <f t="shared" si="2"/>
        <v>Empate</v>
      </c>
      <c r="J85" s="53" t="str">
        <f>IF(H85="Pendiente","-",INDEX('Equipos (cálculos)'!K$2:K$19,MATCH($B85,'Equipos (cálculos)'!$A$2:$A$19,0)))</f>
        <v>Pos.4(3)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Pos.4(3)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>
        <v>0</v>
      </c>
      <c r="D86" s="103" t="s">
        <v>19</v>
      </c>
      <c r="E86" s="80">
        <v>1</v>
      </c>
      <c r="F86" s="81" t="s">
        <v>123</v>
      </c>
      <c r="H86" t="str">
        <f t="shared" si="2"/>
        <v>Visitante</v>
      </c>
      <c r="J86" s="53" t="str">
        <f>IF(H86="Pendiente","-",INDEX('Equipos (cálculos)'!K$2:K$19,MATCH($B86,'Equipos (cálculos)'!$A$2:$A$19,0)))</f>
        <v>Pos.4(3)</v>
      </c>
      <c r="K86" s="53" t="str">
        <f>IF(H86="Pendiente","-",INDEX('Equipos (cálculos)'!K$2:K$19,MATCH($F86,'Equipos (cálculos)'!$A$2:$A$19,0)))</f>
        <v>Pos.1(2)</v>
      </c>
      <c r="M86" t="str">
        <f>IF(H86="Pendiente","-",INDEX('Equipos (cálculos)'!R$2:R$19,MATCH($B86,'Equipos (cálculos)'!$A$2:$A$19,0)))</f>
        <v>Pos.4(3)</v>
      </c>
      <c r="N86" t="str">
        <f>IF(H86="Pendiente","-",INDEX('Equipos (cálculos)'!R$2:R$19,MATCH($F86,'Equipos (cálculos)'!$A$2:$A$19,0)))</f>
        <v>Pos.1(2)</v>
      </c>
    </row>
    <row r="87" spans="1:14" x14ac:dyDescent="0.2">
      <c r="A87" s="96">
        <v>10</v>
      </c>
      <c r="B87" s="80" t="s">
        <v>121</v>
      </c>
      <c r="C87" s="80">
        <v>3</v>
      </c>
      <c r="D87" s="103" t="s">
        <v>19</v>
      </c>
      <c r="E87" s="80">
        <v>3</v>
      </c>
      <c r="F87" s="81" t="s">
        <v>115</v>
      </c>
      <c r="H87" t="str">
        <f t="shared" si="2"/>
        <v>Empate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Pos.8(2)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Pos.8(2)</v>
      </c>
    </row>
    <row r="88" spans="1:14" x14ac:dyDescent="0.2">
      <c r="A88" s="96">
        <v>10</v>
      </c>
      <c r="B88" s="80" t="s">
        <v>127</v>
      </c>
      <c r="C88" s="80">
        <v>1</v>
      </c>
      <c r="D88" s="103" t="s">
        <v>19</v>
      </c>
      <c r="E88" s="80">
        <v>1</v>
      </c>
      <c r="F88" s="81" t="s">
        <v>114</v>
      </c>
      <c r="H88" t="str">
        <f t="shared" si="2"/>
        <v>Empate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>
        <v>0</v>
      </c>
      <c r="D89" s="103" t="s">
        <v>19</v>
      </c>
      <c r="E89" s="80">
        <v>1</v>
      </c>
      <c r="F89" s="81" t="s">
        <v>131</v>
      </c>
      <c r="H89" t="str">
        <f t="shared" si="2"/>
        <v>Visitante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>
        <v>0</v>
      </c>
      <c r="D90" s="103" t="s">
        <v>19</v>
      </c>
      <c r="E90" s="80">
        <v>3</v>
      </c>
      <c r="F90" s="81" t="s">
        <v>124</v>
      </c>
      <c r="H90" t="str">
        <f t="shared" si="2"/>
        <v>Visitante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>
        <v>4</v>
      </c>
      <c r="D91" s="104" t="s">
        <v>19</v>
      </c>
      <c r="E91" s="82">
        <v>4</v>
      </c>
      <c r="F91" s="83" t="s">
        <v>126</v>
      </c>
      <c r="H91" t="str">
        <f t="shared" si="2"/>
        <v>Empate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Pos.8(2)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Pos.8(2)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10</v>
      </c>
      <c r="C2" s="53">
        <f t="shared" ref="C2:C19" si="0">COUNTIFS(EQUIPO_LOCAL,$A2, GANADOR,"Local")+COUNTIFS(EQUIPO_VISITANTE,$A2,GANADOR,"Visitante")</f>
        <v>4</v>
      </c>
      <c r="D2" s="53">
        <f t="shared" ref="D2:D19" si="1">COUNTIFS(EQUIPO_LOCAL,$A2, GANADOR,"Empate")+COUNTIFS(EQUIPO_VISITANTE,$A2,GANADOR,"Empate")</f>
        <v>3</v>
      </c>
      <c r="E2" s="53">
        <f t="shared" ref="E2:E19" si="2">COUNTIFS(EQUIPO_LOCAL,$A2, GANADOR,"Visitante")+COUNTIFS(EQUIPO_VISITANTE,$A2,GANADOR,"Local")</f>
        <v>3</v>
      </c>
      <c r="F2" s="53">
        <f t="shared" ref="F2:F19" si="3">SUMIFS(GOLES_LOCAL,EQUIPO_LOCAL,$A2)+SUMIFS(GOLES_VISITANTE,EQUIPO_VISITANTE,$A2)</f>
        <v>14</v>
      </c>
      <c r="G2" s="53">
        <f t="shared" ref="G2:G19" si="4">SUMIFS(GOLES_VISITANTE,EQUIPO_LOCAL,$A2)+SUMIFS(GOLES_LOCAL,EQUIPO_VISITANTE,$A2)</f>
        <v>12</v>
      </c>
      <c r="H2" s="53">
        <f>F2-G2</f>
        <v>2</v>
      </c>
      <c r="I2" s="53">
        <f>3*C2+1*D2</f>
        <v>15</v>
      </c>
      <c r="J2" s="53">
        <f>COUNTIF(I$2:I$19,"&gt;"&amp;I2)+1</f>
        <v>8</v>
      </c>
      <c r="K2" s="53" t="str">
        <f>IF(COUNTIF(J$2:J$19,J2)=1,"-","Pos."&amp;J2&amp;"("&amp;COUNTIF(J$2:J$19,J2)&amp;")")</f>
        <v>Pos.8(2)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8</v>
      </c>
      <c r="R2" s="53" t="str">
        <f>IF(COUNTIF(Q$2:Q$19,Q2)=1,"-","Pos."&amp;Q2&amp;"("&amp;COUNTIF(Q$2:Q$19,Q2)&amp;")")</f>
        <v>Pos.8(2)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8</v>
      </c>
      <c r="X2" s="53" t="str">
        <f>IF(COUNTIF(W$2:W$19,W2)=1,"-","Pos."&amp;W2&amp;"("&amp;COUNTIF(W$2:W$19,W2)&amp;")")</f>
        <v>Pos.8(2)</v>
      </c>
      <c r="Y2" s="63"/>
      <c r="Z2" s="53">
        <f>IF(X2="-","-",H2)</f>
        <v>2</v>
      </c>
      <c r="AA2" s="53">
        <f>W2+COUNTIFS(X$2:X$19,X2,Z$2:Z$19,"&gt;"&amp;Z2)</f>
        <v>8</v>
      </c>
      <c r="AB2" s="53" t="str">
        <f>IF(COUNTIF(AA$2:AA$19,AA2)=1,"-","Pos."&amp;AA2&amp;"("&amp;COUNTIF(AA$2:AA$19,AA2)&amp;")")</f>
        <v>Pos.8(2)</v>
      </c>
      <c r="AC2" s="65"/>
      <c r="AD2" s="53">
        <f>IF(AB2="-","-",F2)</f>
        <v>14</v>
      </c>
      <c r="AE2" s="53">
        <f>AA2+COUNTIFS(AB$2:AB$19,AB2,AD$2:AD$19,"&gt;"&amp;AD2)</f>
        <v>9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9</v>
      </c>
    </row>
    <row r="3" spans="1:35" x14ac:dyDescent="0.2">
      <c r="A3" s="53" t="s">
        <v>127</v>
      </c>
      <c r="B3" s="53">
        <f t="shared" ref="B3:B19" si="8">C3+D3+E3</f>
        <v>10</v>
      </c>
      <c r="C3" s="53">
        <f t="shared" si="0"/>
        <v>2</v>
      </c>
      <c r="D3" s="53">
        <f t="shared" si="1"/>
        <v>4</v>
      </c>
      <c r="E3" s="53">
        <f t="shared" si="2"/>
        <v>4</v>
      </c>
      <c r="F3" s="53">
        <f t="shared" si="3"/>
        <v>9</v>
      </c>
      <c r="G3" s="53">
        <f t="shared" si="4"/>
        <v>10</v>
      </c>
      <c r="H3" s="53">
        <f t="shared" ref="H3:H19" si="9">F3-G3</f>
        <v>-1</v>
      </c>
      <c r="I3" s="53">
        <f t="shared" ref="I3:I19" si="10">3*C3+1*D3</f>
        <v>10</v>
      </c>
      <c r="J3" s="53">
        <f t="shared" ref="J3:J19" si="11">COUNTIF(I$2:I$19,"&gt;"&amp;I3)+1</f>
        <v>14</v>
      </c>
      <c r="K3" s="53" t="str">
        <f t="shared" ref="K3:K19" si="12">IF(COUNTIF(J$2:J$19,J3)=1,"-","Pos."&amp;J3&amp;"("&amp;COUNTIF(J$2:J$19,J3)&amp;")")</f>
        <v>-</v>
      </c>
      <c r="L3" s="64"/>
      <c r="M3" s="53" t="str">
        <f t="shared" ref="M3:M19" si="13">IF($K3="-","-",COUNTIFS(EQUIPO_LOCAL,$A3, GANADOR,"Local",Grupo_de_Empate__A_priori__Equipo_Visitante,$K3)+COUNTIFS(EQUIPO_VISITANTE,$A3,GANADOR,"Visitante",Grupo_de_Empate__A_priori__Equipo_Local,$K3))</f>
        <v>-</v>
      </c>
      <c r="N3" s="53" t="str">
        <f t="shared" si="5"/>
        <v>-</v>
      </c>
      <c r="O3" s="53" t="str">
        <f t="shared" si="6"/>
        <v>-</v>
      </c>
      <c r="P3" s="53" t="str">
        <f t="shared" ref="P3:P19" si="14">IF(K3="-","-",3*M3+1*N3)</f>
        <v>-</v>
      </c>
      <c r="Q3" s="53">
        <f t="shared" ref="Q3:Q19" si="15">$J3+COUNTIFS(K$2:K$19,K3,$P$2:$P$19,"&gt;"&amp;P3)</f>
        <v>14</v>
      </c>
      <c r="R3" s="53" t="str">
        <f t="shared" ref="R3:R19" si="16">IF(COUNTIF(Q$2:Q$19,Q3)=1,"-","Pos."&amp;Q3&amp;"("&amp;COUNTIF(Q$2:Q$19,Q3)&amp;")")</f>
        <v>-</v>
      </c>
      <c r="S3" s="65"/>
      <c r="T3" s="53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3" t="str">
        <f t="shared" si="7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14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14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14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14</v>
      </c>
    </row>
    <row r="4" spans="1:35" x14ac:dyDescent="0.2">
      <c r="A4" s="53" t="s">
        <v>121</v>
      </c>
      <c r="B4" s="53">
        <f t="shared" si="8"/>
        <v>10</v>
      </c>
      <c r="C4" s="53">
        <f t="shared" si="0"/>
        <v>6</v>
      </c>
      <c r="D4" s="53">
        <f t="shared" si="1"/>
        <v>2</v>
      </c>
      <c r="E4" s="53">
        <f t="shared" si="2"/>
        <v>2</v>
      </c>
      <c r="F4" s="53">
        <f t="shared" si="3"/>
        <v>15</v>
      </c>
      <c r="G4" s="53">
        <f t="shared" si="4"/>
        <v>8</v>
      </c>
      <c r="H4" s="53">
        <f t="shared" si="9"/>
        <v>7</v>
      </c>
      <c r="I4" s="53">
        <f t="shared" si="10"/>
        <v>20</v>
      </c>
      <c r="J4" s="53">
        <f t="shared" si="11"/>
        <v>3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3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3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3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3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3</v>
      </c>
    </row>
    <row r="5" spans="1:35" x14ac:dyDescent="0.2">
      <c r="A5" s="53" t="s">
        <v>131</v>
      </c>
      <c r="B5" s="53">
        <f t="shared" si="8"/>
        <v>10</v>
      </c>
      <c r="C5" s="53">
        <f t="shared" si="0"/>
        <v>4</v>
      </c>
      <c r="D5" s="53">
        <f t="shared" si="1"/>
        <v>1</v>
      </c>
      <c r="E5" s="53">
        <f t="shared" si="2"/>
        <v>5</v>
      </c>
      <c r="F5" s="53">
        <f t="shared" si="3"/>
        <v>6</v>
      </c>
      <c r="G5" s="53">
        <f t="shared" si="4"/>
        <v>12</v>
      </c>
      <c r="H5" s="53">
        <f t="shared" si="9"/>
        <v>-6</v>
      </c>
      <c r="I5" s="53">
        <f t="shared" si="10"/>
        <v>13</v>
      </c>
      <c r="J5" s="53">
        <f t="shared" si="11"/>
        <v>11</v>
      </c>
      <c r="K5" s="53" t="str">
        <f t="shared" si="12"/>
        <v>-</v>
      </c>
      <c r="L5" s="64"/>
      <c r="M5" s="53" t="str">
        <f t="shared" si="13"/>
        <v>-</v>
      </c>
      <c r="N5" s="53" t="str">
        <f t="shared" si="5"/>
        <v>-</v>
      </c>
      <c r="O5" s="53" t="str">
        <f t="shared" si="6"/>
        <v>-</v>
      </c>
      <c r="P5" s="53" t="str">
        <f t="shared" si="14"/>
        <v>-</v>
      </c>
      <c r="Q5" s="53">
        <f t="shared" si="15"/>
        <v>11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11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11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11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11</v>
      </c>
    </row>
    <row r="6" spans="1:35" x14ac:dyDescent="0.2">
      <c r="A6" s="53" t="s">
        <v>117</v>
      </c>
      <c r="B6" s="53">
        <f t="shared" si="8"/>
        <v>10</v>
      </c>
      <c r="C6" s="53">
        <f t="shared" si="0"/>
        <v>4</v>
      </c>
      <c r="D6" s="53">
        <f t="shared" si="1"/>
        <v>5</v>
      </c>
      <c r="E6" s="53">
        <f t="shared" si="2"/>
        <v>1</v>
      </c>
      <c r="F6" s="53">
        <f t="shared" si="3"/>
        <v>10</v>
      </c>
      <c r="G6" s="53">
        <f t="shared" si="4"/>
        <v>5</v>
      </c>
      <c r="H6" s="53">
        <f t="shared" si="9"/>
        <v>5</v>
      </c>
      <c r="I6" s="53">
        <f t="shared" si="10"/>
        <v>17</v>
      </c>
      <c r="J6" s="53">
        <f t="shared" si="11"/>
        <v>4</v>
      </c>
      <c r="K6" s="53" t="str">
        <f t="shared" si="12"/>
        <v>Pos.4(3)</v>
      </c>
      <c r="L6" s="64"/>
      <c r="M6" s="53">
        <f t="shared" si="13"/>
        <v>0</v>
      </c>
      <c r="N6" s="53">
        <f t="shared" si="5"/>
        <v>0</v>
      </c>
      <c r="O6" s="53">
        <f t="shared" si="6"/>
        <v>0</v>
      </c>
      <c r="P6" s="53">
        <f t="shared" si="14"/>
        <v>0</v>
      </c>
      <c r="Q6" s="53">
        <f t="shared" si="15"/>
        <v>4</v>
      </c>
      <c r="R6" s="53" t="str">
        <f t="shared" si="16"/>
        <v>Pos.4(3)</v>
      </c>
      <c r="S6" s="65"/>
      <c r="T6" s="53">
        <f t="shared" si="17"/>
        <v>0</v>
      </c>
      <c r="U6" s="53">
        <f t="shared" si="7"/>
        <v>0</v>
      </c>
      <c r="V6" s="53">
        <f t="shared" si="18"/>
        <v>0</v>
      </c>
      <c r="W6" s="53">
        <f>Q6+COUNTIFS(R$2:R$19,R6,V$2:V$19,"&gt;"&amp;V6)</f>
        <v>4</v>
      </c>
      <c r="X6" s="53" t="str">
        <f t="shared" si="20"/>
        <v>Pos.4(3)</v>
      </c>
      <c r="Y6" s="63"/>
      <c r="Z6" s="53">
        <f t="shared" si="21"/>
        <v>5</v>
      </c>
      <c r="AA6" s="53">
        <f t="shared" si="22"/>
        <v>5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5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5</v>
      </c>
    </row>
    <row r="7" spans="1:35" x14ac:dyDescent="0.2">
      <c r="A7" s="53" t="s">
        <v>114</v>
      </c>
      <c r="B7" s="53">
        <f t="shared" si="8"/>
        <v>10</v>
      </c>
      <c r="C7" s="53">
        <f t="shared" si="0"/>
        <v>0</v>
      </c>
      <c r="D7" s="53">
        <f t="shared" si="1"/>
        <v>1</v>
      </c>
      <c r="E7" s="53">
        <f t="shared" si="2"/>
        <v>9</v>
      </c>
      <c r="F7" s="53">
        <f t="shared" si="3"/>
        <v>6</v>
      </c>
      <c r="G7" s="53">
        <f t="shared" si="4"/>
        <v>24</v>
      </c>
      <c r="H7" s="53">
        <f t="shared" si="9"/>
        <v>-18</v>
      </c>
      <c r="I7" s="53">
        <f t="shared" si="10"/>
        <v>1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10</v>
      </c>
      <c r="C8" s="53">
        <f t="shared" si="0"/>
        <v>2</v>
      </c>
      <c r="D8" s="53">
        <f t="shared" si="1"/>
        <v>2</v>
      </c>
      <c r="E8" s="53">
        <f t="shared" si="2"/>
        <v>6</v>
      </c>
      <c r="F8" s="53">
        <f t="shared" si="3"/>
        <v>5</v>
      </c>
      <c r="G8" s="53">
        <f t="shared" si="4"/>
        <v>16</v>
      </c>
      <c r="H8" s="53">
        <f t="shared" si="9"/>
        <v>-11</v>
      </c>
      <c r="I8" s="53">
        <f t="shared" si="10"/>
        <v>8</v>
      </c>
      <c r="J8" s="53">
        <f t="shared" si="11"/>
        <v>15</v>
      </c>
      <c r="K8" s="53" t="str">
        <f t="shared" si="12"/>
        <v>-</v>
      </c>
      <c r="L8" s="64"/>
      <c r="M8" s="53" t="str">
        <f t="shared" si="13"/>
        <v>-</v>
      </c>
      <c r="N8" s="53" t="str">
        <f t="shared" si="5"/>
        <v>-</v>
      </c>
      <c r="O8" s="53" t="str">
        <f t="shared" si="6"/>
        <v>-</v>
      </c>
      <c r="P8" s="53" t="str">
        <f t="shared" si="14"/>
        <v>-</v>
      </c>
      <c r="Q8" s="53">
        <f t="shared" si="15"/>
        <v>15</v>
      </c>
      <c r="R8" s="53" t="str">
        <f t="shared" si="16"/>
        <v>-</v>
      </c>
      <c r="S8" s="65"/>
      <c r="T8" s="53" t="str">
        <f t="shared" si="17"/>
        <v>-</v>
      </c>
      <c r="U8" s="53" t="str">
        <f t="shared" si="7"/>
        <v>-</v>
      </c>
      <c r="V8" s="53" t="str">
        <f t="shared" si="18"/>
        <v>-</v>
      </c>
      <c r="W8" s="53">
        <f t="shared" si="19"/>
        <v>15</v>
      </c>
      <c r="X8" s="53" t="str">
        <f t="shared" si="20"/>
        <v>-</v>
      </c>
      <c r="Y8" s="63"/>
      <c r="Z8" s="53" t="str">
        <f t="shared" si="21"/>
        <v>-</v>
      </c>
      <c r="AA8" s="53">
        <f t="shared" si="22"/>
        <v>15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15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15</v>
      </c>
    </row>
    <row r="9" spans="1:35" x14ac:dyDescent="0.2">
      <c r="A9" s="53" t="s">
        <v>125</v>
      </c>
      <c r="B9" s="53">
        <f t="shared" si="8"/>
        <v>10</v>
      </c>
      <c r="C9" s="53">
        <f t="shared" si="0"/>
        <v>0</v>
      </c>
      <c r="D9" s="53">
        <f t="shared" si="1"/>
        <v>6</v>
      </c>
      <c r="E9" s="53">
        <f t="shared" si="2"/>
        <v>4</v>
      </c>
      <c r="F9" s="53">
        <f t="shared" si="3"/>
        <v>3</v>
      </c>
      <c r="G9" s="53">
        <f t="shared" si="4"/>
        <v>9</v>
      </c>
      <c r="H9" s="53">
        <f t="shared" si="9"/>
        <v>-6</v>
      </c>
      <c r="I9" s="53">
        <f t="shared" si="10"/>
        <v>6</v>
      </c>
      <c r="J9" s="53">
        <f t="shared" si="11"/>
        <v>16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16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16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16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16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16</v>
      </c>
    </row>
    <row r="10" spans="1:35" x14ac:dyDescent="0.2">
      <c r="A10" s="53" t="s">
        <v>122</v>
      </c>
      <c r="B10" s="53">
        <f t="shared" si="8"/>
        <v>10</v>
      </c>
      <c r="C10" s="53">
        <f t="shared" si="0"/>
        <v>7</v>
      </c>
      <c r="D10" s="53">
        <f t="shared" si="1"/>
        <v>2</v>
      </c>
      <c r="E10" s="53">
        <f t="shared" si="2"/>
        <v>1</v>
      </c>
      <c r="F10" s="53">
        <f t="shared" si="3"/>
        <v>16</v>
      </c>
      <c r="G10" s="53">
        <f t="shared" si="4"/>
        <v>4</v>
      </c>
      <c r="H10" s="53">
        <f t="shared" si="9"/>
        <v>12</v>
      </c>
      <c r="I10" s="53">
        <f t="shared" si="10"/>
        <v>23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1</v>
      </c>
      <c r="O10" s="53">
        <f t="shared" si="6"/>
        <v>0</v>
      </c>
      <c r="P10" s="53">
        <f t="shared" si="14"/>
        <v>1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12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10</v>
      </c>
      <c r="C11" s="53">
        <f t="shared" si="0"/>
        <v>4</v>
      </c>
      <c r="D11" s="53">
        <f t="shared" si="1"/>
        <v>3</v>
      </c>
      <c r="E11" s="53">
        <f t="shared" si="2"/>
        <v>3</v>
      </c>
      <c r="F11" s="53">
        <f t="shared" si="3"/>
        <v>15</v>
      </c>
      <c r="G11" s="53">
        <f t="shared" si="4"/>
        <v>13</v>
      </c>
      <c r="H11" s="53">
        <f t="shared" si="9"/>
        <v>2</v>
      </c>
      <c r="I11" s="53">
        <f t="shared" si="10"/>
        <v>15</v>
      </c>
      <c r="J11" s="53">
        <f t="shared" si="11"/>
        <v>8</v>
      </c>
      <c r="K11" s="53" t="str">
        <f t="shared" si="12"/>
        <v>Pos.8(2)</v>
      </c>
      <c r="L11" s="64"/>
      <c r="M11" s="53">
        <f t="shared" si="13"/>
        <v>0</v>
      </c>
      <c r="N11" s="53">
        <f t="shared" si="5"/>
        <v>0</v>
      </c>
      <c r="O11" s="53">
        <f t="shared" si="6"/>
        <v>0</v>
      </c>
      <c r="P11" s="53">
        <f t="shared" si="14"/>
        <v>0</v>
      </c>
      <c r="Q11" s="53">
        <f t="shared" si="15"/>
        <v>8</v>
      </c>
      <c r="R11" s="53" t="str">
        <f t="shared" si="16"/>
        <v>Pos.8(2)</v>
      </c>
      <c r="S11" s="65"/>
      <c r="T11" s="53">
        <f t="shared" si="17"/>
        <v>0</v>
      </c>
      <c r="U11" s="53">
        <f t="shared" si="7"/>
        <v>0</v>
      </c>
      <c r="V11" s="53">
        <f t="shared" si="18"/>
        <v>0</v>
      </c>
      <c r="W11" s="53">
        <f t="shared" si="19"/>
        <v>8</v>
      </c>
      <c r="X11" s="53" t="str">
        <f t="shared" si="20"/>
        <v>Pos.8(2)</v>
      </c>
      <c r="Y11" s="63"/>
      <c r="Z11" s="53">
        <f t="shared" si="21"/>
        <v>2</v>
      </c>
      <c r="AA11" s="53">
        <f t="shared" si="22"/>
        <v>8</v>
      </c>
      <c r="AB11" s="53" t="str">
        <f t="shared" si="23"/>
        <v>Pos.8(2)</v>
      </c>
      <c r="AC11" s="65"/>
      <c r="AD11" s="53">
        <f t="shared" si="24"/>
        <v>15</v>
      </c>
      <c r="AE11" s="53">
        <f t="shared" si="25"/>
        <v>8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8</v>
      </c>
    </row>
    <row r="12" spans="1:35" x14ac:dyDescent="0.2">
      <c r="A12" s="53" t="s">
        <v>124</v>
      </c>
      <c r="B12" s="53">
        <f t="shared" si="8"/>
        <v>10</v>
      </c>
      <c r="C12" s="53">
        <f t="shared" si="0"/>
        <v>3</v>
      </c>
      <c r="D12" s="53">
        <f t="shared" si="1"/>
        <v>3</v>
      </c>
      <c r="E12" s="53">
        <f t="shared" si="2"/>
        <v>4</v>
      </c>
      <c r="F12" s="53">
        <f t="shared" si="3"/>
        <v>8</v>
      </c>
      <c r="G12" s="53">
        <f t="shared" si="4"/>
        <v>10</v>
      </c>
      <c r="H12" s="53">
        <f t="shared" si="9"/>
        <v>-2</v>
      </c>
      <c r="I12" s="53">
        <f t="shared" si="10"/>
        <v>12</v>
      </c>
      <c r="J12" s="53">
        <f t="shared" si="11"/>
        <v>12</v>
      </c>
      <c r="K12" s="53" t="str">
        <f t="shared" si="12"/>
        <v>-</v>
      </c>
      <c r="L12" s="64"/>
      <c r="M12" s="53" t="str">
        <f t="shared" si="13"/>
        <v>-</v>
      </c>
      <c r="N12" s="53" t="str">
        <f t="shared" si="5"/>
        <v>-</v>
      </c>
      <c r="O12" s="53" t="str">
        <f t="shared" si="6"/>
        <v>-</v>
      </c>
      <c r="P12" s="53" t="str">
        <f t="shared" si="14"/>
        <v>-</v>
      </c>
      <c r="Q12" s="53">
        <f t="shared" si="15"/>
        <v>12</v>
      </c>
      <c r="R12" s="53" t="str">
        <f t="shared" si="16"/>
        <v>-</v>
      </c>
      <c r="S12" s="65"/>
      <c r="T12" s="53" t="str">
        <f t="shared" si="17"/>
        <v>-</v>
      </c>
      <c r="U12" s="53" t="str">
        <f t="shared" si="7"/>
        <v>-</v>
      </c>
      <c r="V12" s="53" t="str">
        <f t="shared" si="18"/>
        <v>-</v>
      </c>
      <c r="W12" s="53">
        <f t="shared" si="19"/>
        <v>12</v>
      </c>
      <c r="X12" s="53" t="str">
        <f t="shared" si="20"/>
        <v>-</v>
      </c>
      <c r="Y12" s="63"/>
      <c r="Z12" s="53" t="str">
        <f t="shared" si="21"/>
        <v>-</v>
      </c>
      <c r="AA12" s="53">
        <f t="shared" si="22"/>
        <v>12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12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12</v>
      </c>
    </row>
    <row r="13" spans="1:35" x14ac:dyDescent="0.2">
      <c r="A13" s="53" t="s">
        <v>119</v>
      </c>
      <c r="B13" s="53">
        <f t="shared" si="8"/>
        <v>10</v>
      </c>
      <c r="C13" s="53">
        <f t="shared" si="0"/>
        <v>5</v>
      </c>
      <c r="D13" s="53">
        <f t="shared" si="1"/>
        <v>2</v>
      </c>
      <c r="E13" s="53">
        <f t="shared" si="2"/>
        <v>3</v>
      </c>
      <c r="F13" s="53">
        <f t="shared" si="3"/>
        <v>13</v>
      </c>
      <c r="G13" s="53">
        <f t="shared" si="4"/>
        <v>10</v>
      </c>
      <c r="H13" s="53">
        <f t="shared" si="9"/>
        <v>3</v>
      </c>
      <c r="I13" s="53">
        <f t="shared" si="10"/>
        <v>17</v>
      </c>
      <c r="J13" s="53">
        <f t="shared" si="11"/>
        <v>4</v>
      </c>
      <c r="K13" s="53" t="str">
        <f t="shared" si="12"/>
        <v>Pos.4(3)</v>
      </c>
      <c r="L13" s="64"/>
      <c r="M13" s="53">
        <f t="shared" si="13"/>
        <v>0</v>
      </c>
      <c r="N13" s="53">
        <f t="shared" si="5"/>
        <v>0</v>
      </c>
      <c r="O13" s="53">
        <f t="shared" si="6"/>
        <v>0</v>
      </c>
      <c r="P13" s="53">
        <f t="shared" si="14"/>
        <v>0</v>
      </c>
      <c r="Q13" s="53">
        <f t="shared" si="15"/>
        <v>4</v>
      </c>
      <c r="R13" s="53" t="str">
        <f t="shared" si="16"/>
        <v>Pos.4(3)</v>
      </c>
      <c r="S13" s="65"/>
      <c r="T13" s="53">
        <f t="shared" si="17"/>
        <v>0</v>
      </c>
      <c r="U13" s="53">
        <f t="shared" si="7"/>
        <v>0</v>
      </c>
      <c r="V13" s="53">
        <f t="shared" si="18"/>
        <v>0</v>
      </c>
      <c r="W13" s="53">
        <f t="shared" si="19"/>
        <v>4</v>
      </c>
      <c r="X13" s="53" t="str">
        <f t="shared" si="20"/>
        <v>Pos.4(3)</v>
      </c>
      <c r="Y13" s="63"/>
      <c r="Z13" s="53">
        <f t="shared" si="21"/>
        <v>3</v>
      </c>
      <c r="AA13" s="53">
        <f t="shared" si="22"/>
        <v>6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6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6</v>
      </c>
    </row>
    <row r="14" spans="1:35" x14ac:dyDescent="0.2">
      <c r="A14" s="53" t="s">
        <v>129</v>
      </c>
      <c r="B14" s="53">
        <f t="shared" si="8"/>
        <v>10</v>
      </c>
      <c r="C14" s="53">
        <f t="shared" si="0"/>
        <v>3</v>
      </c>
      <c r="D14" s="53">
        <f t="shared" si="1"/>
        <v>5</v>
      </c>
      <c r="E14" s="53">
        <f t="shared" si="2"/>
        <v>2</v>
      </c>
      <c r="F14" s="53">
        <f t="shared" si="3"/>
        <v>11</v>
      </c>
      <c r="G14" s="53">
        <f t="shared" si="4"/>
        <v>10</v>
      </c>
      <c r="H14" s="53">
        <f t="shared" si="9"/>
        <v>1</v>
      </c>
      <c r="I14" s="53">
        <f t="shared" si="10"/>
        <v>14</v>
      </c>
      <c r="J14" s="53">
        <f t="shared" si="11"/>
        <v>10</v>
      </c>
      <c r="K14" s="53" t="str">
        <f t="shared" si="12"/>
        <v>-</v>
      </c>
      <c r="L14" s="64"/>
      <c r="M14" s="53" t="str">
        <f t="shared" si="13"/>
        <v>-</v>
      </c>
      <c r="N14" s="53" t="str">
        <f t="shared" si="5"/>
        <v>-</v>
      </c>
      <c r="O14" s="53" t="str">
        <f t="shared" si="6"/>
        <v>-</v>
      </c>
      <c r="P14" s="53" t="str">
        <f t="shared" si="14"/>
        <v>-</v>
      </c>
      <c r="Q14" s="53">
        <f t="shared" si="15"/>
        <v>10</v>
      </c>
      <c r="R14" s="53" t="str">
        <f t="shared" si="16"/>
        <v>-</v>
      </c>
      <c r="S14" s="65"/>
      <c r="T14" s="53" t="str">
        <f t="shared" si="17"/>
        <v>-</v>
      </c>
      <c r="U14" s="53" t="str">
        <f t="shared" si="7"/>
        <v>-</v>
      </c>
      <c r="V14" s="53" t="str">
        <f t="shared" si="18"/>
        <v>-</v>
      </c>
      <c r="W14" s="53">
        <f t="shared" si="19"/>
        <v>10</v>
      </c>
      <c r="X14" s="53" t="str">
        <f t="shared" si="20"/>
        <v>-</v>
      </c>
      <c r="Y14" s="63"/>
      <c r="Z14" s="53" t="str">
        <f t="shared" si="21"/>
        <v>-</v>
      </c>
      <c r="AA14" s="53">
        <f t="shared" si="22"/>
        <v>10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10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10</v>
      </c>
    </row>
    <row r="15" spans="1:35" x14ac:dyDescent="0.2">
      <c r="A15" s="53" t="s">
        <v>130</v>
      </c>
      <c r="B15" s="53">
        <f t="shared" si="8"/>
        <v>10</v>
      </c>
      <c r="C15" s="53">
        <f t="shared" si="0"/>
        <v>0</v>
      </c>
      <c r="D15" s="53">
        <f t="shared" si="1"/>
        <v>4</v>
      </c>
      <c r="E15" s="53">
        <f t="shared" si="2"/>
        <v>6</v>
      </c>
      <c r="F15" s="53">
        <f t="shared" si="3"/>
        <v>6</v>
      </c>
      <c r="G15" s="53">
        <f t="shared" si="4"/>
        <v>20</v>
      </c>
      <c r="H15" s="53">
        <f t="shared" si="9"/>
        <v>-14</v>
      </c>
      <c r="I15" s="53">
        <f t="shared" si="10"/>
        <v>4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10</v>
      </c>
      <c r="C16" s="53">
        <f t="shared" si="0"/>
        <v>7</v>
      </c>
      <c r="D16" s="53">
        <f t="shared" si="1"/>
        <v>2</v>
      </c>
      <c r="E16" s="53">
        <f t="shared" si="2"/>
        <v>1</v>
      </c>
      <c r="F16" s="53">
        <f t="shared" si="3"/>
        <v>17</v>
      </c>
      <c r="G16" s="53">
        <f t="shared" si="4"/>
        <v>2</v>
      </c>
      <c r="H16" s="53">
        <f t="shared" si="9"/>
        <v>15</v>
      </c>
      <c r="I16" s="53">
        <f t="shared" si="10"/>
        <v>23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1</v>
      </c>
      <c r="O16" s="53">
        <f t="shared" si="6"/>
        <v>0</v>
      </c>
      <c r="P16" s="53">
        <f t="shared" si="14"/>
        <v>1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15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10</v>
      </c>
      <c r="C17" s="53">
        <f t="shared" si="0"/>
        <v>4</v>
      </c>
      <c r="D17" s="53">
        <f t="shared" si="1"/>
        <v>5</v>
      </c>
      <c r="E17" s="53">
        <f t="shared" si="2"/>
        <v>1</v>
      </c>
      <c r="F17" s="53">
        <f t="shared" si="3"/>
        <v>16</v>
      </c>
      <c r="G17" s="53">
        <f t="shared" si="4"/>
        <v>3</v>
      </c>
      <c r="H17" s="53">
        <f t="shared" si="9"/>
        <v>13</v>
      </c>
      <c r="I17" s="53">
        <f t="shared" si="10"/>
        <v>17</v>
      </c>
      <c r="J17" s="53">
        <f t="shared" si="11"/>
        <v>4</v>
      </c>
      <c r="K17" s="53" t="str">
        <f t="shared" si="12"/>
        <v>Pos.4(3)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4</v>
      </c>
      <c r="R17" s="53" t="str">
        <f t="shared" si="16"/>
        <v>Pos.4(3)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4</v>
      </c>
      <c r="X17" s="53" t="str">
        <f t="shared" si="20"/>
        <v>Pos.4(3)</v>
      </c>
      <c r="Y17" s="63"/>
      <c r="Z17" s="53">
        <f t="shared" si="21"/>
        <v>13</v>
      </c>
      <c r="AA17" s="53">
        <f t="shared" si="22"/>
        <v>4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4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4</v>
      </c>
    </row>
    <row r="18" spans="1:35" x14ac:dyDescent="0.2">
      <c r="A18" s="53" t="s">
        <v>120</v>
      </c>
      <c r="B18" s="53">
        <f t="shared" si="8"/>
        <v>10</v>
      </c>
      <c r="C18" s="53">
        <f t="shared" si="0"/>
        <v>3</v>
      </c>
      <c r="D18" s="53">
        <f t="shared" si="1"/>
        <v>2</v>
      </c>
      <c r="E18" s="53">
        <f t="shared" si="2"/>
        <v>5</v>
      </c>
      <c r="F18" s="53">
        <f t="shared" si="3"/>
        <v>10</v>
      </c>
      <c r="G18" s="53">
        <f t="shared" si="4"/>
        <v>15</v>
      </c>
      <c r="H18" s="53">
        <f t="shared" si="9"/>
        <v>-5</v>
      </c>
      <c r="I18" s="53">
        <f t="shared" si="10"/>
        <v>11</v>
      </c>
      <c r="J18" s="53">
        <f t="shared" si="11"/>
        <v>13</v>
      </c>
      <c r="K18" s="53" t="str">
        <f t="shared" si="12"/>
        <v>-</v>
      </c>
      <c r="L18" s="64"/>
      <c r="M18" s="53" t="str">
        <f t="shared" si="13"/>
        <v>-</v>
      </c>
      <c r="N18" s="53" t="str">
        <f t="shared" si="5"/>
        <v>-</v>
      </c>
      <c r="O18" s="53" t="str">
        <f t="shared" si="6"/>
        <v>-</v>
      </c>
      <c r="P18" s="53" t="str">
        <f t="shared" si="14"/>
        <v>-</v>
      </c>
      <c r="Q18" s="53">
        <f t="shared" si="15"/>
        <v>13</v>
      </c>
      <c r="R18" s="53" t="str">
        <f t="shared" si="16"/>
        <v>-</v>
      </c>
      <c r="S18" s="65"/>
      <c r="T18" s="53" t="str">
        <f t="shared" si="17"/>
        <v>-</v>
      </c>
      <c r="U18" s="53" t="str">
        <f t="shared" si="7"/>
        <v>-</v>
      </c>
      <c r="V18" s="53" t="str">
        <f t="shared" si="18"/>
        <v>-</v>
      </c>
      <c r="W18" s="53">
        <f t="shared" si="19"/>
        <v>13</v>
      </c>
      <c r="X18" s="53" t="str">
        <f t="shared" si="20"/>
        <v>-</v>
      </c>
      <c r="Y18" s="63"/>
      <c r="Z18" s="53" t="str">
        <f t="shared" si="21"/>
        <v>-</v>
      </c>
      <c r="AA18" s="53">
        <f t="shared" si="22"/>
        <v>13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13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13</v>
      </c>
    </row>
    <row r="19" spans="1:35" x14ac:dyDescent="0.2">
      <c r="A19" s="53" t="s">
        <v>128</v>
      </c>
      <c r="B19" s="53">
        <f t="shared" si="8"/>
        <v>10</v>
      </c>
      <c r="C19" s="53">
        <f t="shared" si="0"/>
        <v>4</v>
      </c>
      <c r="D19" s="53">
        <f t="shared" si="1"/>
        <v>4</v>
      </c>
      <c r="E19" s="53">
        <f t="shared" si="2"/>
        <v>2</v>
      </c>
      <c r="F19" s="53">
        <f t="shared" si="3"/>
        <v>15</v>
      </c>
      <c r="G19" s="53">
        <f t="shared" si="4"/>
        <v>12</v>
      </c>
      <c r="H19" s="53">
        <f t="shared" si="9"/>
        <v>3</v>
      </c>
      <c r="I19" s="53">
        <f t="shared" si="10"/>
        <v>16</v>
      </c>
      <c r="J19" s="53">
        <f t="shared" si="11"/>
        <v>7</v>
      </c>
      <c r="K19" s="53" t="str">
        <f t="shared" si="12"/>
        <v>-</v>
      </c>
      <c r="L19" s="64"/>
      <c r="M19" s="53" t="str">
        <f t="shared" si="13"/>
        <v>-</v>
      </c>
      <c r="N19" s="53" t="str">
        <f t="shared" si="5"/>
        <v>-</v>
      </c>
      <c r="O19" s="53" t="str">
        <f t="shared" si="6"/>
        <v>-</v>
      </c>
      <c r="P19" s="53" t="str">
        <f t="shared" si="14"/>
        <v>-</v>
      </c>
      <c r="Q19" s="53">
        <f t="shared" si="15"/>
        <v>7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7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23</v>
      </c>
      <c r="D2" s="75">
        <f>INDEX('Equipos (cálculos)'!B$2:B$19,MATCH($A2,'Equipos (cálculos)'!$AI$2:$AI$19,0))</f>
        <v>10</v>
      </c>
      <c r="E2" s="75">
        <f>INDEX('Equipos (cálculos)'!C$2:C$19,MATCH($A2,'Equipos (cálculos)'!$AI$2:$AI$19,0))</f>
        <v>7</v>
      </c>
      <c r="F2" s="75">
        <f>INDEX('Equipos (cálculos)'!D$2:D$19,MATCH($A2,'Equipos (cálculos)'!$AI$2:$AI$19,0))</f>
        <v>2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17</v>
      </c>
      <c r="I2" s="75">
        <f>INDEX('Equipos (cálculos)'!G$2:G$19,MATCH($A2,'Equipos (cálculos)'!$AI$2:$AI$19,0))</f>
        <v>2</v>
      </c>
      <c r="J2" s="75">
        <f>INDEX('Equipos (cálculos)'!H$2:H$19,MATCH($A2,'Equipos (cálculos)'!$AI$2:$AI$19,0))</f>
        <v>15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23</v>
      </c>
      <c r="D3" s="75">
        <f>INDEX('Equipos (cálculos)'!B$2:B$19,MATCH($A3,'Equipos (cálculos)'!$AI$2:$AI$19,0))</f>
        <v>10</v>
      </c>
      <c r="E3" s="75">
        <f>INDEX('Equipos (cálculos)'!C$2:C$19,MATCH($A3,'Equipos (cálculos)'!$AI$2:$AI$19,0))</f>
        <v>7</v>
      </c>
      <c r="F3" s="75">
        <f>INDEX('Equipos (cálculos)'!D$2:D$19,MATCH($A3,'Equipos (cálculos)'!$AI$2:$AI$19,0))</f>
        <v>2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16</v>
      </c>
      <c r="I3" s="75">
        <f>INDEX('Equipos (cálculos)'!G$2:G$19,MATCH($A3,'Equipos (cálculos)'!$AI$2:$AI$19,0))</f>
        <v>4</v>
      </c>
      <c r="J3" s="75">
        <f>INDEX('Equipos (cálculos)'!H$2:H$19,MATCH($A3,'Equipos (cálculos)'!$AI$2:$AI$19,0))</f>
        <v>12</v>
      </c>
    </row>
    <row r="4" spans="1:10" x14ac:dyDescent="0.2">
      <c r="A4" s="67">
        <v>3</v>
      </c>
      <c r="B4" s="74" t="str">
        <f>INDEX('Equipos (cálculos)'!A$2:A$19,MATCH($A4,'Equipos (cálculos)'!$AI$2:$AI$19,0))</f>
        <v>Atlético Tordesillas</v>
      </c>
      <c r="C4" s="75">
        <f>INDEX('Equipos (cálculos)'!I$2:I$19,MATCH($A4,'Equipos (cálculos)'!$AI$2:$AI$19,0))</f>
        <v>20</v>
      </c>
      <c r="D4" s="75">
        <f>INDEX('Equipos (cálculos)'!B$2:B$19,MATCH($A4,'Equipos (cálculos)'!$AI$2:$AI$19,0))</f>
        <v>10</v>
      </c>
      <c r="E4" s="75">
        <f>INDEX('Equipos (cálculos)'!C$2:C$19,MATCH($A4,'Equipos (cálculos)'!$AI$2:$AI$19,0))</f>
        <v>6</v>
      </c>
      <c r="F4" s="75">
        <f>INDEX('Equipos (cálculos)'!D$2:D$19,MATCH($A4,'Equipos (cálculos)'!$AI$2:$AI$19,0))</f>
        <v>2</v>
      </c>
      <c r="G4" s="75">
        <f>INDEX('Equipos (cálculos)'!E$2:E$19,MATCH($A4,'Equipos (cálculos)'!$AI$2:$AI$19,0))</f>
        <v>2</v>
      </c>
      <c r="H4" s="75">
        <f>INDEX('Equipos (cálculos)'!F$2:F$19,MATCH($A4,'Equipos (cálculos)'!$AI$2:$AI$19,0))</f>
        <v>15</v>
      </c>
      <c r="I4" s="75">
        <f>INDEX('Equipos (cálculos)'!G$2:G$19,MATCH($A4,'Equipos (cálculos)'!$AI$2:$AI$19,0))</f>
        <v>8</v>
      </c>
      <c r="J4" s="75">
        <f>INDEX('Equipos (cálculos)'!H$2:H$19,MATCH($A4,'Equipos (cálculos)'!$AI$2:$AI$19,0))</f>
        <v>7</v>
      </c>
    </row>
    <row r="5" spans="1:10" x14ac:dyDescent="0.2">
      <c r="A5" s="67">
        <v>4</v>
      </c>
      <c r="B5" s="74" t="str">
        <f>INDEX('Equipos (cálculos)'!A$2:A$19,MATCH($A5,'Equipos (cálculos)'!$AI$2:$AI$19,0))</f>
        <v>Salamanca UDS</v>
      </c>
      <c r="C5" s="75">
        <f>INDEX('Equipos (cálculos)'!I$2:I$19,MATCH($A5,'Equipos (cálculos)'!$AI$2:$AI$19,0))</f>
        <v>17</v>
      </c>
      <c r="D5" s="75">
        <f>INDEX('Equipos (cálculos)'!B$2:B$19,MATCH($A5,'Equipos (cálculos)'!$AI$2:$AI$19,0))</f>
        <v>10</v>
      </c>
      <c r="E5" s="75">
        <f>INDEX('Equipos (cálculos)'!C$2:C$19,MATCH($A5,'Equipos (cálculos)'!$AI$2:$AI$19,0))</f>
        <v>4</v>
      </c>
      <c r="F5" s="75">
        <f>INDEX('Equipos (cálculos)'!D$2:D$19,MATCH($A5,'Equipos (cálculos)'!$AI$2:$AI$19,0))</f>
        <v>5</v>
      </c>
      <c r="G5" s="75">
        <f>INDEX('Equipos (cálculos)'!E$2:E$19,MATCH($A5,'Equipos (cálculos)'!$AI$2:$AI$19,0))</f>
        <v>1</v>
      </c>
      <c r="H5" s="75">
        <f>INDEX('Equipos (cálculos)'!F$2:F$19,MATCH($A5,'Equipos (cálculos)'!$AI$2:$AI$19,0))</f>
        <v>16</v>
      </c>
      <c r="I5" s="75">
        <f>INDEX('Equipos (cálculos)'!G$2:G$19,MATCH($A5,'Equipos (cálculos)'!$AI$2:$AI$19,0))</f>
        <v>3</v>
      </c>
      <c r="J5" s="75">
        <f>INDEX('Equipos (cálculos)'!H$2:H$19,MATCH($A5,'Equipos (cálculos)'!$AI$2:$AI$19,0))</f>
        <v>13</v>
      </c>
    </row>
    <row r="6" spans="1:10" x14ac:dyDescent="0.2">
      <c r="A6" s="67">
        <v>5</v>
      </c>
      <c r="B6" s="74" t="str">
        <f>INDEX('Equipos (cálculos)'!A$2:A$19,MATCH($A6,'Equipos (cálculos)'!$AI$2:$AI$19,0))</f>
        <v>Burgos CF B</v>
      </c>
      <c r="C6" s="75">
        <f>INDEX('Equipos (cálculos)'!I$2:I$19,MATCH($A6,'Equipos (cálculos)'!$AI$2:$AI$19,0))</f>
        <v>17</v>
      </c>
      <c r="D6" s="75">
        <f>INDEX('Equipos (cálculos)'!B$2:B$19,MATCH($A6,'Equipos (cálculos)'!$AI$2:$AI$19,0))</f>
        <v>10</v>
      </c>
      <c r="E6" s="75">
        <f>INDEX('Equipos (cálculos)'!C$2:C$19,MATCH($A6,'Equipos (cálculos)'!$AI$2:$AI$19,0))</f>
        <v>4</v>
      </c>
      <c r="F6" s="75">
        <f>INDEX('Equipos (cálculos)'!D$2:D$19,MATCH($A6,'Equipos (cálculos)'!$AI$2:$AI$19,0))</f>
        <v>5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10</v>
      </c>
      <c r="I6" s="75">
        <f>INDEX('Equipos (cálculos)'!G$2:G$19,MATCH($A6,'Equipos (cálculos)'!$AI$2:$AI$19,0))</f>
        <v>5</v>
      </c>
      <c r="J6" s="75">
        <f>INDEX('Equipos (cálculos)'!H$2:H$19,MATCH($A6,'Equipos (cálculos)'!$AI$2:$AI$19,0))</f>
        <v>5</v>
      </c>
    </row>
    <row r="7" spans="1:10" x14ac:dyDescent="0.2">
      <c r="A7" s="68">
        <v>6</v>
      </c>
      <c r="B7" s="74" t="str">
        <f>INDEX('Equipos (cálculos)'!A$2:A$19,MATCH($A7,'Equipos (cálculos)'!$AI$2:$AI$19,0))</f>
        <v>Palencia CF</v>
      </c>
      <c r="C7" s="75">
        <f>INDEX('Equipos (cálculos)'!I$2:I$19,MATCH($A7,'Equipos (cálculos)'!$AI$2:$AI$19,0))</f>
        <v>17</v>
      </c>
      <c r="D7" s="75">
        <f>INDEX('Equipos (cálculos)'!B$2:B$19,MATCH($A7,'Equipos (cálculos)'!$AI$2:$AI$19,0))</f>
        <v>10</v>
      </c>
      <c r="E7" s="75">
        <f>INDEX('Equipos (cálculos)'!C$2:C$19,MATCH($A7,'Equipos (cálculos)'!$AI$2:$AI$19,0))</f>
        <v>5</v>
      </c>
      <c r="F7" s="75">
        <f>INDEX('Equipos (cálculos)'!D$2:D$19,MATCH($A7,'Equipos (cálculos)'!$AI$2:$AI$19,0))</f>
        <v>2</v>
      </c>
      <c r="G7" s="75">
        <f>INDEX('Equipos (cálculos)'!E$2:E$19,MATCH($A7,'Equipos (cálculos)'!$AI$2:$AI$19,0))</f>
        <v>3</v>
      </c>
      <c r="H7" s="75">
        <f>INDEX('Equipos (cálculos)'!F$2:F$19,MATCH($A7,'Equipos (cálculos)'!$AI$2:$AI$19,0))</f>
        <v>13</v>
      </c>
      <c r="I7" s="75">
        <f>INDEX('Equipos (cálculos)'!G$2:G$19,MATCH($A7,'Equipos (cálculos)'!$AI$2:$AI$19,0))</f>
        <v>10</v>
      </c>
      <c r="J7" s="75">
        <f>INDEX('Equipos (cálculos)'!H$2:H$19,MATCH($A7,'Equipos (cálculos)'!$AI$2:$AI$19,0))</f>
        <v>3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16</v>
      </c>
      <c r="D8" s="75">
        <f>INDEX('Equipos (cálculos)'!B$2:B$19,MATCH($A8,'Equipos (cálculos)'!$AI$2:$AI$19,0))</f>
        <v>10</v>
      </c>
      <c r="E8" s="75">
        <f>INDEX('Equipos (cálculos)'!C$2:C$19,MATCH($A8,'Equipos (cálculos)'!$AI$2:$AI$19,0))</f>
        <v>4</v>
      </c>
      <c r="F8" s="75">
        <f>INDEX('Equipos (cálculos)'!D$2:D$19,MATCH($A8,'Equipos (cálculos)'!$AI$2:$AI$19,0))</f>
        <v>4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15</v>
      </c>
      <c r="I8" s="75">
        <f>INDEX('Equipos (cálculos)'!G$2:G$19,MATCH($A8,'Equipos (cálculos)'!$AI$2:$AI$19,0))</f>
        <v>12</v>
      </c>
      <c r="J8" s="75">
        <f>INDEX('Equipos (cálculos)'!H$2:H$19,MATCH($A8,'Equipos (cálculos)'!$AI$2:$AI$19,0))</f>
        <v>3</v>
      </c>
    </row>
    <row r="9" spans="1:10" x14ac:dyDescent="0.2">
      <c r="A9" s="68">
        <v>8</v>
      </c>
      <c r="B9" s="74" t="str">
        <f>INDEX('Equipos (cálculos)'!A$2:A$19,MATCH($A9,'Equipos (cálculos)'!$AI$2:$AI$19,0))</f>
        <v>La Virgen del Camino</v>
      </c>
      <c r="C9" s="75">
        <f>INDEX('Equipos (cálculos)'!I$2:I$19,MATCH($A9,'Equipos (cálculos)'!$AI$2:$AI$19,0))</f>
        <v>15</v>
      </c>
      <c r="D9" s="75">
        <f>INDEX('Equipos (cálculos)'!B$2:B$19,MATCH($A9,'Equipos (cálculos)'!$AI$2:$AI$19,0))</f>
        <v>10</v>
      </c>
      <c r="E9" s="75">
        <f>INDEX('Equipos (cálculos)'!C$2:C$19,MATCH($A9,'Equipos (cálculos)'!$AI$2:$AI$19,0))</f>
        <v>4</v>
      </c>
      <c r="F9" s="75">
        <f>INDEX('Equipos (cálculos)'!D$2:D$19,MATCH($A9,'Equipos (cálculos)'!$AI$2:$AI$19,0))</f>
        <v>3</v>
      </c>
      <c r="G9" s="75">
        <f>INDEX('Equipos (cálculos)'!E$2:E$19,MATCH($A9,'Equipos (cálculos)'!$AI$2:$AI$19,0))</f>
        <v>3</v>
      </c>
      <c r="H9" s="75">
        <f>INDEX('Equipos (cálculos)'!F$2:F$19,MATCH($A9,'Equipos (cálculos)'!$AI$2:$AI$19,0))</f>
        <v>15</v>
      </c>
      <c r="I9" s="75">
        <f>INDEX('Equipos (cálculos)'!G$2:G$19,MATCH($A9,'Equipos (cálculos)'!$AI$2:$AI$19,0))</f>
        <v>13</v>
      </c>
      <c r="J9" s="75">
        <f>INDEX('Equipos (cálculos)'!H$2:H$19,MATCH($A9,'Equipos (cálculos)'!$AI$2:$AI$19,0))</f>
        <v>2</v>
      </c>
    </row>
    <row r="10" spans="1:10" x14ac:dyDescent="0.2">
      <c r="A10" s="68">
        <v>9</v>
      </c>
      <c r="B10" s="74" t="str">
        <f>INDEX('Equipos (cálculos)'!A$2:A$19,MATCH($A10,'Equipos (cálculos)'!$AI$2:$AI$19,0))</f>
        <v>Atco. Bembibre</v>
      </c>
      <c r="C10" s="75">
        <f>INDEX('Equipos (cálculos)'!I$2:I$19,MATCH($A10,'Equipos (cálculos)'!$AI$2:$AI$19,0))</f>
        <v>15</v>
      </c>
      <c r="D10" s="75">
        <f>INDEX('Equipos (cálculos)'!B$2:B$19,MATCH($A10,'Equipos (cálculos)'!$AI$2:$AI$19,0))</f>
        <v>10</v>
      </c>
      <c r="E10" s="75">
        <f>INDEX('Equipos (cálculos)'!C$2:C$19,MATCH($A10,'Equipos (cálculos)'!$AI$2:$AI$19,0))</f>
        <v>4</v>
      </c>
      <c r="F10" s="75">
        <f>INDEX('Equipos (cálculos)'!D$2:D$19,MATCH($A10,'Equipos (cálculos)'!$AI$2:$AI$19,0))</f>
        <v>3</v>
      </c>
      <c r="G10" s="75">
        <f>INDEX('Equipos (cálculos)'!E$2:E$19,MATCH($A10,'Equipos (cálculos)'!$AI$2:$AI$19,0))</f>
        <v>3</v>
      </c>
      <c r="H10" s="75">
        <f>INDEX('Equipos (cálculos)'!F$2:F$19,MATCH($A10,'Equipos (cálculos)'!$AI$2:$AI$19,0))</f>
        <v>14</v>
      </c>
      <c r="I10" s="75">
        <f>INDEX('Equipos (cálculos)'!G$2:G$19,MATCH($A10,'Equipos (cálculos)'!$AI$2:$AI$19,0))</f>
        <v>12</v>
      </c>
      <c r="J10" s="75">
        <f>INDEX('Equipos (cálculos)'!H$2:H$19,MATCH($A10,'Equipos (cálculos)'!$AI$2:$AI$19,0))</f>
        <v>2</v>
      </c>
    </row>
    <row r="11" spans="1:10" x14ac:dyDescent="0.2">
      <c r="A11" s="68">
        <v>10</v>
      </c>
      <c r="B11" s="74" t="str">
        <f>INDEX('Equipos (cálculos)'!A$2:A$19,MATCH($A11,'Equipos (cálculos)'!$AI$2:$AI$19,0))</f>
        <v>Palencia Cristo Atlético</v>
      </c>
      <c r="C11" s="75">
        <f>INDEX('Equipos (cálculos)'!I$2:I$19,MATCH($A11,'Equipos (cálculos)'!$AI$2:$AI$19,0))</f>
        <v>14</v>
      </c>
      <c r="D11" s="75">
        <f>INDEX('Equipos (cálculos)'!B$2:B$19,MATCH($A11,'Equipos (cálculos)'!$AI$2:$AI$19,0))</f>
        <v>10</v>
      </c>
      <c r="E11" s="75">
        <f>INDEX('Equipos (cálculos)'!C$2:C$19,MATCH($A11,'Equipos (cálculos)'!$AI$2:$AI$19,0))</f>
        <v>3</v>
      </c>
      <c r="F11" s="75">
        <f>INDEX('Equipos (cálculos)'!D$2:D$19,MATCH($A11,'Equipos (cálculos)'!$AI$2:$AI$19,0))</f>
        <v>5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11</v>
      </c>
      <c r="I11" s="75">
        <f>INDEX('Equipos (cálculos)'!G$2:G$19,MATCH($A11,'Equipos (cálculos)'!$AI$2:$AI$19,0))</f>
        <v>10</v>
      </c>
      <c r="J11" s="75">
        <f>INDEX('Equipos (cálculos)'!H$2:H$19,MATCH($A11,'Equipos (cálculos)'!$AI$2:$AI$19,0))</f>
        <v>1</v>
      </c>
    </row>
    <row r="12" spans="1:10" x14ac:dyDescent="0.2">
      <c r="A12" s="68">
        <v>11</v>
      </c>
      <c r="B12" s="74" t="str">
        <f>INDEX('Equipos (cálculos)'!A$2:A$19,MATCH($A12,'Equipos (cálculos)'!$AI$2:$AI$19,0))</f>
        <v>Becerril</v>
      </c>
      <c r="C12" s="75">
        <f>INDEX('Equipos (cálculos)'!I$2:I$19,MATCH($A12,'Equipos (cálculos)'!$AI$2:$AI$19,0))</f>
        <v>13</v>
      </c>
      <c r="D12" s="75">
        <f>INDEX('Equipos (cálculos)'!B$2:B$19,MATCH($A12,'Equipos (cálculos)'!$AI$2:$AI$19,0))</f>
        <v>10</v>
      </c>
      <c r="E12" s="75">
        <f>INDEX('Equipos (cálculos)'!C$2:C$19,MATCH($A12,'Equipos (cálculos)'!$AI$2:$AI$19,0))</f>
        <v>4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5</v>
      </c>
      <c r="H12" s="75">
        <f>INDEX('Equipos (cálculos)'!F$2:F$19,MATCH($A12,'Equipos (cálculos)'!$AI$2:$AI$19,0))</f>
        <v>6</v>
      </c>
      <c r="I12" s="75">
        <f>INDEX('Equipos (cálculos)'!G$2:G$19,MATCH($A12,'Equipos (cálculos)'!$AI$2:$AI$19,0))</f>
        <v>12</v>
      </c>
      <c r="J12" s="75">
        <f>INDEX('Equipos (cálculos)'!H$2:H$19,MATCH($A12,'Equipos (cálculos)'!$AI$2:$AI$19,0))</f>
        <v>-6</v>
      </c>
    </row>
    <row r="13" spans="1:10" x14ac:dyDescent="0.2">
      <c r="A13" s="68">
        <v>12</v>
      </c>
      <c r="B13" s="74" t="str">
        <f>INDEX('Equipos (cálculos)'!A$2:A$19,MATCH($A13,'Equipos (cálculos)'!$AI$2:$AI$19,0))</f>
        <v>Mirandés B</v>
      </c>
      <c r="C13" s="75">
        <f>INDEX('Equipos (cálculos)'!I$2:I$19,MATCH($A13,'Equipos (cálculos)'!$AI$2:$AI$19,0))</f>
        <v>12</v>
      </c>
      <c r="D13" s="75">
        <f>INDEX('Equipos (cálculos)'!B$2:B$19,MATCH($A13,'Equipos (cálculos)'!$AI$2:$AI$19,0))</f>
        <v>10</v>
      </c>
      <c r="E13" s="75">
        <f>INDEX('Equipos (cálculos)'!C$2:C$19,MATCH($A13,'Equipos (cálculos)'!$AI$2:$AI$19,0))</f>
        <v>3</v>
      </c>
      <c r="F13" s="75">
        <f>INDEX('Equipos (cálculos)'!D$2:D$19,MATCH($A13,'Equipos (cálculos)'!$AI$2:$AI$19,0))</f>
        <v>3</v>
      </c>
      <c r="G13" s="75">
        <f>INDEX('Equipos (cálculos)'!E$2:E$19,MATCH($A13,'Equipos (cálculos)'!$AI$2:$AI$19,0))</f>
        <v>4</v>
      </c>
      <c r="H13" s="75">
        <f>INDEX('Equipos (cálculos)'!F$2:F$19,MATCH($A13,'Equipos (cálculos)'!$AI$2:$AI$19,0))</f>
        <v>8</v>
      </c>
      <c r="I13" s="75">
        <f>INDEX('Equipos (cálculos)'!G$2:G$19,MATCH($A13,'Equipos (cálculos)'!$AI$2:$AI$19,0))</f>
        <v>10</v>
      </c>
      <c r="J13" s="75">
        <f>INDEX('Equipos (cálculos)'!H$2:H$19,MATCH($A13,'Equipos (cálculos)'!$AI$2:$AI$19,0))</f>
        <v>-2</v>
      </c>
    </row>
    <row r="14" spans="1:10" x14ac:dyDescent="0.2">
      <c r="A14" s="68">
        <v>13</v>
      </c>
      <c r="B14" s="74" t="str">
        <f>INDEX('Equipos (cálculos)'!A$2:A$19,MATCH($A14,'Equipos (cálculos)'!$AI$2:$AI$19,0))</f>
        <v>SD Almazán</v>
      </c>
      <c r="C14" s="75">
        <f>INDEX('Equipos (cálculos)'!I$2:I$19,MATCH($A14,'Equipos (cálculos)'!$AI$2:$AI$19,0))</f>
        <v>11</v>
      </c>
      <c r="D14" s="75">
        <f>INDEX('Equipos (cálculos)'!B$2:B$19,MATCH($A14,'Equipos (cálculos)'!$AI$2:$AI$19,0))</f>
        <v>10</v>
      </c>
      <c r="E14" s="75">
        <f>INDEX('Equipos (cálculos)'!C$2:C$19,MATCH($A14,'Equipos (cálculos)'!$AI$2:$AI$19,0))</f>
        <v>3</v>
      </c>
      <c r="F14" s="75">
        <f>INDEX('Equipos (cálculos)'!D$2:D$19,MATCH($A14,'Equipos (cálculos)'!$AI$2:$AI$19,0))</f>
        <v>2</v>
      </c>
      <c r="G14" s="75">
        <f>INDEX('Equipos (cálculos)'!E$2:E$19,MATCH($A14,'Equipos (cálculos)'!$AI$2:$AI$19,0))</f>
        <v>5</v>
      </c>
      <c r="H14" s="75">
        <f>INDEX('Equipos (cálculos)'!F$2:F$19,MATCH($A14,'Equipos (cálculos)'!$AI$2:$AI$19,0))</f>
        <v>10</v>
      </c>
      <c r="I14" s="75">
        <f>INDEX('Equipos (cálculos)'!G$2:G$19,MATCH($A14,'Equipos (cálculos)'!$AI$2:$AI$19,0))</f>
        <v>15</v>
      </c>
      <c r="J14" s="75">
        <f>INDEX('Equipos (cálculos)'!H$2:H$19,MATCH($A14,'Equipos (cálculos)'!$AI$2:$AI$19,0))</f>
        <v>-5</v>
      </c>
    </row>
    <row r="15" spans="1:10" x14ac:dyDescent="0.2">
      <c r="A15" s="68">
        <v>14</v>
      </c>
      <c r="B15" s="74" t="str">
        <f>INDEX('Equipos (cálculos)'!A$2:A$19,MATCH($A15,'Equipos (cálculos)'!$AI$2:$AI$19,0))</f>
        <v>Atl. Astorga</v>
      </c>
      <c r="C15" s="75">
        <f>INDEX('Equipos (cálculos)'!I$2:I$19,MATCH($A15,'Equipos (cálculos)'!$AI$2:$AI$19,0))</f>
        <v>10</v>
      </c>
      <c r="D15" s="75">
        <f>INDEX('Equipos (cálculos)'!B$2:B$19,MATCH($A15,'Equipos (cálculos)'!$AI$2:$AI$19,0))</f>
        <v>10</v>
      </c>
      <c r="E15" s="75">
        <f>INDEX('Equipos (cálculos)'!C$2:C$19,MATCH($A15,'Equipos (cálculos)'!$AI$2:$AI$19,0))</f>
        <v>2</v>
      </c>
      <c r="F15" s="75">
        <f>INDEX('Equipos (cálculos)'!D$2:D$19,MATCH($A15,'Equipos (cálculos)'!$AI$2:$AI$19,0))</f>
        <v>4</v>
      </c>
      <c r="G15" s="75">
        <f>INDEX('Equipos (cálculos)'!E$2:E$19,MATCH($A15,'Equipos (cálculos)'!$AI$2:$AI$19,0))</f>
        <v>4</v>
      </c>
      <c r="H15" s="75">
        <f>INDEX('Equipos (cálculos)'!F$2:F$19,MATCH($A15,'Equipos (cálculos)'!$AI$2:$AI$19,0))</f>
        <v>9</v>
      </c>
      <c r="I15" s="75">
        <f>INDEX('Equipos (cálculos)'!G$2:G$19,MATCH($A15,'Equipos (cálculos)'!$AI$2:$AI$19,0))</f>
        <v>10</v>
      </c>
      <c r="J15" s="75">
        <f>INDEX('Equipos (cálculos)'!H$2:H$19,MATCH($A15,'Equipos (cálculos)'!$AI$2:$AI$19,0))</f>
        <v>-1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Villaralbo</v>
      </c>
      <c r="C16" s="75">
        <f>INDEX('Equipos (cálculos)'!I$2:I$19,MATCH($A16,'Equipos (cálculos)'!$AI$2:$AI$19,0))</f>
        <v>8</v>
      </c>
      <c r="D16" s="75">
        <f>INDEX('Equipos (cálculos)'!B$2:B$19,MATCH($A16,'Equipos (cálculos)'!$AI$2:$AI$19,0))</f>
        <v>10</v>
      </c>
      <c r="E16" s="75">
        <f>INDEX('Equipos (cálculos)'!C$2:C$19,MATCH($A16,'Equipos (cálculos)'!$AI$2:$AI$19,0))</f>
        <v>2</v>
      </c>
      <c r="F16" s="75">
        <f>INDEX('Equipos (cálculos)'!D$2:D$19,MATCH($A16,'Equipos (cálculos)'!$AI$2:$AI$19,0))</f>
        <v>2</v>
      </c>
      <c r="G16" s="75">
        <f>INDEX('Equipos (cálculos)'!E$2:E$19,MATCH($A16,'Equipos (cálculos)'!$AI$2:$AI$19,0))</f>
        <v>6</v>
      </c>
      <c r="H16" s="75">
        <f>INDEX('Equipos (cálculos)'!F$2:F$19,MATCH($A16,'Equipos (cálculos)'!$AI$2:$AI$19,0))</f>
        <v>5</v>
      </c>
      <c r="I16" s="75">
        <f>INDEX('Equipos (cálculos)'!G$2:G$19,MATCH($A16,'Equipos (cálculos)'!$AI$2:$AI$19,0))</f>
        <v>16</v>
      </c>
      <c r="J16" s="75">
        <f>INDEX('Equipos (cálculos)'!H$2:H$19,MATCH($A16,'Equipos (cálculos)'!$AI$2:$AI$19,0))</f>
        <v>-11</v>
      </c>
    </row>
    <row r="17" spans="1:10" x14ac:dyDescent="0.2">
      <c r="A17" s="69">
        <v>16</v>
      </c>
      <c r="B17" s="74" t="str">
        <f>INDEX('Equipos (cálculos)'!A$2:A$19,MATCH($A17,'Equipos (cálculos)'!$AI$2:$AI$19,0))</f>
        <v>DiocesanosAvila</v>
      </c>
      <c r="C17" s="75">
        <f>INDEX('Equipos (cálculos)'!I$2:I$19,MATCH($A17,'Equipos (cálculos)'!$AI$2:$AI$19,0))</f>
        <v>6</v>
      </c>
      <c r="D17" s="75">
        <f>INDEX('Equipos (cálculos)'!B$2:B$19,MATCH($A17,'Equipos (cálculos)'!$AI$2:$AI$19,0))</f>
        <v>10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6</v>
      </c>
      <c r="G17" s="75">
        <f>INDEX('Equipos (cálculos)'!E$2:E$19,MATCH($A17,'Equipos (cálculos)'!$AI$2:$AI$19,0))</f>
        <v>4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9</v>
      </c>
      <c r="J17" s="75">
        <f>INDEX('Equipos (cálculos)'!H$2:H$19,MATCH($A17,'Equipos (cálculos)'!$AI$2:$AI$19,0))</f>
        <v>-6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4</v>
      </c>
      <c r="D18" s="75">
        <f>INDEX('Equipos (cálculos)'!B$2:B$19,MATCH($A18,'Equipos (cálculos)'!$AI$2:$AI$19,0))</f>
        <v>10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4</v>
      </c>
      <c r="G18" s="75">
        <f>INDEX('Equipos (cálculos)'!E$2:E$19,MATCH($A18,'Equipos (cálculos)'!$AI$2:$AI$19,0))</f>
        <v>6</v>
      </c>
      <c r="H18" s="75">
        <f>INDEX('Equipos (cálculos)'!F$2:F$19,MATCH($A18,'Equipos (cálculos)'!$AI$2:$AI$19,0))</f>
        <v>6</v>
      </c>
      <c r="I18" s="75">
        <f>INDEX('Equipos (cálculos)'!G$2:G$19,MATCH($A18,'Equipos (cálculos)'!$AI$2:$AI$19,0))</f>
        <v>20</v>
      </c>
      <c r="J18" s="75">
        <f>INDEX('Equipos (cálculos)'!H$2:H$19,MATCH($A18,'Equipos (cálculos)'!$AI$2:$AI$19,0))</f>
        <v>-14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1</v>
      </c>
      <c r="D19" s="75">
        <f>INDEX('Equipos (cálculos)'!B$2:B$19,MATCH($A19,'Equipos (cálculos)'!$AI$2:$AI$19,0))</f>
        <v>10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1</v>
      </c>
      <c r="G19" s="75">
        <f>INDEX('Equipos (cálculos)'!E$2:E$19,MATCH($A19,'Equipos (cálculos)'!$AI$2:$AI$19,0))</f>
        <v>9</v>
      </c>
      <c r="H19" s="75">
        <f>INDEX('Equipos (cálculos)'!F$2:F$19,MATCH($A19,'Equipos (cálculos)'!$AI$2:$AI$19,0))</f>
        <v>6</v>
      </c>
      <c r="I19" s="75">
        <f>INDEX('Equipos (cálculos)'!G$2:G$19,MATCH($A19,'Equipos (cálculos)'!$AI$2:$AI$19,0))</f>
        <v>24</v>
      </c>
      <c r="J19" s="75">
        <f>INDEX('Equipos (cálculos)'!H$2:H$19,MATCH($A19,'Equipos (cálculos)'!$AI$2:$AI$19,0))</f>
        <v>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</row>
    <row r="3" spans="2:80" ht="19" x14ac:dyDescent="0.25">
      <c r="B3" s="137" t="s">
        <v>0</v>
      </c>
      <c r="C3" s="138"/>
      <c r="D3" s="138"/>
      <c r="E3" s="149" t="s">
        <v>4</v>
      </c>
      <c r="F3" s="149"/>
      <c r="G3" s="139" t="s">
        <v>7</v>
      </c>
      <c r="H3" s="140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BI1" workbookViewId="0">
      <selection activeCell="BW25" sqref="BW25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9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24" t="s">
        <v>197</v>
      </c>
      <c r="AY2" s="132" t="s">
        <v>195</v>
      </c>
      <c r="AZ2" s="132"/>
      <c r="BA2" s="132"/>
      <c r="BB2" s="132"/>
      <c r="BC2" s="132"/>
      <c r="BD2" s="123" t="s">
        <v>196</v>
      </c>
      <c r="BF2" s="24" t="s">
        <v>198</v>
      </c>
      <c r="BG2" s="132" t="s">
        <v>199</v>
      </c>
      <c r="BH2" s="132"/>
      <c r="BI2" s="132"/>
      <c r="BJ2" s="132"/>
      <c r="BK2" s="132"/>
      <c r="BL2" s="131" t="s">
        <v>80</v>
      </c>
      <c r="BN2" s="24" t="s">
        <v>201</v>
      </c>
      <c r="BO2" s="132" t="s">
        <v>200</v>
      </c>
      <c r="BP2" s="132"/>
      <c r="BQ2" s="132"/>
      <c r="BR2" s="132"/>
      <c r="BS2" s="132"/>
      <c r="BT2" s="131" t="s">
        <v>71</v>
      </c>
      <c r="BV2" s="24" t="s">
        <v>202</v>
      </c>
      <c r="BW2" s="132" t="s">
        <v>203</v>
      </c>
      <c r="BX2" s="132"/>
      <c r="BY2" s="132"/>
      <c r="BZ2" s="132"/>
      <c r="CA2" s="132"/>
      <c r="CB2" s="131" t="s">
        <v>71</v>
      </c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>
        <v>1</v>
      </c>
      <c r="BH5" s="7">
        <v>90</v>
      </c>
      <c r="BI5" s="7"/>
      <c r="BJ5" s="7"/>
      <c r="BK5" s="7"/>
      <c r="BL5" s="8"/>
      <c r="BN5" s="6" t="s">
        <v>10</v>
      </c>
      <c r="BO5" s="7">
        <v>1</v>
      </c>
      <c r="BP5" s="7">
        <v>90</v>
      </c>
      <c r="BQ5" s="7"/>
      <c r="BR5" s="7"/>
      <c r="BS5" s="7"/>
      <c r="BT5" s="8"/>
      <c r="BV5" s="6" t="s">
        <v>10</v>
      </c>
      <c r="BW5" s="7">
        <v>1</v>
      </c>
      <c r="BX5" s="7">
        <v>90</v>
      </c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>
        <v>18</v>
      </c>
      <c r="BQ7" s="7"/>
      <c r="BR7" s="7"/>
      <c r="BS7" s="7"/>
      <c r="BT7" s="8"/>
      <c r="BV7" s="6" t="s">
        <v>12</v>
      </c>
      <c r="BW7" s="7"/>
      <c r="BX7" s="7">
        <v>7</v>
      </c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>
        <v>1</v>
      </c>
      <c r="BH9" s="7">
        <v>90</v>
      </c>
      <c r="BI9" s="7"/>
      <c r="BJ9" s="7"/>
      <c r="BK9" s="7"/>
      <c r="BL9" s="8"/>
      <c r="BN9" s="6" t="s">
        <v>14</v>
      </c>
      <c r="BO9" s="7">
        <v>1</v>
      </c>
      <c r="BP9" s="7">
        <v>72</v>
      </c>
      <c r="BQ9" s="7"/>
      <c r="BR9" s="7"/>
      <c r="BS9" s="7"/>
      <c r="BT9" s="8"/>
      <c r="BV9" s="6" t="s">
        <v>14</v>
      </c>
      <c r="BW9" s="7">
        <v>1</v>
      </c>
      <c r="BX9" s="7">
        <v>90</v>
      </c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>
        <v>1</v>
      </c>
      <c r="BH10" s="7">
        <v>90</v>
      </c>
      <c r="BI10" s="7"/>
      <c r="BJ10" s="7"/>
      <c r="BK10" s="7"/>
      <c r="BL10" s="8"/>
      <c r="BN10" s="6" t="s">
        <v>15</v>
      </c>
      <c r="BO10" s="7">
        <v>1</v>
      </c>
      <c r="BP10" s="7">
        <v>90</v>
      </c>
      <c r="BQ10" s="7"/>
      <c r="BR10" s="7"/>
      <c r="BS10" s="7"/>
      <c r="BT10" s="8"/>
      <c r="BV10" s="6" t="s">
        <v>15</v>
      </c>
      <c r="BW10" s="7">
        <v>1</v>
      </c>
      <c r="BX10" s="7">
        <v>83</v>
      </c>
      <c r="BY10" s="7">
        <v>1</v>
      </c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>
        <v>1</v>
      </c>
      <c r="BH11" s="7">
        <v>90</v>
      </c>
      <c r="BI11" s="7"/>
      <c r="BJ11" s="7"/>
      <c r="BK11" s="7"/>
      <c r="BL11" s="8"/>
      <c r="BN11" s="6" t="s">
        <v>16</v>
      </c>
      <c r="BO11" s="7"/>
      <c r="BP11" s="7">
        <v>45</v>
      </c>
      <c r="BQ11" s="7">
        <v>1</v>
      </c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>
        <v>1</v>
      </c>
      <c r="BH12" s="7">
        <v>71</v>
      </c>
      <c r="BI12" s="7"/>
      <c r="BJ12" s="7"/>
      <c r="BK12" s="7"/>
      <c r="BL12" s="8"/>
      <c r="BN12" s="6" t="s">
        <v>17</v>
      </c>
      <c r="BO12" s="7">
        <v>1</v>
      </c>
      <c r="BP12" s="7">
        <v>45</v>
      </c>
      <c r="BQ12" s="7">
        <v>1</v>
      </c>
      <c r="BR12" s="7"/>
      <c r="BS12" s="7"/>
      <c r="BT12" s="8"/>
      <c r="BV12" s="6" t="s">
        <v>17</v>
      </c>
      <c r="BW12" s="7">
        <v>1</v>
      </c>
      <c r="BX12" s="7">
        <v>90</v>
      </c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>
        <v>19</v>
      </c>
      <c r="BI13" s="7"/>
      <c r="BJ13" s="7"/>
      <c r="BK13" s="7"/>
      <c r="BL13" s="8"/>
      <c r="BN13" s="6" t="s">
        <v>18</v>
      </c>
      <c r="BO13" s="7">
        <v>1</v>
      </c>
      <c r="BP13" s="7">
        <v>90</v>
      </c>
      <c r="BQ13" s="7"/>
      <c r="BR13" s="7"/>
      <c r="BS13" s="7"/>
      <c r="BT13" s="8"/>
      <c r="BV13" s="6" t="s">
        <v>18</v>
      </c>
      <c r="BW13" s="7">
        <v>1</v>
      </c>
      <c r="BX13" s="7">
        <v>90</v>
      </c>
      <c r="BY13" s="7">
        <v>1</v>
      </c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>
        <v>1</v>
      </c>
      <c r="BX14" s="7">
        <v>83</v>
      </c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>
        <v>9</v>
      </c>
      <c r="BI15" s="7"/>
      <c r="BJ15" s="7"/>
      <c r="BK15" s="7"/>
      <c r="BL15" s="8"/>
      <c r="BN15" s="6" t="s">
        <v>21</v>
      </c>
      <c r="BO15" s="7">
        <v>1</v>
      </c>
      <c r="BP15" s="7">
        <v>45</v>
      </c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>
        <v>1</v>
      </c>
      <c r="BH16" s="7">
        <v>90</v>
      </c>
      <c r="BI16" s="7"/>
      <c r="BJ16" s="7"/>
      <c r="BK16" s="7"/>
      <c r="BL16" s="8"/>
      <c r="BN16" s="6" t="s">
        <v>22</v>
      </c>
      <c r="BO16" s="7">
        <v>1</v>
      </c>
      <c r="BP16" s="7">
        <v>72</v>
      </c>
      <c r="BQ16" s="7"/>
      <c r="BR16" s="7"/>
      <c r="BS16" s="7"/>
      <c r="BT16" s="8"/>
      <c r="BV16" s="6" t="s">
        <v>22</v>
      </c>
      <c r="BW16" s="7"/>
      <c r="BX16" s="7">
        <v>7</v>
      </c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>
        <v>1</v>
      </c>
      <c r="BH18" s="7">
        <v>90</v>
      </c>
      <c r="BI18" s="7"/>
      <c r="BJ18" s="7"/>
      <c r="BK18" s="7"/>
      <c r="BL18" s="8"/>
      <c r="BN18" s="6" t="s">
        <v>24</v>
      </c>
      <c r="BO18" s="7">
        <v>1</v>
      </c>
      <c r="BP18" s="7">
        <v>90</v>
      </c>
      <c r="BQ18" s="7"/>
      <c r="BR18" s="7"/>
      <c r="BS18" s="7"/>
      <c r="BT18" s="8"/>
      <c r="BV18" s="6" t="s">
        <v>24</v>
      </c>
      <c r="BW18" s="7">
        <v>1</v>
      </c>
      <c r="BX18" s="7">
        <v>90</v>
      </c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>
        <v>1</v>
      </c>
      <c r="BH19" s="7">
        <v>81</v>
      </c>
      <c r="BI19" s="7"/>
      <c r="BJ19" s="7"/>
      <c r="BK19" s="7"/>
      <c r="BL19" s="8"/>
      <c r="BN19" s="6" t="s">
        <v>25</v>
      </c>
      <c r="BO19" s="7"/>
      <c r="BP19" s="7">
        <v>45</v>
      </c>
      <c r="BQ19" s="7"/>
      <c r="BR19" s="7"/>
      <c r="BS19" s="7"/>
      <c r="BT19" s="8"/>
      <c r="BV19" s="6" t="s">
        <v>25</v>
      </c>
      <c r="BW19" s="7">
        <v>1</v>
      </c>
      <c r="BX19" s="7">
        <v>68</v>
      </c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>
        <v>1</v>
      </c>
      <c r="BH20" s="7">
        <v>90</v>
      </c>
      <c r="BI20" s="7"/>
      <c r="BJ20" s="7"/>
      <c r="BK20" s="7">
        <v>1</v>
      </c>
      <c r="BL20" s="8"/>
      <c r="BN20" s="6" t="s">
        <v>26</v>
      </c>
      <c r="BO20" s="7">
        <v>1</v>
      </c>
      <c r="BP20" s="7">
        <v>90</v>
      </c>
      <c r="BQ20" s="7">
        <v>1</v>
      </c>
      <c r="BR20" s="7"/>
      <c r="BS20" s="7"/>
      <c r="BT20" s="8"/>
      <c r="BV20" s="6" t="s">
        <v>26</v>
      </c>
      <c r="BW20" s="7">
        <v>1</v>
      </c>
      <c r="BX20" s="7">
        <v>90</v>
      </c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>
        <v>1</v>
      </c>
      <c r="BH21" s="7">
        <v>59</v>
      </c>
      <c r="BI21" s="7">
        <v>1</v>
      </c>
      <c r="BJ21" s="7"/>
      <c r="BK21" s="7"/>
      <c r="BL21" s="8"/>
      <c r="BN21" s="6" t="s">
        <v>27</v>
      </c>
      <c r="BO21" s="7">
        <v>1</v>
      </c>
      <c r="BP21" s="7">
        <v>90</v>
      </c>
      <c r="BQ21" s="7"/>
      <c r="BR21" s="7"/>
      <c r="BS21" s="7"/>
      <c r="BT21" s="8"/>
      <c r="BV21" s="6" t="s">
        <v>27</v>
      </c>
      <c r="BW21" s="7">
        <v>1</v>
      </c>
      <c r="BX21" s="7">
        <v>90</v>
      </c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>
        <v>1</v>
      </c>
      <c r="BH22" s="7">
        <v>71</v>
      </c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>
        <v>22</v>
      </c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>
        <v>31</v>
      </c>
      <c r="BI23" s="7"/>
      <c r="BJ23" s="7"/>
      <c r="BK23" s="7"/>
      <c r="BL23" s="8"/>
      <c r="BN23" s="6" t="s">
        <v>29</v>
      </c>
      <c r="BO23" s="7">
        <v>1</v>
      </c>
      <c r="BP23" s="7">
        <v>90</v>
      </c>
      <c r="BQ23" s="7"/>
      <c r="BR23" s="7"/>
      <c r="BS23" s="7"/>
      <c r="BT23" s="8"/>
      <c r="BV23" s="6" t="s">
        <v>29</v>
      </c>
      <c r="BW23" s="7">
        <v>1</v>
      </c>
      <c r="BX23" s="7">
        <v>90</v>
      </c>
      <c r="BY23" s="7">
        <v>1</v>
      </c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>
        <v>19</v>
      </c>
      <c r="BI24" s="7"/>
      <c r="BJ24" s="7"/>
      <c r="BK24" s="7"/>
      <c r="BL24" s="8"/>
      <c r="BN24" s="6" t="s">
        <v>50</v>
      </c>
      <c r="BO24" s="7"/>
      <c r="BP24" s="7">
        <v>18</v>
      </c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  <c r="BG25">
        <f>SUM(BG5:BG24)</f>
        <v>11</v>
      </c>
      <c r="BH25">
        <f>SUM(BH5:BH24)</f>
        <v>990</v>
      </c>
      <c r="BO25">
        <f>SUM(BO5:BO24)</f>
        <v>11</v>
      </c>
      <c r="BP25">
        <f>SUM(BP5:BP24)</f>
        <v>990</v>
      </c>
      <c r="BX25">
        <f>SUM(BX5:BX24)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3:BP3"/>
    <mergeCell ref="BQ3:BR3"/>
    <mergeCell ref="BS3:BT3"/>
    <mergeCell ref="BV3:BX3"/>
    <mergeCell ref="BY3:BZ3"/>
    <mergeCell ref="CA3:CB3"/>
    <mergeCell ref="BO2:BS2"/>
    <mergeCell ref="BW2:CA2"/>
    <mergeCell ref="BK3:BL3"/>
    <mergeCell ref="AY2:BC2"/>
    <mergeCell ref="BG2:BK2"/>
    <mergeCell ref="AU3:AV3"/>
    <mergeCell ref="AI2:AM2"/>
    <mergeCell ref="AQ2:AU2"/>
    <mergeCell ref="AH3:AJ3"/>
    <mergeCell ref="AK3:AL3"/>
    <mergeCell ref="AM3:AN3"/>
    <mergeCell ref="AP3:AR3"/>
    <mergeCell ref="AS3:AT3"/>
    <mergeCell ref="AX3:AZ3"/>
    <mergeCell ref="BA3:BB3"/>
    <mergeCell ref="BC3:BD3"/>
    <mergeCell ref="BF3:BH3"/>
    <mergeCell ref="BI3:BJ3"/>
    <mergeCell ref="W3:X3"/>
    <mergeCell ref="Z3:AB3"/>
    <mergeCell ref="AC3:AD3"/>
    <mergeCell ref="AE3:AF3"/>
    <mergeCell ref="S2:W2"/>
    <mergeCell ref="AA2:AE2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opLeftCell="J1" workbookViewId="0">
      <selection activeCell="W30" sqref="W30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10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492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3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5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488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10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882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1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7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5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417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8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694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2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6</v>
      </c>
    </row>
    <row r="12" spans="2:22" ht="19" x14ac:dyDescent="0.25">
      <c r="B12" s="6" t="s">
        <v>20</v>
      </c>
      <c r="C12" s="8">
        <f t="shared" si="0"/>
        <v>1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132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5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333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8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684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10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853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1</v>
      </c>
    </row>
    <row r="17" spans="2:22" ht="19" x14ac:dyDescent="0.25">
      <c r="B17" s="6" t="s">
        <v>25</v>
      </c>
      <c r="C17" s="8">
        <f t="shared" si="0"/>
        <v>5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487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50" t="s">
        <v>102</v>
      </c>
      <c r="V17" s="22">
        <v>3</v>
      </c>
    </row>
    <row r="18" spans="2:22" ht="19" x14ac:dyDescent="0.25">
      <c r="B18" s="6" t="s">
        <v>26</v>
      </c>
      <c r="C18" s="8">
        <f t="shared" si="0"/>
        <v>8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733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2</v>
      </c>
    </row>
    <row r="19" spans="2:22" ht="19" x14ac:dyDescent="0.25">
      <c r="B19" s="6" t="s">
        <v>27</v>
      </c>
      <c r="C19" s="8">
        <f t="shared" si="0"/>
        <v>9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724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6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561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50" t="s">
        <v>105</v>
      </c>
      <c r="V20" s="22">
        <v>3</v>
      </c>
    </row>
    <row r="21" spans="2:22" ht="19" x14ac:dyDescent="0.25">
      <c r="B21" s="6" t="s">
        <v>29</v>
      </c>
      <c r="C21" s="8">
        <f t="shared" si="0"/>
        <v>7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666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3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103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1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1</v>
      </c>
    </row>
    <row r="29" spans="2:22" x14ac:dyDescent="0.2">
      <c r="U29" s="50" t="s">
        <v>103</v>
      </c>
      <c r="V29" s="22">
        <v>2</v>
      </c>
    </row>
    <row r="30" spans="2:22" x14ac:dyDescent="0.2">
      <c r="U30" s="50" t="s">
        <v>104</v>
      </c>
      <c r="V30" s="22">
        <v>3</v>
      </c>
    </row>
    <row r="31" spans="2:22" x14ac:dyDescent="0.2">
      <c r="U31" s="50" t="s">
        <v>105</v>
      </c>
      <c r="V31" s="22">
        <v>14</v>
      </c>
    </row>
    <row r="32" spans="2:22" x14ac:dyDescent="0.2">
      <c r="U32" s="50" t="s">
        <v>106</v>
      </c>
      <c r="V32" s="22">
        <v>10</v>
      </c>
    </row>
    <row r="33" spans="5:22" x14ac:dyDescent="0.2">
      <c r="U33" s="50" t="s">
        <v>107</v>
      </c>
      <c r="V33" s="22">
        <v>13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1" t="s">
        <v>48</v>
      </c>
      <c r="F37" s="142"/>
      <c r="G37" s="142"/>
      <c r="H37" s="142"/>
      <c r="I37" s="142"/>
      <c r="J37" s="142"/>
      <c r="K37" s="143"/>
    </row>
    <row r="38" spans="5:22" ht="19" x14ac:dyDescent="0.25">
      <c r="E38" s="147" t="s">
        <v>0</v>
      </c>
      <c r="F38" s="148"/>
      <c r="G38" s="148"/>
      <c r="H38" s="144" t="s">
        <v>4</v>
      </c>
      <c r="I38" s="144"/>
      <c r="J38" s="145" t="s">
        <v>7</v>
      </c>
      <c r="K38" s="146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10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900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492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5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488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10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882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1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7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5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417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8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694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2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1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132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5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333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8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684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10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853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5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487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8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733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9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724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6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561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7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666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3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103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1" t="s">
        <v>1</v>
      </c>
      <c r="C2" s="142"/>
      <c r="D2" s="142"/>
      <c r="E2" s="142"/>
      <c r="F2" s="142"/>
      <c r="G2" s="142"/>
      <c r="H2" s="143"/>
      <c r="J2" s="141" t="s">
        <v>30</v>
      </c>
      <c r="K2" s="142"/>
      <c r="L2" s="142"/>
      <c r="M2" s="142"/>
      <c r="N2" s="142"/>
      <c r="O2" s="142"/>
      <c r="P2" s="143"/>
      <c r="R2" s="141" t="s">
        <v>31</v>
      </c>
      <c r="S2" s="142"/>
      <c r="T2" s="142"/>
      <c r="U2" s="142"/>
      <c r="V2" s="142"/>
      <c r="W2" s="142"/>
      <c r="X2" s="143"/>
      <c r="Z2" s="141" t="s">
        <v>32</v>
      </c>
      <c r="AA2" s="142"/>
      <c r="AB2" s="142"/>
      <c r="AC2" s="142"/>
      <c r="AD2" s="142"/>
      <c r="AE2" s="142"/>
      <c r="AF2" s="143"/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1" t="s">
        <v>47</v>
      </c>
      <c r="D39" s="142"/>
      <c r="E39" s="142"/>
      <c r="F39" s="142"/>
      <c r="G39" s="142"/>
      <c r="H39" s="142"/>
      <c r="I39" s="143"/>
    </row>
    <row r="40" spans="3:9" ht="19" x14ac:dyDescent="0.25">
      <c r="C40" s="147" t="s">
        <v>0</v>
      </c>
      <c r="D40" s="148"/>
      <c r="E40" s="148"/>
      <c r="F40" s="144" t="s">
        <v>4</v>
      </c>
      <c r="G40" s="144"/>
      <c r="H40" s="145" t="s">
        <v>7</v>
      </c>
      <c r="I40" s="146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10</v>
      </c>
      <c r="F3" s="6" t="s">
        <v>10</v>
      </c>
      <c r="G3" s="8">
        <f t="shared" ref="G3:G24" si="0">H42</f>
        <v>900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492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5</v>
      </c>
      <c r="F7" s="6" t="s">
        <v>14</v>
      </c>
      <c r="G7" s="8">
        <f t="shared" si="0"/>
        <v>488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10</v>
      </c>
      <c r="F8" s="6" t="s">
        <v>15</v>
      </c>
      <c r="G8" s="8">
        <f t="shared" si="0"/>
        <v>882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7</v>
      </c>
      <c r="F9" s="6" t="s">
        <v>16</v>
      </c>
      <c r="G9" s="8">
        <f t="shared" si="0"/>
        <v>700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5</v>
      </c>
      <c r="F10" s="6" t="s">
        <v>17</v>
      </c>
      <c r="G10" s="8">
        <f t="shared" si="0"/>
        <v>417</v>
      </c>
      <c r="I10" s="6" t="s">
        <v>17</v>
      </c>
      <c r="J10" s="8">
        <f t="shared" si="1"/>
        <v>1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8</v>
      </c>
      <c r="F11" s="6" t="s">
        <v>18</v>
      </c>
      <c r="G11" s="8">
        <f t="shared" si="0"/>
        <v>694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1</v>
      </c>
      <c r="F13" s="6" t="s">
        <v>20</v>
      </c>
      <c r="G13" s="8">
        <f t="shared" si="0"/>
        <v>132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5</v>
      </c>
      <c r="F14" s="6" t="s">
        <v>21</v>
      </c>
      <c r="G14" s="8">
        <f t="shared" si="0"/>
        <v>333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8</v>
      </c>
      <c r="F15" s="6" t="s">
        <v>22</v>
      </c>
      <c r="G15" s="8">
        <f t="shared" si="0"/>
        <v>684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10</v>
      </c>
      <c r="F17" s="6" t="s">
        <v>24</v>
      </c>
      <c r="G17" s="8">
        <f t="shared" si="0"/>
        <v>853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5</v>
      </c>
      <c r="F18" s="6" t="s">
        <v>25</v>
      </c>
      <c r="G18" s="8">
        <f t="shared" si="0"/>
        <v>487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8</v>
      </c>
      <c r="F19" s="6" t="s">
        <v>26</v>
      </c>
      <c r="G19" s="8">
        <f t="shared" si="0"/>
        <v>733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9</v>
      </c>
      <c r="F20" s="6" t="s">
        <v>27</v>
      </c>
      <c r="G20" s="8">
        <f t="shared" si="0"/>
        <v>724</v>
      </c>
      <c r="I20" s="6" t="s">
        <v>27</v>
      </c>
      <c r="J20" s="8">
        <f t="shared" si="1"/>
        <v>1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6</v>
      </c>
      <c r="F21" s="6" t="s">
        <v>28</v>
      </c>
      <c r="G21" s="8">
        <f t="shared" si="0"/>
        <v>561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7</v>
      </c>
      <c r="F22" s="6" t="s">
        <v>29</v>
      </c>
      <c r="G22" s="8">
        <f t="shared" si="0"/>
        <v>666</v>
      </c>
      <c r="I22" s="6" t="s">
        <v>29</v>
      </c>
      <c r="J22" s="8">
        <f t="shared" si="1"/>
        <v>3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103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10</v>
      </c>
      <c r="H42" s="7">
        <f>'Estadisticas 1º Vuelta'!G40+'Estadisticas 2º Vuelta'!E42</f>
        <v>900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492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5</v>
      </c>
      <c r="H46" s="7">
        <f>'Estadisticas 1º Vuelta'!G44+'Estadisticas 2º Vuelta'!E46</f>
        <v>488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10</v>
      </c>
      <c r="H47" s="7">
        <f>'Estadisticas 1º Vuelta'!G45+'Estadisticas 2º Vuelta'!E47</f>
        <v>882</v>
      </c>
      <c r="I47" s="7">
        <f>'Estadisticas 1º Vuelta'!H45+'Estadisticas 2º Vuelta'!F47</f>
        <v>1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7</v>
      </c>
      <c r="H48" s="7">
        <f>'Estadisticas 1º Vuelta'!G46+'Estadisticas 2º Vuelta'!E48</f>
        <v>700</v>
      </c>
      <c r="I48" s="7">
        <f>'Estadisticas 1º Vuelta'!H46+'Estadisticas 2º Vuelta'!F48</f>
        <v>2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5</v>
      </c>
      <c r="H49" s="7">
        <f>'Estadisticas 1º Vuelta'!G47+'Estadisticas 2º Vuelta'!E49</f>
        <v>417</v>
      </c>
      <c r="I49" s="7">
        <f>'Estadisticas 1º Vuelta'!H47+'Estadisticas 2º Vuelta'!F49</f>
        <v>1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8</v>
      </c>
      <c r="H50" s="7">
        <f>'Estadisticas 1º Vuelta'!G48+'Estadisticas 2º Vuelta'!E50</f>
        <v>694</v>
      </c>
      <c r="I50" s="7">
        <f>'Estadisticas 1º Vuelta'!H48+'Estadisticas 2º Vuelta'!F50</f>
        <v>2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1</v>
      </c>
      <c r="H52" s="7">
        <f>'Estadisticas 1º Vuelta'!G49+'Estadisticas 2º Vuelta'!E52</f>
        <v>132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5</v>
      </c>
      <c r="H53" s="7">
        <f>'Estadisticas 1º Vuelta'!G50+'Estadisticas 2º Vuelta'!E53</f>
        <v>333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8</v>
      </c>
      <c r="H54" s="7">
        <f>'Estadisticas 1º Vuelta'!G51+'Estadisticas 2º Vuelta'!E54</f>
        <v>684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10</v>
      </c>
      <c r="H56" s="7">
        <f>'Estadisticas 1º Vuelta'!G53+'Estadisticas 2º Vuelta'!E56</f>
        <v>853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5</v>
      </c>
      <c r="H57" s="7">
        <f>'Estadisticas 1º Vuelta'!G54+'Estadisticas 2º Vuelta'!E57</f>
        <v>487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8</v>
      </c>
      <c r="H58" s="7">
        <f>'Estadisticas 1º Vuelta'!G55+'Estadisticas 2º Vuelta'!E58</f>
        <v>733</v>
      </c>
      <c r="I58" s="7">
        <f>'Estadisticas 1º Vuelta'!H55+'Estadisticas 2º Vuelta'!F58</f>
        <v>1</v>
      </c>
      <c r="J58" s="7">
        <f>'Estadisticas 1º Vuelta'!I55+'Estadisticas 2º Vuelta'!G58</f>
        <v>0</v>
      </c>
      <c r="K58" s="7">
        <f>'Estadisticas 1º Vuelta'!J55+'Estadisticas 2º Vuelta'!H58</f>
        <v>1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9</v>
      </c>
      <c r="H59" s="7">
        <f>'Estadisticas 1º Vuelta'!G56+'Estadisticas 2º Vuelta'!E59</f>
        <v>724</v>
      </c>
      <c r="I59" s="7">
        <f>'Estadisticas 1º Vuelta'!H56+'Estadisticas 2º Vuelta'!F59</f>
        <v>1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6</v>
      </c>
      <c r="H60" s="7">
        <f>'Estadisticas 1º Vuelta'!G57+'Estadisticas 2º Vuelta'!E60</f>
        <v>561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7</v>
      </c>
      <c r="H61" s="7">
        <f>'Estadisticas 1º Vuelta'!G58+'Estadisticas 2º Vuelta'!E61</f>
        <v>666</v>
      </c>
      <c r="I61" s="7">
        <f>'Estadisticas 1º Vuelta'!H58+'Estadisticas 2º Vuelta'!F61</f>
        <v>3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103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2023-11-13T10:10:31Z</dcterms:modified>
</cp:coreProperties>
</file>