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firstSheet="1" activeTab="4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25" i="1" l="1"/>
  <c r="BP25" i="1"/>
  <c r="BH25" i="1"/>
  <c r="BG25" i="1"/>
  <c r="AZ25" i="1"/>
  <c r="AY25" i="1"/>
  <c r="AR25" i="1"/>
  <c r="AB25" i="1"/>
  <c r="H39" i="13"/>
  <c r="H49" i="13"/>
  <c r="H58" i="13"/>
  <c r="H68" i="13"/>
  <c r="H77" i="13"/>
  <c r="C2" i="14"/>
  <c r="D2" i="14"/>
  <c r="I2" i="14"/>
  <c r="H45" i="13"/>
  <c r="H54" i="13"/>
  <c r="H62" i="13"/>
  <c r="H71" i="13"/>
  <c r="H79" i="13"/>
  <c r="C3" i="14"/>
  <c r="D3" i="14"/>
  <c r="I3" i="14"/>
  <c r="H36" i="13"/>
  <c r="H44" i="13"/>
  <c r="H53" i="13"/>
  <c r="H61" i="13"/>
  <c r="H70" i="13"/>
  <c r="H78" i="13"/>
  <c r="C4" i="14"/>
  <c r="D4" i="14"/>
  <c r="I4" i="14"/>
  <c r="H32" i="13"/>
  <c r="H41" i="13"/>
  <c r="H51" i="13"/>
  <c r="H60" i="13"/>
  <c r="C5" i="14"/>
  <c r="D5" i="14"/>
  <c r="I5" i="14"/>
  <c r="H42" i="13"/>
  <c r="H59" i="13"/>
  <c r="H76" i="13"/>
  <c r="C6" i="14"/>
  <c r="D6" i="14"/>
  <c r="I6" i="14"/>
  <c r="H31" i="13"/>
  <c r="H40" i="13"/>
  <c r="H50" i="13"/>
  <c r="H69" i="13"/>
  <c r="C7" i="14"/>
  <c r="D7" i="14"/>
  <c r="I7" i="14"/>
  <c r="H38" i="13"/>
  <c r="H47" i="13"/>
  <c r="H56" i="13"/>
  <c r="H66" i="13"/>
  <c r="H75" i="13"/>
  <c r="C8" i="14"/>
  <c r="D8" i="14"/>
  <c r="I8" i="14"/>
  <c r="H46" i="13"/>
  <c r="H55" i="13"/>
  <c r="H63" i="13"/>
  <c r="H72" i="13"/>
  <c r="H80" i="13"/>
  <c r="C9" i="14"/>
  <c r="D9" i="14"/>
  <c r="I9" i="14"/>
  <c r="H67" i="13"/>
  <c r="C10" i="14"/>
  <c r="D10" i="14"/>
  <c r="I10" i="14"/>
  <c r="H43" i="13"/>
  <c r="H81" i="13"/>
  <c r="C11" i="14"/>
  <c r="D11" i="14"/>
  <c r="I11" i="14"/>
  <c r="H52" i="13"/>
  <c r="C12" i="14"/>
  <c r="D12" i="14"/>
  <c r="I12" i="14"/>
  <c r="C13" i="14"/>
  <c r="D13" i="14"/>
  <c r="I13" i="14"/>
  <c r="H29" i="13"/>
  <c r="H64" i="13"/>
  <c r="H65" i="13"/>
  <c r="H82" i="13"/>
  <c r="C14" i="14"/>
  <c r="D14" i="14"/>
  <c r="I14" i="14"/>
  <c r="H73" i="13"/>
  <c r="C15" i="14"/>
  <c r="D15" i="14"/>
  <c r="I15" i="14"/>
  <c r="H48" i="13"/>
  <c r="H57" i="13"/>
  <c r="C16" i="14"/>
  <c r="D16" i="14"/>
  <c r="I16" i="14"/>
  <c r="H74" i="13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K6" i="14"/>
  <c r="J68" i="13"/>
  <c r="K13" i="14"/>
  <c r="K77" i="13"/>
  <c r="M2" i="14"/>
  <c r="K17" i="14"/>
  <c r="K39" i="13"/>
  <c r="K18" i="14"/>
  <c r="J49" i="13"/>
  <c r="N2" i="14"/>
  <c r="P2" i="14"/>
  <c r="K3" i="14"/>
  <c r="K4" i="14"/>
  <c r="K5" i="14"/>
  <c r="K8" i="14"/>
  <c r="K9" i="14"/>
  <c r="K10" i="14"/>
  <c r="K11" i="14"/>
  <c r="K12" i="14"/>
  <c r="K14" i="14"/>
  <c r="K15" i="14"/>
  <c r="K16" i="14"/>
  <c r="K19" i="14"/>
  <c r="K37" i="13"/>
  <c r="J27" i="13"/>
  <c r="M3" i="14"/>
  <c r="K6" i="13"/>
  <c r="J45" i="13"/>
  <c r="J79" i="13"/>
  <c r="N3" i="14"/>
  <c r="P3" i="14"/>
  <c r="K18" i="13"/>
  <c r="J26" i="13"/>
  <c r="K36" i="13"/>
  <c r="K53" i="13"/>
  <c r="J61" i="13"/>
  <c r="M4" i="14"/>
  <c r="J8" i="13"/>
  <c r="N4" i="14"/>
  <c r="P4" i="14"/>
  <c r="K10" i="13"/>
  <c r="K60" i="13"/>
  <c r="J70" i="13"/>
  <c r="M5" i="14"/>
  <c r="K79" i="13"/>
  <c r="N5" i="14"/>
  <c r="P5" i="14"/>
  <c r="K19" i="13"/>
  <c r="J24" i="13"/>
  <c r="K51" i="13"/>
  <c r="J59" i="13"/>
  <c r="M6" i="14"/>
  <c r="K34" i="13"/>
  <c r="J4" i="13"/>
  <c r="J42" i="13"/>
  <c r="J76" i="13"/>
  <c r="N6" i="14"/>
  <c r="P6" i="14"/>
  <c r="M7" i="14"/>
  <c r="N7" i="14"/>
  <c r="P7" i="14"/>
  <c r="K12" i="13"/>
  <c r="J20" i="13"/>
  <c r="M8" i="14"/>
  <c r="J3" i="13"/>
  <c r="N8" i="14"/>
  <c r="P8" i="14"/>
  <c r="M9" i="14"/>
  <c r="K4" i="13"/>
  <c r="J13" i="13"/>
  <c r="J46" i="13"/>
  <c r="K55" i="13"/>
  <c r="J63" i="13"/>
  <c r="N9" i="14"/>
  <c r="P9" i="14"/>
  <c r="K33" i="13"/>
  <c r="J9" i="13"/>
  <c r="J23" i="13"/>
  <c r="J41" i="13"/>
  <c r="K50" i="13"/>
  <c r="J58" i="13"/>
  <c r="M10" i="14"/>
  <c r="K67" i="13"/>
  <c r="N10" i="14"/>
  <c r="P10" i="14"/>
  <c r="J15" i="13"/>
  <c r="K62" i="13"/>
  <c r="J72" i="13"/>
  <c r="K81" i="13"/>
  <c r="M11" i="14"/>
  <c r="K5" i="13"/>
  <c r="J34" i="13"/>
  <c r="N11" i="14"/>
  <c r="P11" i="14"/>
  <c r="K22" i="13"/>
  <c r="J71" i="13"/>
  <c r="M12" i="14"/>
  <c r="K3" i="13"/>
  <c r="K42" i="13"/>
  <c r="J52" i="13"/>
  <c r="K80" i="13"/>
  <c r="N12" i="14"/>
  <c r="P12" i="14"/>
  <c r="K35" i="13"/>
  <c r="J25" i="13"/>
  <c r="J43" i="13"/>
  <c r="K52" i="13"/>
  <c r="M13" i="14"/>
  <c r="K13" i="13"/>
  <c r="J6" i="13"/>
  <c r="N13" i="14"/>
  <c r="P13" i="14"/>
  <c r="J14" i="13"/>
  <c r="J47" i="13"/>
  <c r="M14" i="14"/>
  <c r="K8" i="13"/>
  <c r="K46" i="13"/>
  <c r="K64" i="13"/>
  <c r="J65" i="13"/>
  <c r="K82" i="13"/>
  <c r="N14" i="14"/>
  <c r="P14" i="14"/>
  <c r="M15" i="14"/>
  <c r="N15" i="14"/>
  <c r="P15" i="14"/>
  <c r="K16" i="13"/>
  <c r="J21" i="13"/>
  <c r="K29" i="13"/>
  <c r="K38" i="13"/>
  <c r="J48" i="13"/>
  <c r="K57" i="13"/>
  <c r="M16" i="14"/>
  <c r="J67" i="13"/>
  <c r="N16" i="14"/>
  <c r="P16" i="14"/>
  <c r="K17" i="13"/>
  <c r="J28" i="13"/>
  <c r="K31" i="13"/>
  <c r="J56" i="13"/>
  <c r="M17" i="14"/>
  <c r="J5" i="13"/>
  <c r="J39" i="13"/>
  <c r="K65" i="13"/>
  <c r="K74" i="13"/>
  <c r="N17" i="14"/>
  <c r="P17" i="14"/>
  <c r="K32" i="13"/>
  <c r="J40" i="13"/>
  <c r="K66" i="13"/>
  <c r="M18" i="14"/>
  <c r="K49" i="13"/>
  <c r="J74" i="13"/>
  <c r="N18" i="14"/>
  <c r="P18" i="14"/>
  <c r="K7" i="13"/>
  <c r="J11" i="13"/>
  <c r="K44" i="13"/>
  <c r="J54" i="13"/>
  <c r="M19" i="14"/>
  <c r="K63" i="13"/>
  <c r="J73" i="13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R14" i="14"/>
  <c r="N14" i="13"/>
  <c r="R16" i="14"/>
  <c r="N21" i="13"/>
  <c r="R17" i="14"/>
  <c r="N39" i="13"/>
  <c r="N2" i="13"/>
  <c r="R8" i="14"/>
  <c r="N3" i="13"/>
  <c r="R6" i="14"/>
  <c r="N4" i="13"/>
  <c r="N5" i="13"/>
  <c r="R13" i="14"/>
  <c r="N6" i="13"/>
  <c r="R18" i="14"/>
  <c r="N7" i="13"/>
  <c r="R4" i="14"/>
  <c r="N8" i="13"/>
  <c r="R10" i="14"/>
  <c r="N9" i="13"/>
  <c r="N10" i="13"/>
  <c r="R19" i="14"/>
  <c r="N11" i="13"/>
  <c r="R5" i="14"/>
  <c r="N12" i="13"/>
  <c r="R9" i="14"/>
  <c r="N13" i="13"/>
  <c r="R11" i="14"/>
  <c r="N15" i="13"/>
  <c r="R7" i="14"/>
  <c r="N16" i="13"/>
  <c r="R12" i="14"/>
  <c r="N17" i="13"/>
  <c r="R3" i="14"/>
  <c r="N18" i="13"/>
  <c r="R15" i="14"/>
  <c r="N19" i="13"/>
  <c r="N20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T2" i="14"/>
  <c r="H21" i="13"/>
  <c r="H30" i="13"/>
  <c r="H37" i="13"/>
  <c r="H34" i="13"/>
  <c r="H33" i="13"/>
  <c r="H35" i="13"/>
  <c r="K21" i="13"/>
  <c r="U2" i="14"/>
  <c r="V2" i="14"/>
  <c r="T16" i="14"/>
  <c r="U16" i="14"/>
  <c r="V16" i="14"/>
  <c r="T5" i="14"/>
  <c r="U5" i="14"/>
  <c r="V5" i="14"/>
  <c r="T10" i="14"/>
  <c r="U10" i="14"/>
  <c r="V10" i="14"/>
  <c r="T19" i="14"/>
  <c r="U19" i="14"/>
  <c r="V19" i="14"/>
  <c r="T18" i="14"/>
  <c r="U18" i="14"/>
  <c r="V18" i="14"/>
  <c r="T8" i="14"/>
  <c r="U8" i="14"/>
  <c r="V8" i="14"/>
  <c r="T4" i="14"/>
  <c r="U4" i="14"/>
  <c r="V4" i="14"/>
  <c r="T6" i="14"/>
  <c r="U6" i="14"/>
  <c r="V6" i="14"/>
  <c r="V7" i="14"/>
  <c r="V15" i="14"/>
  <c r="T11" i="14"/>
  <c r="U11" i="14"/>
  <c r="V11" i="14"/>
  <c r="T12" i="14"/>
  <c r="U12" i="14"/>
  <c r="V12" i="14"/>
  <c r="T17" i="14"/>
  <c r="U17" i="14"/>
  <c r="V17" i="14"/>
  <c r="T9" i="14"/>
  <c r="U9" i="14"/>
  <c r="V9" i="14"/>
  <c r="T13" i="14"/>
  <c r="U13" i="14"/>
  <c r="V13" i="14"/>
  <c r="T3" i="14"/>
  <c r="U3" i="14"/>
  <c r="V3" i="14"/>
  <c r="W2" i="14"/>
  <c r="T14" i="14"/>
  <c r="U14" i="14"/>
  <c r="V14" i="14"/>
  <c r="W3" i="14"/>
  <c r="W4" i="14"/>
  <c r="T7" i="14"/>
  <c r="U7" i="14"/>
  <c r="T15" i="14"/>
  <c r="U1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E4" i="14"/>
  <c r="E17" i="14"/>
  <c r="E6" i="14"/>
  <c r="E13" i="14"/>
  <c r="E10" i="14"/>
  <c r="E16" i="14"/>
  <c r="G3" i="15"/>
  <c r="G4" i="15"/>
  <c r="E8" i="14"/>
  <c r="E3" i="14"/>
  <c r="E19" i="14"/>
  <c r="G5" i="15"/>
  <c r="G6" i="15"/>
  <c r="G7" i="15"/>
  <c r="E2" i="14"/>
  <c r="G8" i="15"/>
  <c r="E11" i="14"/>
  <c r="E14" i="14"/>
  <c r="E18" i="14"/>
  <c r="G9" i="15"/>
  <c r="G10" i="15"/>
  <c r="G11" i="15"/>
  <c r="E12" i="14"/>
  <c r="E5" i="14"/>
  <c r="G12" i="15"/>
  <c r="G13" i="15"/>
  <c r="G14" i="15"/>
  <c r="G15" i="15"/>
  <c r="E9" i="14"/>
  <c r="G16" i="15"/>
  <c r="G17" i="15"/>
  <c r="E7" i="14"/>
  <c r="E15" i="14"/>
  <c r="G18" i="15"/>
  <c r="G1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B4" i="14"/>
  <c r="B17" i="14"/>
  <c r="B6" i="14"/>
  <c r="B13" i="14"/>
  <c r="B10" i="14"/>
  <c r="B16" i="14"/>
  <c r="D3" i="15"/>
  <c r="D4" i="15"/>
  <c r="B8" i="14"/>
  <c r="B3" i="14"/>
  <c r="B19" i="14"/>
  <c r="D5" i="15"/>
  <c r="D6" i="15"/>
  <c r="D7" i="15"/>
  <c r="B2" i="14"/>
  <c r="D8" i="15"/>
  <c r="B11" i="14"/>
  <c r="B14" i="14"/>
  <c r="B18" i="14"/>
  <c r="D9" i="15"/>
  <c r="D10" i="15"/>
  <c r="D11" i="15"/>
  <c r="B12" i="14"/>
  <c r="B5" i="14"/>
  <c r="D12" i="15"/>
  <c r="D13" i="15"/>
  <c r="D14" i="15"/>
  <c r="D15" i="15"/>
  <c r="B9" i="14"/>
  <c r="D16" i="15"/>
  <c r="D17" i="15"/>
  <c r="B7" i="14"/>
  <c r="B15" i="14"/>
  <c r="D18" i="15"/>
  <c r="D1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J2" i="15"/>
  <c r="I2" i="15"/>
  <c r="H2" i="15"/>
  <c r="G2" i="15"/>
  <c r="F2" i="15"/>
  <c r="E2" i="15"/>
  <c r="D2" i="15"/>
  <c r="C2" i="15"/>
  <c r="B2" i="15"/>
  <c r="T25" i="1"/>
  <c r="H27" i="13"/>
  <c r="H26" i="13"/>
  <c r="H28" i="13"/>
  <c r="H24" i="13"/>
  <c r="H20" i="13"/>
  <c r="H23" i="13"/>
  <c r="H22" i="13"/>
  <c r="H25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H86" i="13"/>
  <c r="H16" i="13"/>
  <c r="H14" i="13"/>
  <c r="H18" i="13"/>
  <c r="H12" i="13"/>
  <c r="H19" i="13"/>
  <c r="H13" i="13"/>
  <c r="H11" i="13"/>
  <c r="H15" i="13"/>
  <c r="H17" i="13"/>
  <c r="K56" i="13"/>
  <c r="K58" i="13"/>
  <c r="K59" i="13"/>
  <c r="K61" i="13"/>
  <c r="K68" i="13"/>
  <c r="K69" i="13"/>
  <c r="K70" i="13"/>
  <c r="K71" i="13"/>
  <c r="K72" i="13"/>
  <c r="K73" i="13"/>
  <c r="K75" i="13"/>
  <c r="K76" i="13"/>
  <c r="K78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7" i="13"/>
  <c r="J60" i="13"/>
  <c r="J62" i="13"/>
  <c r="J64" i="13"/>
  <c r="J66" i="13"/>
  <c r="J69" i="13"/>
  <c r="J75" i="13"/>
  <c r="J77" i="13"/>
  <c r="J78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83" i="13"/>
  <c r="H84" i="13"/>
  <c r="H85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K20" i="13"/>
  <c r="K23" i="13"/>
  <c r="K24" i="13"/>
  <c r="K25" i="13"/>
  <c r="K26" i="13"/>
  <c r="K27" i="13"/>
  <c r="K28" i="13"/>
  <c r="K30" i="13"/>
  <c r="K40" i="13"/>
  <c r="K41" i="13"/>
  <c r="K43" i="13"/>
  <c r="K45" i="13"/>
  <c r="K47" i="13"/>
  <c r="K48" i="13"/>
  <c r="K54" i="13"/>
  <c r="J22" i="13"/>
  <c r="J29" i="13"/>
  <c r="J31" i="13"/>
  <c r="J32" i="13"/>
  <c r="J33" i="13"/>
  <c r="J35" i="13"/>
  <c r="J36" i="13"/>
  <c r="J37" i="13"/>
  <c r="J38" i="13"/>
  <c r="J44" i="13"/>
  <c r="J50" i="13"/>
  <c r="J51" i="13"/>
  <c r="J53" i="13"/>
  <c r="J55" i="13"/>
  <c r="H6" i="13"/>
  <c r="H2" i="13"/>
  <c r="H8" i="13"/>
  <c r="H10" i="13"/>
  <c r="H4" i="13"/>
  <c r="H3" i="13"/>
  <c r="H9" i="13"/>
  <c r="H5" i="13"/>
  <c r="H7" i="13"/>
  <c r="K14" i="13"/>
  <c r="K2" i="13"/>
  <c r="K11" i="13"/>
  <c r="K9" i="13"/>
  <c r="K15" i="13"/>
  <c r="O2" i="14"/>
  <c r="J18" i="13"/>
  <c r="J19" i="13"/>
  <c r="J16" i="13"/>
  <c r="J12" i="13"/>
  <c r="J17" i="13"/>
  <c r="J7" i="13"/>
  <c r="J10" i="13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<sst xmlns="http://schemas.openxmlformats.org/spreadsheetml/2006/main" count="3349" uniqueCount="202">
  <si>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</si>
  <si>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</si>
  <si>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</si>
  <si>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</si>
  <si>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</si>
  <si>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</si>
  <si>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</si>
  <si>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</si>
  <si>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</si>
  <si>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</si>
  <si>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</si>
  <si>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</si>
  <si>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</si>
  <si>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</si>
  <si>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</si>
  <si>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</si>
  <si>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</si>
  <si>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</si>
  <si>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</si>
  <si>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</si>
  <si>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</si>
  <si>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</si>
  <si>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</si>
  <si>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</si>
  <si>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</si>
  <si>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</si>
  <si>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</si>
  <si>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</si>
  <si>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</si>
  <si>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</si>
  <si>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</si>
  <si>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</si>
  <si>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</si>
  <si>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</si>
  <si>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</si>
  <si>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</si>
  <si>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</si>
  <si>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</si>
  <si>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</si>
  <si>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</si>
  <si>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</si>
  <si>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</si>
  <si>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</si>
  <si>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</si>
  <si>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</si>
  <si>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</si>
  <si>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</si>
  <si>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</si>
  <si>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</si>
  <si>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</si>
  <si>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</si>
  <si>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</si>
  <si>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</si>
  <si>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</si>
  <si>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</si>
  <si>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</si>
  <si>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</si>
  <si>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</si>
  <si>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</si>
  <si>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</si>
  <si>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</si>
  <si>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</si>
  <si>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</si>
  <si>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</si>
  <si>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</si>
  <si>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</si>
  <si>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</si>
  <si>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</si>
  <si>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</si>
  <si>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</si>
  <si>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</si>
  <si>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</si>
  <si>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</si>
  <si>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</si>
  <si>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</si>
  <si>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</si>
  <si>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</si>
  <si>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</si>
  <si>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</si>
  <si>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</si>
  <si>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</si>
  <si>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</si>
  <si>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</si>
  <si>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</si>
  <si>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</si>
  <si>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</si>
  <si>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</si>
  <si>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</si>
  <si>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</si>
  <si>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</si>
  <si>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</si>
  <si>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</si>
  <si>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</si>
  <si>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</si>
  <si>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</si>
  <si>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</si>
  <si>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</si>
  <si>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</si>
  <si>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</si>
  <si>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</si>
  <si>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</si>
  <si>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</si>
  <si>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</si>
  <si>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</si>
  <si>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</si>
  <si>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</si>
  <si>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</si>
  <si>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</si>
  <si>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</si>
  <si>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</si>
  <si>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</si>
  <si>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</si>
  <si>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</si>
  <si>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</si>
  <si>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</si>
  <si>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</si>
  <si>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</si>
  <si>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</si>
  <si>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</si>
  <si>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</si>
  <si>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</si>
  <si>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</si>
  <si>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</si>
  <si>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</si>
  <si>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</si>
  <si>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</si>
  <si>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</si>
  <si>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</si>
  <si>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</si>
  <si>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</si>
  <si>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</si>
  <si>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</si>
  <si>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</si>
  <si>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</si>
  <si>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</si>
  <si>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</si>
  <si>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</si>
  <si>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</si>
  <si>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</si>
  <si>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</si>
  <si>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</si>
  <si>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</si>
  <si>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</si>
  <si>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</si>
  <si>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</si>
  <si>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</si>
  <si>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</si>
  <si>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</si>
  <si>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</si>
  <si>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</si>
  <si>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</si>
  <si>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</si>
  <si>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</si>
  <si>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</si>
  <si>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</si>
  <si>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</si>
  <si>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</si>
  <si>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</si>
  <si>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</si>
  <si>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</si>
  <si>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</si>
  <si>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</si>
  <si>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</si>
  <si>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</si>
  <si>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</si>
  <si>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</si>
  <si>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</si>
  <si>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</si>
  <si>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</si>
  <si>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</si>
  <si>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</si>
  <si>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</si>
  <si>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</si>
  <si>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</si>
  <si>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</si>
  <si>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</si>
  <si>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</si>
  <si>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</si>
  <si>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</si>
  <si>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</si>
  <si>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</si>
  <si>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</si>
  <si>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</si>
  <si>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</si>
  <si>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</si>
  <si>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</si>
  <si>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</si>
  <si>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</si>
  <si>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</si>
  <si>
    <t>4 - 0</t>
  </si>
  <si>
    <t>BEMBIBRE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</si>
  <si>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08/10/2023</t>
    </r>
  </si>
  <si>
    <t>REAL ÁVILA</t>
  </si>
  <si>
    <t>0 - 2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</si>
  <si>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15/10/2023</t>
    </r>
  </si>
  <si>
    <t>CD. VILLARALBO</t>
  </si>
  <si>
    <t>0 - 5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</si>
  <si>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21/10/2023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</si>
  <si>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1/11/2023</t>
    </r>
  </si>
  <si>
    <t>CRISTO ATLÉTICO PALENCIA</t>
  </si>
  <si>
    <t>ALMAZÁN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</si>
  <si>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5/11/2023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</si>
</sst>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49" fontId="3" fillId="19" borderId="17" xfId="0" applyNumberFormat="1" applyFont="1" applyFill="1" applyBorder="1" applyAlignment="1">
      <alignment horizontal="center" vertical="center"/>
    </xf>
    <xf numFmtId="49" fontId="3" fillId="20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32" t="s">
        <v>52</v>
      </c>
      <c r="D2" s="132"/>
      <c r="E2" s="132"/>
      <c r="F2" s="23" t="s">
        <v>53</v>
      </c>
      <c r="H2" s="24" t="s">
        <v>60</v>
      </c>
      <c r="I2" s="132" t="s">
        <v>59</v>
      </c>
      <c r="J2" s="132"/>
      <c r="K2" s="132"/>
      <c r="L2" s="34" t="s">
        <v>68</v>
      </c>
      <c r="N2" s="24" t="s">
        <v>70</v>
      </c>
      <c r="O2" s="132" t="s">
        <v>69</v>
      </c>
      <c r="P2" s="132"/>
      <c r="Q2" s="132"/>
      <c r="R2" s="35" t="s">
        <v>71</v>
      </c>
      <c r="T2" s="24" t="s">
        <v>84</v>
      </c>
      <c r="U2" s="132" t="s">
        <v>83</v>
      </c>
      <c r="V2" s="132"/>
      <c r="W2" s="132"/>
      <c r="X2" s="45" t="s">
        <v>85</v>
      </c>
    </row>
    <row r="3" spans="2:24" ht="20" thickBot="1" x14ac:dyDescent="0.3">
      <c r="B3" s="133" t="s">
        <v>0</v>
      </c>
      <c r="C3" s="134"/>
      <c r="D3" s="134"/>
      <c r="E3" s="135" t="s">
        <v>7</v>
      </c>
      <c r="F3" s="136"/>
      <c r="H3" s="133" t="s">
        <v>0</v>
      </c>
      <c r="I3" s="134"/>
      <c r="J3" s="134"/>
      <c r="K3" s="135" t="s">
        <v>7</v>
      </c>
      <c r="L3" s="136"/>
      <c r="N3" s="133" t="s">
        <v>0</v>
      </c>
      <c r="O3" s="134"/>
      <c r="P3" s="134"/>
      <c r="Q3" s="135" t="s">
        <v>7</v>
      </c>
      <c r="R3" s="136"/>
      <c r="T3" s="137" t="s">
        <v>0</v>
      </c>
      <c r="U3" s="138"/>
      <c r="V3" s="138"/>
      <c r="W3" s="139" t="s">
        <v>7</v>
      </c>
      <c r="X3" s="140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U2:W2"/>
    <mergeCell ref="T3:V3"/>
    <mergeCell ref="W3:X3"/>
    <mergeCell ref="O2:Q2"/>
    <mergeCell ref="N3:P3"/>
    <mergeCell ref="Q3:R3"/>
    <mergeCell ref="C2:E2"/>
    <mergeCell ref="I2:K2"/>
    <mergeCell ref="H3:J3"/>
    <mergeCell ref="K3:L3"/>
    <mergeCell ref="B3:D3"/>
    <mergeCell ref="E3:F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topLeftCell="A61" workbookViewId="0">
      <selection activeCell="E82" sqref="E82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4" t="s">
        <v>114</v>
      </c>
      <c r="C2" s="114">
        <v>1</v>
      </c>
      <c r="D2" s="115" t="s">
        <v>19</v>
      </c>
      <c r="E2" s="114">
        <v>2</v>
      </c>
      <c r="F2" s="116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-</v>
      </c>
      <c r="K2" s="53" t="str">
        <f>IF(H2="Pendiente","-",INDEX('Equipos (cálculos)'!K$2:K$19,MATCH($F2,'Equipos (cálculos)'!$A$2:$A$19,0)))</f>
        <v>Pos.8(2)</v>
      </c>
      <c r="M2" t="str">
        <f>IF(H2="Pendiente","-",INDEX('Equipos (cálculos)'!R$2:R$19,MATCH($B2,'Equipos (cálculos)'!$A$2:$A$19,0)))</f>
        <v>-</v>
      </c>
      <c r="N2" t="str">
        <f>IF(H2="Pendiente","-",INDEX('Equipos (cálculos)'!R$2:R$19,MATCH($F2,'Equipos (cálculos)'!$A$2:$A$19,0)))</f>
        <v>Pos.8(2)</v>
      </c>
    </row>
    <row r="3" spans="1:14" x14ac:dyDescent="0.2">
      <c r="A3" s="96">
        <v>1</v>
      </c>
      <c r="B3" s="117" t="s">
        <v>124</v>
      </c>
      <c r="C3" s="117">
        <v>1</v>
      </c>
      <c r="D3" s="118" t="s">
        <v>19</v>
      </c>
      <c r="E3" s="117">
        <v>1</v>
      </c>
      <c r="F3" s="119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Pos.13(2)</v>
      </c>
      <c r="K3" s="53" t="str">
        <f>IF(H3="Pendiente","-",INDEX('Equipos (cálculos)'!K$2:K$19,MATCH($F3,'Equipos (cálculos)'!$A$2:$A$19,0)))</f>
        <v>-</v>
      </c>
      <c r="M3" t="str">
        <f>IF(H3="Pendiente","-",INDEX('Equipos (cálculos)'!R$2:R$19,MATCH($B3,'Equipos (cálculos)'!$A$2:$A$19,0)))</f>
        <v>-</v>
      </c>
      <c r="N3" t="str">
        <f>IF(H3="Pendiente","-",INDEX('Equipos (cálculos)'!R$2:R$19,MATCH($F3,'Equipos (cálculos)'!$A$2:$A$19,0)))</f>
        <v>-</v>
      </c>
    </row>
    <row r="4" spans="1:14" x14ac:dyDescent="0.2">
      <c r="A4" s="96">
        <v>1</v>
      </c>
      <c r="B4" s="117" t="s">
        <v>125</v>
      </c>
      <c r="C4" s="117">
        <v>0</v>
      </c>
      <c r="D4" s="118" t="s">
        <v>19</v>
      </c>
      <c r="E4" s="117">
        <v>0</v>
      </c>
      <c r="F4" s="119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-</v>
      </c>
      <c r="K4" s="53" t="str">
        <f>IF(H4="Pendiente","-",INDEX('Equipos (cálculos)'!K$2:K$19,MATCH($F4,'Equipos (cálculos)'!$A$2:$A$19,0)))</f>
        <v>Pos.5(2)</v>
      </c>
      <c r="M4" t="str">
        <f>IF(H4="Pendiente","-",INDEX('Equipos (cálculos)'!R$2:R$19,MATCH($B4,'Equipos (cálculos)'!$A$2:$A$19,0)))</f>
        <v>-</v>
      </c>
      <c r="N4" t="str">
        <f>IF(H4="Pendiente","-",INDEX('Equipos (cálculos)'!R$2:R$19,MATCH($F4,'Equipos (cálculos)'!$A$2:$A$19,0)))</f>
        <v>Pos.5(2)</v>
      </c>
    </row>
    <row r="5" spans="1:14" x14ac:dyDescent="0.2">
      <c r="A5" s="96">
        <v>1</v>
      </c>
      <c r="B5" s="117" t="s">
        <v>126</v>
      </c>
      <c r="C5" s="117">
        <v>0</v>
      </c>
      <c r="D5" s="118" t="s">
        <v>19</v>
      </c>
      <c r="E5" s="117">
        <v>0</v>
      </c>
      <c r="F5" s="119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Pos.8(2)</v>
      </c>
      <c r="K5" s="53" t="str">
        <f>IF(H5="Pendiente","-",INDEX('Equipos (cálculos)'!K$2:K$19,MATCH($F5,'Equipos (cálculos)'!$A$2:$A$19,0)))</f>
        <v>Pos.5(2)</v>
      </c>
      <c r="M5" t="str">
        <f>IF(H5="Pendiente","-",INDEX('Equipos (cálculos)'!R$2:R$19,MATCH($B5,'Equipos (cálculos)'!$A$2:$A$19,0)))</f>
        <v>Pos.8(2)</v>
      </c>
      <c r="N5" t="str">
        <f>IF(H5="Pendiente","-",INDEX('Equipos (cálculos)'!R$2:R$19,MATCH($F5,'Equipos (cálculos)'!$A$2:$A$19,0)))</f>
        <v>Pos.5(2)</v>
      </c>
    </row>
    <row r="6" spans="1:14" x14ac:dyDescent="0.2">
      <c r="A6" s="96">
        <v>1</v>
      </c>
      <c r="B6" s="117" t="s">
        <v>127</v>
      </c>
      <c r="C6" s="117">
        <v>1</v>
      </c>
      <c r="D6" s="118" t="s">
        <v>19</v>
      </c>
      <c r="E6" s="117">
        <v>1</v>
      </c>
      <c r="F6" s="119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Pos.13(2)</v>
      </c>
      <c r="K6" s="53" t="str">
        <f>IF(H6="Pendiente","-",INDEX('Equipos (cálculos)'!K$2:K$19,MATCH($F6,'Equipos (cálculos)'!$A$2:$A$19,0)))</f>
        <v>-</v>
      </c>
      <c r="M6" t="str">
        <f>IF(H6="Pendiente","-",INDEX('Equipos (cálculos)'!R$2:R$19,MATCH($B6,'Equipos (cálculos)'!$A$2:$A$19,0)))</f>
        <v>-</v>
      </c>
      <c r="N6" t="str">
        <f>IF(H6="Pendiente","-",INDEX('Equipos (cálculos)'!R$2:R$19,MATCH($F6,'Equipos (cálculos)'!$A$2:$A$19,0)))</f>
        <v>-</v>
      </c>
    </row>
    <row r="7" spans="1:14" x14ac:dyDescent="0.2">
      <c r="A7" s="96">
        <v>1</v>
      </c>
      <c r="B7" s="117" t="s">
        <v>128</v>
      </c>
      <c r="C7" s="117">
        <v>2</v>
      </c>
      <c r="D7" s="118" t="s">
        <v>19</v>
      </c>
      <c r="E7" s="117">
        <v>0</v>
      </c>
      <c r="F7" s="119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-</v>
      </c>
      <c r="K7" s="53" t="str">
        <f>IF(H7="Pendiente","-",INDEX('Equipos (cálculos)'!K$2:K$19,MATCH($F7,'Equipos (cálculos)'!$A$2:$A$19,0)))</f>
        <v>Pos.10(2)</v>
      </c>
      <c r="M7" t="str">
        <f>IF(H7="Pendiente","-",INDEX('Equipos (cálculos)'!R$2:R$19,MATCH($B7,'Equipos (cálculos)'!$A$2:$A$19,0)))</f>
        <v>-</v>
      </c>
      <c r="N7" t="str">
        <f>IF(H7="Pendiente","-",INDEX('Equipos (cálculos)'!R$2:R$19,MATCH($F7,'Equipos (cálculos)'!$A$2:$A$19,0)))</f>
        <v>Pos.10(2)</v>
      </c>
    </row>
    <row r="8" spans="1:14" x14ac:dyDescent="0.2">
      <c r="A8" s="96">
        <v>1</v>
      </c>
      <c r="B8" s="117" t="s">
        <v>129</v>
      </c>
      <c r="C8" s="117">
        <v>1</v>
      </c>
      <c r="D8" s="118" t="s">
        <v>19</v>
      </c>
      <c r="E8" s="117">
        <v>1</v>
      </c>
      <c r="F8" s="119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Pos.10(2)</v>
      </c>
      <c r="K8" s="53" t="str">
        <f>IF(H8="Pendiente","-",INDEX('Equipos (cálculos)'!K$2:K$19,MATCH($F8,'Equipos (cálculos)'!$A$2:$A$19,0)))</f>
        <v>-</v>
      </c>
      <c r="M8" t="str">
        <f>IF(H8="Pendiente","-",INDEX('Equipos (cálculos)'!R$2:R$19,MATCH($B8,'Equipos (cálculos)'!$A$2:$A$19,0)))</f>
        <v>Pos.10(2)</v>
      </c>
      <c r="N8" t="str">
        <f>IF(H8="Pendiente","-",INDEX('Equipos (cálculos)'!R$2:R$19,MATCH($F8,'Equipos (cálculos)'!$A$2:$A$19,0)))</f>
        <v>-</v>
      </c>
    </row>
    <row r="9" spans="1:14" x14ac:dyDescent="0.2">
      <c r="A9" s="96">
        <v>1</v>
      </c>
      <c r="B9" s="117" t="s">
        <v>130</v>
      </c>
      <c r="C9" s="117">
        <v>0</v>
      </c>
      <c r="D9" s="118" t="s">
        <v>19</v>
      </c>
      <c r="E9" s="117">
        <v>4</v>
      </c>
      <c r="F9" s="119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-</v>
      </c>
      <c r="K9" s="53" t="str">
        <f>IF(H9="Pendiente","-",INDEX('Equipos (cálculos)'!K$2:K$19,MATCH($F9,'Equipos (cálculos)'!$A$2:$A$19,0)))</f>
        <v>-</v>
      </c>
      <c r="M9" t="str">
        <f>IF(H9="Pendiente","-",INDEX('Equipos (cálculos)'!R$2:R$19,MATCH($B9,'Equipos (cálculos)'!$A$2:$A$19,0)))</f>
        <v>-</v>
      </c>
      <c r="N9" t="str">
        <f>IF(H9="Pendiente","-",INDEX('Equipos (cálculos)'!R$2:R$19,MATCH($F9,'Equipos (cálculos)'!$A$2:$A$19,0)))</f>
        <v>-</v>
      </c>
    </row>
    <row r="10" spans="1:14" ht="17" thickBot="1" x14ac:dyDescent="0.25">
      <c r="A10" s="97">
        <v>1</v>
      </c>
      <c r="B10" s="120" t="s">
        <v>131</v>
      </c>
      <c r="C10" s="120">
        <v>1</v>
      </c>
      <c r="D10" s="121" t="s">
        <v>19</v>
      </c>
      <c r="E10" s="120">
        <v>0</v>
      </c>
      <c r="F10" s="122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-</v>
      </c>
      <c r="K10" s="53" t="str">
        <f>IF(H10="Pendiente","-",INDEX('Equipos (cálculos)'!K$2:K$19,MATCH($F10,'Equipos (cálculos)'!$A$2:$A$19,0)))</f>
        <v>-</v>
      </c>
      <c r="M10" t="str">
        <f>IF(H10="Pendiente","-",INDEX('Equipos (cálculos)'!R$2:R$19,MATCH($B10,'Equipos (cálculos)'!$A$2:$A$19,0)))</f>
        <v>-</v>
      </c>
      <c r="N10" t="str">
        <f>IF(H10="Pendiente","-",INDEX('Equipos (cálculos)'!R$2:R$19,MATCH($F10,'Equipos (cálculos)'!$A$2:$A$19,0)))</f>
        <v>-</v>
      </c>
    </row>
    <row r="11" spans="1:14" x14ac:dyDescent="0.2">
      <c r="A11" s="95">
        <v>2</v>
      </c>
      <c r="B11" s="124" t="s">
        <v>122</v>
      </c>
      <c r="C11" s="124">
        <v>0</v>
      </c>
      <c r="D11" s="115" t="s">
        <v>19</v>
      </c>
      <c r="E11" s="124">
        <v>1</v>
      </c>
      <c r="F11" s="125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-</v>
      </c>
      <c r="K11" s="53" t="str">
        <f>IF(H11="Pendiente","-",INDEX('Equipos (cálculos)'!K$2:K$19,MATCH($F11,'Equipos (cálculos)'!$A$2:$A$19,0)))</f>
        <v>-</v>
      </c>
      <c r="M11" t="str">
        <f>IF(H11="Pendiente","-",INDEX('Equipos (cálculos)'!R$2:R$19,MATCH($B11,'Equipos (cálculos)'!$A$2:$A$19,0)))</f>
        <v>-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126" t="s">
        <v>116</v>
      </c>
      <c r="C12" s="126">
        <v>2</v>
      </c>
      <c r="D12" s="118" t="s">
        <v>19</v>
      </c>
      <c r="E12" s="126">
        <v>1</v>
      </c>
      <c r="F12" s="127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-</v>
      </c>
      <c r="K12" s="53" t="str">
        <f>IF(H12="Pendiente","-",INDEX('Equipos (cálculos)'!K$2:K$19,MATCH($F12,'Equipos (cálculos)'!$A$2:$A$19,0)))</f>
        <v>-</v>
      </c>
      <c r="M12" t="str">
        <f>IF(H12="Pendiente","-",INDEX('Equipos (cálculos)'!R$2:R$19,MATCH($B12,'Equipos (cálculos)'!$A$2:$A$19,0)))</f>
        <v>-</v>
      </c>
      <c r="N12" t="str">
        <f>IF(H12="Pendiente","-",INDEX('Equipos (cálculos)'!R$2:R$19,MATCH($F12,'Equipos (cálculos)'!$A$2:$A$19,0)))</f>
        <v>-</v>
      </c>
    </row>
    <row r="13" spans="1:14" x14ac:dyDescent="0.2">
      <c r="A13" s="96">
        <v>2</v>
      </c>
      <c r="B13" s="126" t="s">
        <v>119</v>
      </c>
      <c r="C13" s="126">
        <v>0</v>
      </c>
      <c r="D13" s="118" t="s">
        <v>19</v>
      </c>
      <c r="E13" s="126">
        <v>0</v>
      </c>
      <c r="F13" s="127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-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-</v>
      </c>
      <c r="N13" t="str">
        <f>IF(H13="Pendiente","-",INDEX('Equipos (cálculos)'!R$2:R$19,MATCH($F13,'Equipos (cálculos)'!$A$2:$A$19,0)))</f>
        <v>-</v>
      </c>
    </row>
    <row r="14" spans="1:14" x14ac:dyDescent="0.2">
      <c r="A14" s="96">
        <v>2</v>
      </c>
      <c r="B14" s="126" t="s">
        <v>115</v>
      </c>
      <c r="C14" s="126">
        <v>1</v>
      </c>
      <c r="D14" s="118" t="s">
        <v>19</v>
      </c>
      <c r="E14" s="126">
        <v>2</v>
      </c>
      <c r="F14" s="127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Pos.8(2)</v>
      </c>
      <c r="K14" s="53" t="str">
        <f>IF(H14="Pendiente","-",INDEX('Equipos (cálculos)'!K$2:K$19,MATCH($F14,'Equipos (cálculos)'!$A$2:$A$19,0)))</f>
        <v>Pos.10(2)</v>
      </c>
      <c r="M14" t="str">
        <f>IF(H14="Pendiente","-",INDEX('Equipos (cálculos)'!R$2:R$19,MATCH($B14,'Equipos (cálculos)'!$A$2:$A$19,0)))</f>
        <v>Pos.8(2)</v>
      </c>
      <c r="N14" t="str">
        <f>IF(H14="Pendiente","-",INDEX('Equipos (cálculos)'!R$2:R$19,MATCH($F14,'Equipos (cálculos)'!$A$2:$A$19,0)))</f>
        <v>Pos.10(2)</v>
      </c>
    </row>
    <row r="15" spans="1:14" x14ac:dyDescent="0.2">
      <c r="A15" s="96">
        <v>2</v>
      </c>
      <c r="B15" s="126" t="s">
        <v>120</v>
      </c>
      <c r="C15" s="126">
        <v>1</v>
      </c>
      <c r="D15" s="118" t="s">
        <v>19</v>
      </c>
      <c r="E15" s="126">
        <v>4</v>
      </c>
      <c r="F15" s="127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Pos.10(2)</v>
      </c>
      <c r="K15" s="53" t="str">
        <f>IF(H15="Pendiente","-",INDEX('Equipos (cálculos)'!K$2:K$19,MATCH($F15,'Equipos (cálculos)'!$A$2:$A$19,0)))</f>
        <v>Pos.8(2)</v>
      </c>
      <c r="M15" t="str">
        <f>IF(H15="Pendiente","-",INDEX('Equipos (cálculos)'!R$2:R$19,MATCH($B15,'Equipos (cálculos)'!$A$2:$A$19,0)))</f>
        <v>Pos.10(2)</v>
      </c>
      <c r="N15" t="str">
        <f>IF(H15="Pendiente","-",INDEX('Equipos (cálculos)'!R$2:R$19,MATCH($F15,'Equipos (cálculos)'!$A$2:$A$19,0)))</f>
        <v>Pos.8(2)</v>
      </c>
    </row>
    <row r="16" spans="1:14" x14ac:dyDescent="0.2">
      <c r="A16" s="96">
        <v>2</v>
      </c>
      <c r="B16" s="126" t="s">
        <v>123</v>
      </c>
      <c r="C16" s="126">
        <v>6</v>
      </c>
      <c r="D16" s="118" t="s">
        <v>19</v>
      </c>
      <c r="E16" s="126">
        <v>0</v>
      </c>
      <c r="F16" s="127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-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-</v>
      </c>
      <c r="N16" t="str">
        <f>IF(H16="Pendiente","-",INDEX('Equipos (cálculos)'!R$2:R$19,MATCH($F16,'Equipos (cálculos)'!$A$2:$A$19,0)))</f>
        <v>-</v>
      </c>
    </row>
    <row r="17" spans="1:14" x14ac:dyDescent="0.2">
      <c r="A17" s="96">
        <v>2</v>
      </c>
      <c r="B17" s="126" t="s">
        <v>118</v>
      </c>
      <c r="C17" s="126">
        <v>2</v>
      </c>
      <c r="D17" s="118" t="s">
        <v>19</v>
      </c>
      <c r="E17" s="126">
        <v>0</v>
      </c>
      <c r="F17" s="127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Pos.5(2)</v>
      </c>
      <c r="K17" s="53" t="str">
        <f>IF(H17="Pendiente","-",INDEX('Equipos (cálculos)'!K$2:K$19,MATCH($F17,'Equipos (cálculos)'!$A$2:$A$19,0)))</f>
        <v>Pos.13(2)</v>
      </c>
      <c r="M17" t="str">
        <f>IF(H17="Pendiente","-",INDEX('Equipos (cálculos)'!R$2:R$19,MATCH($B17,'Equipos (cálculos)'!$A$2:$A$19,0)))</f>
        <v>Pos.5(2)</v>
      </c>
      <c r="N17" t="str">
        <f>IF(H17="Pendiente","-",INDEX('Equipos (cálculos)'!R$2:R$19,MATCH($F17,'Equipos (cálculos)'!$A$2:$A$19,0)))</f>
        <v>-</v>
      </c>
    </row>
    <row r="18" spans="1:14" x14ac:dyDescent="0.2">
      <c r="A18" s="96">
        <v>2</v>
      </c>
      <c r="B18" s="126" t="s">
        <v>121</v>
      </c>
      <c r="C18" s="126">
        <v>3</v>
      </c>
      <c r="D18" s="118" t="s">
        <v>19</v>
      </c>
      <c r="E18" s="126">
        <v>1</v>
      </c>
      <c r="F18" s="127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Pos.13(2)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97">
        <v>2</v>
      </c>
      <c r="B19" s="128" t="s">
        <v>117</v>
      </c>
      <c r="C19" s="128">
        <v>2</v>
      </c>
      <c r="D19" s="121" t="s">
        <v>19</v>
      </c>
      <c r="E19" s="128">
        <v>0</v>
      </c>
      <c r="F19" s="129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Pos.5(2)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Pos.5(2)</v>
      </c>
      <c r="N19" t="str">
        <f>IF(H19="Pendiente","-",INDEX('Equipos (cálculos)'!R$2:R$19,MATCH($F19,'Equipos (cálculos)'!$A$2:$A$19,0)))</f>
        <v>-</v>
      </c>
    </row>
    <row r="20" spans="1:14" x14ac:dyDescent="0.2">
      <c r="A20" s="95">
        <v>3</v>
      </c>
      <c r="B20" s="114" t="s">
        <v>114</v>
      </c>
      <c r="C20" s="114">
        <v>0</v>
      </c>
      <c r="D20" s="115" t="s">
        <v>19</v>
      </c>
      <c r="E20" s="114">
        <v>1</v>
      </c>
      <c r="F20" s="116" t="s">
        <v>116</v>
      </c>
      <c r="H20" t="str">
        <f t="shared" si="0"/>
        <v>Visitante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-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-</v>
      </c>
    </row>
    <row r="21" spans="1:14" x14ac:dyDescent="0.2">
      <c r="A21" s="96">
        <v>3</v>
      </c>
      <c r="B21" s="117" t="s">
        <v>115</v>
      </c>
      <c r="C21" s="117">
        <v>0</v>
      </c>
      <c r="D21" s="118" t="s">
        <v>19</v>
      </c>
      <c r="E21" s="117">
        <v>1</v>
      </c>
      <c r="F21" s="119" t="s">
        <v>123</v>
      </c>
      <c r="H21" t="str">
        <f t="shared" si="0"/>
        <v>Visitante</v>
      </c>
      <c r="J21" s="53" t="str">
        <f>IF(H21="Pendiente","-",INDEX('Equipos (cálculos)'!K$2:K$19,MATCH($B21,'Equipos (cálculos)'!$A$2:$A$19,0)))</f>
        <v>Pos.8(2)</v>
      </c>
      <c r="K21" s="53" t="str">
        <f>IF(H21="Pendiente","-",INDEX('Equipos (cálculos)'!K$2:K$19,MATCH($F21,'Equipos (cálculos)'!$A$2:$A$19,0)))</f>
        <v>-</v>
      </c>
      <c r="M21" t="str">
        <f>IF(H21="Pendiente","-",INDEX('Equipos (cálculos)'!R$2:R$19,MATCH($B21,'Equipos (cálculos)'!$A$2:$A$19,0)))</f>
        <v>Pos.8(2)</v>
      </c>
      <c r="N21" t="str">
        <f>IF(H21="Pendiente","-",INDEX('Equipos (cálculos)'!R$2:R$19,MATCH($F21,'Equipos (cálculos)'!$A$2:$A$19,0)))</f>
        <v>-</v>
      </c>
    </row>
    <row r="22" spans="1:14" x14ac:dyDescent="0.2">
      <c r="A22" s="96">
        <v>3</v>
      </c>
      <c r="B22" s="117" t="s">
        <v>124</v>
      </c>
      <c r="C22" s="117">
        <v>2</v>
      </c>
      <c r="D22" s="118" t="s">
        <v>19</v>
      </c>
      <c r="E22" s="117">
        <v>1</v>
      </c>
      <c r="F22" s="119" t="s">
        <v>120</v>
      </c>
      <c r="H22" t="str">
        <f t="shared" si="0"/>
        <v>Local</v>
      </c>
      <c r="J22" s="53" t="str">
        <f>IF(H22="Pendiente","-",INDEX('Equipos (cálculos)'!K$2:K$19,MATCH($B22,'Equipos (cálculos)'!$A$2:$A$19,0)))</f>
        <v>Pos.13(2)</v>
      </c>
      <c r="K22" s="53" t="str">
        <f>IF(H22="Pendiente","-",INDEX('Equipos (cálculos)'!K$2:K$19,MATCH($F22,'Equipos (cálculos)'!$A$2:$A$19,0)))</f>
        <v>Pos.10(2)</v>
      </c>
      <c r="M22" t="str">
        <f>IF(H22="Pendiente","-",INDEX('Equipos (cálculos)'!R$2:R$19,MATCH($B22,'Equipos (cálculos)'!$A$2:$A$19,0)))</f>
        <v>-</v>
      </c>
      <c r="N22" t="str">
        <f>IF(H22="Pendiente","-",INDEX('Equipos (cálculos)'!R$2:R$19,MATCH($F22,'Equipos (cálculos)'!$A$2:$A$19,0)))</f>
        <v>Pos.10(2)</v>
      </c>
    </row>
    <row r="23" spans="1:14" x14ac:dyDescent="0.2">
      <c r="A23" s="96">
        <v>3</v>
      </c>
      <c r="B23" s="117" t="s">
        <v>126</v>
      </c>
      <c r="C23" s="117">
        <v>1</v>
      </c>
      <c r="D23" s="118" t="s">
        <v>19</v>
      </c>
      <c r="E23" s="117">
        <v>2</v>
      </c>
      <c r="F23" s="119" t="s">
        <v>122</v>
      </c>
      <c r="H23" t="str">
        <f t="shared" si="0"/>
        <v>Visitante</v>
      </c>
      <c r="J23" s="53" t="str">
        <f>IF(H23="Pendiente","-",INDEX('Equipos (cálculos)'!K$2:K$19,MATCH($B23,'Equipos (cálculos)'!$A$2:$A$19,0)))</f>
        <v>Pos.8(2)</v>
      </c>
      <c r="K23" s="53" t="str">
        <f>IF(H23="Pendiente","-",INDEX('Equipos (cálculos)'!K$2:K$19,MATCH($F23,'Equipos (cálculos)'!$A$2:$A$19,0)))</f>
        <v>-</v>
      </c>
      <c r="M23" t="str">
        <f>IF(H23="Pendiente","-",INDEX('Equipos (cálculos)'!R$2:R$19,MATCH($B23,'Equipos (cálculos)'!$A$2:$A$19,0)))</f>
        <v>Pos.8(2)</v>
      </c>
      <c r="N23" t="str">
        <f>IF(H23="Pendiente","-",INDEX('Equipos (cálculos)'!R$2:R$19,MATCH($F23,'Equipos (cálculos)'!$A$2:$A$19,0)))</f>
        <v>-</v>
      </c>
    </row>
    <row r="24" spans="1:14" x14ac:dyDescent="0.2">
      <c r="A24" s="96">
        <v>3</v>
      </c>
      <c r="B24" s="117" t="s">
        <v>128</v>
      </c>
      <c r="C24" s="117">
        <v>1</v>
      </c>
      <c r="D24" s="118" t="s">
        <v>19</v>
      </c>
      <c r="E24" s="117">
        <v>2</v>
      </c>
      <c r="F24" s="119" t="s">
        <v>117</v>
      </c>
      <c r="H24" t="str">
        <f t="shared" si="0"/>
        <v>Visitante</v>
      </c>
      <c r="J24" s="53" t="str">
        <f>IF(H24="Pendiente","-",INDEX('Equipos (cálculos)'!K$2:K$19,MATCH($B24,'Equipos (cálculos)'!$A$2:$A$19,0)))</f>
        <v>-</v>
      </c>
      <c r="K24" s="53" t="str">
        <f>IF(H24="Pendiente","-",INDEX('Equipos (cálculos)'!K$2:K$19,MATCH($F24,'Equipos (cálculos)'!$A$2:$A$19,0)))</f>
        <v>Pos.5(2)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Pos.5(2)</v>
      </c>
    </row>
    <row r="25" spans="1:14" x14ac:dyDescent="0.2">
      <c r="A25" s="96">
        <v>3</v>
      </c>
      <c r="B25" s="117" t="s">
        <v>130</v>
      </c>
      <c r="C25" s="117">
        <v>1</v>
      </c>
      <c r="D25" s="118" t="s">
        <v>19</v>
      </c>
      <c r="E25" s="117">
        <v>3</v>
      </c>
      <c r="F25" s="119" t="s">
        <v>119</v>
      </c>
      <c r="H25" t="str">
        <f t="shared" si="0"/>
        <v>Visitante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-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-</v>
      </c>
    </row>
    <row r="26" spans="1:14" x14ac:dyDescent="0.2">
      <c r="A26" s="96">
        <v>3</v>
      </c>
      <c r="B26" s="117" t="s">
        <v>125</v>
      </c>
      <c r="C26" s="117">
        <v>0</v>
      </c>
      <c r="D26" s="118" t="s">
        <v>19</v>
      </c>
      <c r="E26" s="117">
        <v>1</v>
      </c>
      <c r="F26" s="119" t="s">
        <v>121</v>
      </c>
      <c r="H26" t="str">
        <f t="shared" si="0"/>
        <v>Visitante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117" t="s">
        <v>129</v>
      </c>
      <c r="C27" s="117">
        <v>1</v>
      </c>
      <c r="D27" s="118" t="s">
        <v>19</v>
      </c>
      <c r="E27" s="117">
        <v>2</v>
      </c>
      <c r="F27" s="119" t="s">
        <v>127</v>
      </c>
      <c r="H27" t="str">
        <f t="shared" si="0"/>
        <v>Visitante</v>
      </c>
      <c r="J27" s="53" t="str">
        <f>IF(H27="Pendiente","-",INDEX('Equipos (cálculos)'!K$2:K$19,MATCH($B27,'Equipos (cálculos)'!$A$2:$A$19,0)))</f>
        <v>Pos.10(2)</v>
      </c>
      <c r="K27" s="53" t="str">
        <f>IF(H27="Pendiente","-",INDEX('Equipos (cálculos)'!K$2:K$19,MATCH($F27,'Equipos (cálculos)'!$A$2:$A$19,0)))</f>
        <v>Pos.13(2)</v>
      </c>
      <c r="M27" t="str">
        <f>IF(H27="Pendiente","-",INDEX('Equipos (cálculos)'!R$2:R$19,MATCH($B27,'Equipos (cálculos)'!$A$2:$A$19,0)))</f>
        <v>Pos.10(2)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97">
        <v>3</v>
      </c>
      <c r="B28" s="120" t="s">
        <v>131</v>
      </c>
      <c r="C28" s="120">
        <v>0</v>
      </c>
      <c r="D28" s="121" t="s">
        <v>19</v>
      </c>
      <c r="E28" s="120">
        <v>4</v>
      </c>
      <c r="F28" s="122" t="s">
        <v>118</v>
      </c>
      <c r="H28" t="str">
        <f t="shared" si="0"/>
        <v>Visitante</v>
      </c>
      <c r="J28" s="53" t="str">
        <f>IF(H28="Pendiente","-",INDEX('Equipos (cálculos)'!K$2:K$19,MATCH($B28,'Equipos (cálculos)'!$A$2:$A$19,0)))</f>
        <v>-</v>
      </c>
      <c r="K28" s="53" t="str">
        <f>IF(H28="Pendiente","-",INDEX('Equipos (cálculos)'!K$2:K$19,MATCH($F28,'Equipos (cálculos)'!$A$2:$A$19,0)))</f>
        <v>Pos.5(2)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Pos.5(2)</v>
      </c>
    </row>
    <row r="29" spans="1:14" x14ac:dyDescent="0.2">
      <c r="A29" s="95">
        <v>4</v>
      </c>
      <c r="B29" s="114" t="s">
        <v>123</v>
      </c>
      <c r="C29" s="114">
        <v>2</v>
      </c>
      <c r="D29" s="115" t="s">
        <v>19</v>
      </c>
      <c r="E29" s="114">
        <v>0</v>
      </c>
      <c r="F29" s="116" t="s">
        <v>129</v>
      </c>
      <c r="H29" t="str">
        <f t="shared" si="0"/>
        <v>Local</v>
      </c>
      <c r="J29" s="53" t="str">
        <f>IF(H29="Pendiente","-",INDEX('Equipos (cálculos)'!K$2:K$19,MATCH($B29,'Equipos (cálculos)'!$A$2:$A$19,0)))</f>
        <v>-</v>
      </c>
      <c r="K29" s="53" t="str">
        <f>IF(H29="Pendiente","-",INDEX('Equipos (cálculos)'!K$2:K$19,MATCH($F29,'Equipos (cálculos)'!$A$2:$A$19,0)))</f>
        <v>Pos.10(2)</v>
      </c>
      <c r="M29" t="str">
        <f>IF(H29="Pendiente","-",INDEX('Equipos (cálculos)'!R$2:R$19,MATCH($B29,'Equipos (cálculos)'!$A$2:$A$19,0)))</f>
        <v>-</v>
      </c>
      <c r="N29" t="str">
        <f>IF(H29="Pendiente","-",INDEX('Equipos (cálculos)'!R$2:R$19,MATCH($F29,'Equipos (cálculos)'!$A$2:$A$19,0)))</f>
        <v>Pos.10(2)</v>
      </c>
    </row>
    <row r="30" spans="1:14" x14ac:dyDescent="0.2">
      <c r="A30" s="96">
        <v>4</v>
      </c>
      <c r="B30" s="117" t="s">
        <v>116</v>
      </c>
      <c r="C30" s="117">
        <v>0</v>
      </c>
      <c r="D30" s="118" t="s">
        <v>19</v>
      </c>
      <c r="E30" s="117">
        <v>1</v>
      </c>
      <c r="F30" s="119" t="s">
        <v>115</v>
      </c>
      <c r="H30" t="str">
        <f t="shared" si="0"/>
        <v>Visitante</v>
      </c>
      <c r="K30" s="53" t="str">
        <f>IF(H30="Pendiente","-",INDEX('Equipos (cálculos)'!K$2:K$19,MATCH($F30,'Equipos (cálculos)'!$A$2:$A$19,0)))</f>
        <v>Pos.8(2)</v>
      </c>
      <c r="M30" t="str">
        <f>IF(H30="Pendiente","-",INDEX('Equipos (cálculos)'!R$2:R$19,MATCH($B30,'Equipos (cálculos)'!$A$2:$A$19,0)))</f>
        <v>-</v>
      </c>
      <c r="N30" t="str">
        <f>IF(H30="Pendiente","-",INDEX('Equipos (cálculos)'!R$2:R$19,MATCH($F30,'Equipos (cálculos)'!$A$2:$A$19,0)))</f>
        <v>Pos.8(2)</v>
      </c>
    </row>
    <row r="31" spans="1:14" x14ac:dyDescent="0.2">
      <c r="A31" s="96">
        <v>4</v>
      </c>
      <c r="B31" s="117" t="s">
        <v>118</v>
      </c>
      <c r="C31" s="117">
        <v>4</v>
      </c>
      <c r="D31" s="118" t="s">
        <v>19</v>
      </c>
      <c r="E31" s="117">
        <v>0</v>
      </c>
      <c r="F31" s="119" t="s">
        <v>114</v>
      </c>
      <c r="H31" t="str">
        <f t="shared" si="0"/>
        <v>Local</v>
      </c>
      <c r="J31" s="53" t="str">
        <f>IF(H31="Pendiente","-",INDEX('Equipos (cálculos)'!K$2:K$19,MATCH($B31,'Equipos (cálculos)'!$A$2:$A$19,0)))</f>
        <v>Pos.5(2)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Pos.5(2)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117" t="s">
        <v>120</v>
      </c>
      <c r="C32" s="117">
        <v>3</v>
      </c>
      <c r="D32" s="118" t="s">
        <v>19</v>
      </c>
      <c r="E32" s="117">
        <v>1</v>
      </c>
      <c r="F32" s="119" t="s">
        <v>131</v>
      </c>
      <c r="H32" t="str">
        <f t="shared" si="0"/>
        <v>Local</v>
      </c>
      <c r="J32" s="53" t="str">
        <f>IF(H32="Pendiente","-",INDEX('Equipos (cálculos)'!K$2:K$19,MATCH($B32,'Equipos (cálculos)'!$A$2:$A$19,0)))</f>
        <v>Pos.10(2)</v>
      </c>
      <c r="K32" s="53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Pos.10(2)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117" t="s">
        <v>122</v>
      </c>
      <c r="C33" s="117">
        <v>2</v>
      </c>
      <c r="D33" s="118" t="s">
        <v>19</v>
      </c>
      <c r="E33" s="117">
        <v>0</v>
      </c>
      <c r="F33" s="119" t="s">
        <v>124</v>
      </c>
      <c r="H33" t="str">
        <f t="shared" si="0"/>
        <v>Local</v>
      </c>
      <c r="J33" s="53" t="str">
        <f>IF(H33="Pendiente","-",INDEX('Equipos (cálculos)'!K$2:K$19,MATCH($B33,'Equipos (cálculos)'!$A$2:$A$19,0)))</f>
        <v>-</v>
      </c>
      <c r="K33" s="53" t="str">
        <f>IF(H33="Pendiente","-",INDEX('Equipos (cálculos)'!K$2:K$19,MATCH($F33,'Equipos (cálculos)'!$A$2:$A$19,0)))</f>
        <v>Pos.13(2)</v>
      </c>
      <c r="M33" t="str">
        <f>IF(H33="Pendiente","-",INDEX('Equipos (cálculos)'!R$2:R$19,MATCH($B33,'Equipos (cálculos)'!$A$2:$A$19,0)))</f>
        <v>-</v>
      </c>
      <c r="N33" t="str">
        <f>IF(H33="Pendiente","-",INDEX('Equipos (cálculos)'!R$2:R$19,MATCH($F33,'Equipos (cálculos)'!$A$2:$A$19,0)))</f>
        <v>-</v>
      </c>
    </row>
    <row r="34" spans="1:14" x14ac:dyDescent="0.2">
      <c r="A34" s="96">
        <v>4</v>
      </c>
      <c r="B34" s="117" t="s">
        <v>117</v>
      </c>
      <c r="C34" s="117">
        <v>0</v>
      </c>
      <c r="D34" s="118" t="s">
        <v>19</v>
      </c>
      <c r="E34" s="117">
        <v>0</v>
      </c>
      <c r="F34" s="119" t="s">
        <v>126</v>
      </c>
      <c r="H34" t="str">
        <f t="shared" si="0"/>
        <v>Empate</v>
      </c>
      <c r="J34" s="53" t="str">
        <f>IF(H34="Pendiente","-",INDEX('Equipos (cálculos)'!K$2:K$19,MATCH($B34,'Equipos (cálculos)'!$A$2:$A$19,0)))</f>
        <v>Pos.5(2)</v>
      </c>
      <c r="K34" s="53" t="str">
        <f>IF(H34="Pendiente","-",INDEX('Equipos (cálculos)'!K$2:K$19,MATCH($F34,'Equipos (cálculos)'!$A$2:$A$19,0)))</f>
        <v>Pos.8(2)</v>
      </c>
      <c r="M34" t="str">
        <f>IF(H34="Pendiente","-",INDEX('Equipos (cálculos)'!R$2:R$19,MATCH($B34,'Equipos (cálculos)'!$A$2:$A$19,0)))</f>
        <v>Pos.5(2)</v>
      </c>
      <c r="N34" t="str">
        <f>IF(H34="Pendiente","-",INDEX('Equipos (cálculos)'!R$2:R$19,MATCH($F34,'Equipos (cálculos)'!$A$2:$A$19,0)))</f>
        <v>Pos.8(2)</v>
      </c>
    </row>
    <row r="35" spans="1:14" x14ac:dyDescent="0.2">
      <c r="A35" s="96">
        <v>4</v>
      </c>
      <c r="B35" s="117" t="s">
        <v>119</v>
      </c>
      <c r="C35" s="117">
        <v>2</v>
      </c>
      <c r="D35" s="118" t="s">
        <v>19</v>
      </c>
      <c r="E35" s="117">
        <v>1</v>
      </c>
      <c r="F35" s="119" t="s">
        <v>128</v>
      </c>
      <c r="H35" t="str">
        <f t="shared" si="0"/>
        <v>Local</v>
      </c>
      <c r="J35" s="53" t="str">
        <f>IF(H35="Pendiente","-",INDEX('Equipos (cálculos)'!K$2:K$19,MATCH($B35,'Equipos (cálculos)'!$A$2:$A$19,0)))</f>
        <v>-</v>
      </c>
      <c r="K35" s="53" t="str">
        <f>IF(H35="Pendiente","-",INDEX('Equipos (cálculos)'!K$2:K$19,MATCH($F35,'Equipos (cálculos)'!$A$2:$A$19,0)))</f>
        <v>-</v>
      </c>
      <c r="M35" t="str">
        <f>IF(H35="Pendiente","-",INDEX('Equipos (cálculos)'!R$2:R$19,MATCH($B35,'Equipos (cálculos)'!$A$2:$A$19,0)))</f>
        <v>-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117" t="s">
        <v>121</v>
      </c>
      <c r="C36" s="117">
        <v>2</v>
      </c>
      <c r="D36" s="118" t="s">
        <v>19</v>
      </c>
      <c r="E36" s="117">
        <v>0</v>
      </c>
      <c r="F36" s="119" t="s">
        <v>130</v>
      </c>
      <c r="H36" t="str">
        <f t="shared" si="0"/>
        <v>Local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120" t="s">
        <v>127</v>
      </c>
      <c r="C37" s="120">
        <v>3</v>
      </c>
      <c r="D37" s="121" t="s">
        <v>19</v>
      </c>
      <c r="E37" s="120">
        <v>0</v>
      </c>
      <c r="F37" s="122" t="s">
        <v>125</v>
      </c>
      <c r="H37" t="str">
        <f>IF(OR(C37="",E37=""),"Pendiente",IF(C37&gt;E37,"Local",IF(E37&gt;C37,"Visitante",IF(C37=E37,"Empate"))))</f>
        <v>Local</v>
      </c>
      <c r="J37" s="53" t="str">
        <f>IF(H37="Pendiente","-",INDEX('Equipos (cálculos)'!K$2:K$19,MATCH($B37,'Equipos (cálculos)'!$A$2:$A$19,0)))</f>
        <v>Pos.13(2)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114" t="s">
        <v>123</v>
      </c>
      <c r="C38" s="114">
        <v>3</v>
      </c>
      <c r="D38" s="115" t="s">
        <v>19</v>
      </c>
      <c r="E38" s="114">
        <v>0</v>
      </c>
      <c r="F38" s="116" t="s">
        <v>116</v>
      </c>
      <c r="H38" t="str">
        <f t="shared" ref="H38:H54" si="1">IF(OR(C38="",E38=""),"Pendiente",IF(C38&gt;E38,"Local",IF(E38&gt;C38,"Visitante",IF(C38=E38,"Empate"))))</f>
        <v>Local</v>
      </c>
      <c r="J38" s="53" t="str">
        <f>IF(H38="Pendiente","-",INDEX('Equipos (cálculos)'!K$2:K$19,MATCH($B38,'Equipos (cálculos)'!$A$2:$A$19,0)))</f>
        <v>-</v>
      </c>
      <c r="K38" s="53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-</v>
      </c>
      <c r="N38" t="str">
        <f>IF(H38="Pendiente","-",INDEX('Equipos (cálculos)'!R$2:R$19,MATCH($F38,'Equipos (cálculos)'!$A$2:$A$19,0)))</f>
        <v>-</v>
      </c>
    </row>
    <row r="39" spans="1:14" x14ac:dyDescent="0.2">
      <c r="A39" s="96">
        <v>5</v>
      </c>
      <c r="B39" s="117" t="s">
        <v>115</v>
      </c>
      <c r="C39" s="117">
        <v>0</v>
      </c>
      <c r="D39" s="118" t="s">
        <v>19</v>
      </c>
      <c r="E39" s="117">
        <v>0</v>
      </c>
      <c r="F39" s="119" t="s">
        <v>118</v>
      </c>
      <c r="H39" t="str">
        <f t="shared" si="1"/>
        <v>Empate</v>
      </c>
      <c r="J39" s="53" t="str">
        <f>IF(H39="Pendiente","-",INDEX('Equipos (cálculos)'!K$2:K$19,MATCH($B39,'Equipos (cálculos)'!$A$2:$A$19,0)))</f>
        <v>Pos.8(2)</v>
      </c>
      <c r="K39" s="53" t="str">
        <f>IF(H39="Pendiente","-",INDEX('Equipos (cálculos)'!K$2:K$19,MATCH($F39,'Equipos (cálculos)'!$A$2:$A$19,0)))</f>
        <v>Pos.5(2)</v>
      </c>
      <c r="M39" t="str">
        <f>IF(H39="Pendiente","-",INDEX('Equipos (cálculos)'!R$2:R$19,MATCH($B39,'Equipos (cálculos)'!$A$2:$A$19,0)))</f>
        <v>Pos.8(2)</v>
      </c>
      <c r="N39" t="str">
        <f>IF(H39="Pendiente","-",INDEX('Equipos (cálculos)'!R$2:R$19,MATCH($F39,'Equipos (cálculos)'!$A$2:$A$19,0)))</f>
        <v>Pos.5(2)</v>
      </c>
    </row>
    <row r="40" spans="1:14" x14ac:dyDescent="0.2">
      <c r="A40" s="96">
        <v>5</v>
      </c>
      <c r="B40" s="117" t="s">
        <v>114</v>
      </c>
      <c r="C40" s="117">
        <v>1</v>
      </c>
      <c r="D40" s="118" t="s">
        <v>19</v>
      </c>
      <c r="E40" s="117">
        <v>2</v>
      </c>
      <c r="F40" s="119" t="s">
        <v>120</v>
      </c>
      <c r="H40" t="str">
        <f t="shared" si="1"/>
        <v>Visitante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Pos.10(2)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Pos.10(2)</v>
      </c>
    </row>
    <row r="41" spans="1:14" x14ac:dyDescent="0.2">
      <c r="A41" s="96">
        <v>5</v>
      </c>
      <c r="B41" s="117" t="s">
        <v>131</v>
      </c>
      <c r="C41" s="117">
        <v>0</v>
      </c>
      <c r="D41" s="118" t="s">
        <v>19</v>
      </c>
      <c r="E41" s="117">
        <v>2</v>
      </c>
      <c r="F41" s="119" t="s">
        <v>122</v>
      </c>
      <c r="H41" t="str">
        <f t="shared" si="1"/>
        <v>Visitante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-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-</v>
      </c>
    </row>
    <row r="42" spans="1:14" x14ac:dyDescent="0.2">
      <c r="A42" s="96">
        <v>5</v>
      </c>
      <c r="B42" s="117" t="s">
        <v>124</v>
      </c>
      <c r="C42" s="117">
        <v>0</v>
      </c>
      <c r="D42" s="118" t="s">
        <v>19</v>
      </c>
      <c r="E42" s="117">
        <v>0</v>
      </c>
      <c r="F42" s="119" t="s">
        <v>117</v>
      </c>
      <c r="H42" t="str">
        <f t="shared" si="1"/>
        <v>Empate</v>
      </c>
      <c r="J42" s="53" t="str">
        <f>IF(H42="Pendiente","-",INDEX('Equipos (cálculos)'!K$2:K$19,MATCH($B42,'Equipos (cálculos)'!$A$2:$A$19,0)))</f>
        <v>Pos.13(2)</v>
      </c>
      <c r="K42" s="53" t="str">
        <f>IF(H42="Pendiente","-",INDEX('Equipos (cálculos)'!K$2:K$19,MATCH($F42,'Equipos (cálculos)'!$A$2:$A$19,0)))</f>
        <v>Pos.5(2)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Pos.5(2)</v>
      </c>
    </row>
    <row r="43" spans="1:14" x14ac:dyDescent="0.2">
      <c r="A43" s="96">
        <v>5</v>
      </c>
      <c r="B43" s="117" t="s">
        <v>126</v>
      </c>
      <c r="C43" s="117">
        <v>1</v>
      </c>
      <c r="D43" s="118" t="s">
        <v>19</v>
      </c>
      <c r="E43" s="117">
        <v>2</v>
      </c>
      <c r="F43" s="119" t="s">
        <v>119</v>
      </c>
      <c r="H43" t="str">
        <f t="shared" si="1"/>
        <v>Visitante</v>
      </c>
      <c r="J43" s="53" t="str">
        <f>IF(H43="Pendiente","-",INDEX('Equipos (cálculos)'!K$2:K$19,MATCH($B43,'Equipos (cálculos)'!$A$2:$A$19,0)))</f>
        <v>Pos.8(2)</v>
      </c>
      <c r="K43" s="53" t="str">
        <f>IF(H43="Pendiente","-",INDEX('Equipos (cálculos)'!K$2:K$19,MATCH($F43,'Equipos (cálculos)'!$A$2:$A$19,0)))</f>
        <v>-</v>
      </c>
      <c r="M43" t="str">
        <f>IF(H43="Pendiente","-",INDEX('Equipos (cálculos)'!R$2:R$19,MATCH($B43,'Equipos (cálculos)'!$A$2:$A$19,0)))</f>
        <v>Pos.8(2)</v>
      </c>
      <c r="N43" t="str">
        <f>IF(H43="Pendiente","-",INDEX('Equipos (cálculos)'!R$2:R$19,MATCH($F43,'Equipos (cálculos)'!$A$2:$A$19,0)))</f>
        <v>-</v>
      </c>
    </row>
    <row r="44" spans="1:14" x14ac:dyDescent="0.2">
      <c r="A44" s="96">
        <v>5</v>
      </c>
      <c r="B44" s="117" t="s">
        <v>128</v>
      </c>
      <c r="C44" s="117">
        <v>1</v>
      </c>
      <c r="D44" s="118" t="s">
        <v>19</v>
      </c>
      <c r="E44" s="117">
        <v>0</v>
      </c>
      <c r="F44" s="119" t="s">
        <v>121</v>
      </c>
      <c r="H44" t="str">
        <f t="shared" si="1"/>
        <v>Local</v>
      </c>
      <c r="J44" s="53" t="str">
        <f>IF(H44="Pendiente","-",INDEX('Equipos (cálculos)'!K$2:K$19,MATCH($B44,'Equipos (cálculos)'!$A$2:$A$19,0)))</f>
        <v>-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117" t="s">
        <v>130</v>
      </c>
      <c r="C45" s="117">
        <v>1</v>
      </c>
      <c r="D45" s="118" t="s">
        <v>19</v>
      </c>
      <c r="E45" s="117">
        <v>1</v>
      </c>
      <c r="F45" s="119" t="s">
        <v>127</v>
      </c>
      <c r="H45" t="str">
        <f t="shared" si="1"/>
        <v>Empate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Pos.13(2)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120" t="s">
        <v>129</v>
      </c>
      <c r="C46" s="120">
        <v>0</v>
      </c>
      <c r="D46" s="121" t="s">
        <v>19</v>
      </c>
      <c r="E46" s="120">
        <v>0</v>
      </c>
      <c r="F46" s="122" t="s">
        <v>125</v>
      </c>
      <c r="H46" t="str">
        <f t="shared" si="1"/>
        <v>Empate</v>
      </c>
      <c r="J46" s="53" t="str">
        <f>IF(H46="Pendiente","-",INDEX('Equipos (cálculos)'!K$2:K$19,MATCH($B46,'Equipos (cálculos)'!$A$2:$A$19,0)))</f>
        <v>Pos.10(2)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Pos.10(2)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114" t="s">
        <v>116</v>
      </c>
      <c r="C47" s="114">
        <v>0</v>
      </c>
      <c r="D47" s="115" t="s">
        <v>19</v>
      </c>
      <c r="E47" s="114">
        <v>1</v>
      </c>
      <c r="F47" s="116" t="s">
        <v>129</v>
      </c>
      <c r="H47" t="str">
        <f t="shared" si="1"/>
        <v>Visitante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Pos.10(2)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Pos.10(2)</v>
      </c>
    </row>
    <row r="48" spans="1:14" x14ac:dyDescent="0.2">
      <c r="A48" s="96">
        <v>6</v>
      </c>
      <c r="B48" s="117" t="s">
        <v>118</v>
      </c>
      <c r="C48" s="117">
        <v>0</v>
      </c>
      <c r="D48" s="118" t="s">
        <v>19</v>
      </c>
      <c r="E48" s="117">
        <v>2</v>
      </c>
      <c r="F48" s="119" t="s">
        <v>123</v>
      </c>
      <c r="H48" t="str">
        <f t="shared" si="1"/>
        <v>Visitante</v>
      </c>
      <c r="J48" s="53" t="str">
        <f>IF(H48="Pendiente","-",INDEX('Equipos (cálculos)'!K$2:K$19,MATCH($B48,'Equipos (cálculos)'!$A$2:$A$19,0)))</f>
        <v>Pos.5(2)</v>
      </c>
      <c r="K48" s="53" t="str">
        <f>IF(H48="Pendiente","-",INDEX('Equipos (cálculos)'!K$2:K$19,MATCH($F48,'Equipos (cálculos)'!$A$2:$A$19,0)))</f>
        <v>-</v>
      </c>
      <c r="M48" t="str">
        <f>IF(H48="Pendiente","-",INDEX('Equipos (cálculos)'!R$2:R$19,MATCH($B48,'Equipos (cálculos)'!$A$2:$A$19,0)))</f>
        <v>Pos.5(2)</v>
      </c>
      <c r="N48" t="str">
        <f>IF(H48="Pendiente","-",INDEX('Equipos (cálculos)'!R$2:R$19,MATCH($F48,'Equipos (cálculos)'!$A$2:$A$19,0)))</f>
        <v>-</v>
      </c>
    </row>
    <row r="49" spans="1:14" x14ac:dyDescent="0.2">
      <c r="A49" s="96">
        <v>6</v>
      </c>
      <c r="B49" s="117" t="s">
        <v>120</v>
      </c>
      <c r="C49" s="117">
        <v>2</v>
      </c>
      <c r="D49" s="118" t="s">
        <v>19</v>
      </c>
      <c r="E49" s="117">
        <v>2</v>
      </c>
      <c r="F49" s="119" t="s">
        <v>115</v>
      </c>
      <c r="H49" t="str">
        <f t="shared" si="1"/>
        <v>Empate</v>
      </c>
      <c r="J49" s="53" t="str">
        <f>IF(H49="Pendiente","-",INDEX('Equipos (cálculos)'!K$2:K$19,MATCH($B49,'Equipos (cálculos)'!$A$2:$A$19,0)))</f>
        <v>Pos.10(2)</v>
      </c>
      <c r="K49" s="53" t="str">
        <f>IF(H49="Pendiente","-",INDEX('Equipos (cálculos)'!K$2:K$19,MATCH($F49,'Equipos (cálculos)'!$A$2:$A$19,0)))</f>
        <v>Pos.8(2)</v>
      </c>
      <c r="M49" t="str">
        <f>IF(H49="Pendiente","-",INDEX('Equipos (cálculos)'!R$2:R$19,MATCH($B49,'Equipos (cálculos)'!$A$2:$A$19,0)))</f>
        <v>Pos.10(2)</v>
      </c>
      <c r="N49" t="str">
        <f>IF(H49="Pendiente","-",INDEX('Equipos (cálculos)'!R$2:R$19,MATCH($F49,'Equipos (cálculos)'!$A$2:$A$19,0)))</f>
        <v>Pos.8(2)</v>
      </c>
    </row>
    <row r="50" spans="1:14" x14ac:dyDescent="0.2">
      <c r="A50" s="96">
        <v>6</v>
      </c>
      <c r="B50" s="117" t="s">
        <v>122</v>
      </c>
      <c r="C50" s="117">
        <v>2</v>
      </c>
      <c r="D50" s="118" t="s">
        <v>19</v>
      </c>
      <c r="E50" s="117">
        <v>1</v>
      </c>
      <c r="F50" s="119" t="s">
        <v>114</v>
      </c>
      <c r="H50" t="str">
        <f t="shared" si="1"/>
        <v>Local</v>
      </c>
      <c r="J50" s="53" t="str">
        <f>IF(H50="Pendiente","-",INDEX('Equipos (cálculos)'!K$2:K$19,MATCH($B50,'Equipos (cálculos)'!$A$2:$A$19,0)))</f>
        <v>-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-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117" t="s">
        <v>117</v>
      </c>
      <c r="C51" s="117">
        <v>1</v>
      </c>
      <c r="D51" s="118" t="s">
        <v>19</v>
      </c>
      <c r="E51" s="117">
        <v>0</v>
      </c>
      <c r="F51" s="119" t="s">
        <v>131</v>
      </c>
      <c r="H51" t="str">
        <f t="shared" si="1"/>
        <v>Local</v>
      </c>
      <c r="J51" s="53" t="str">
        <f>IF(H51="Pendiente","-",INDEX('Equipos (cálculos)'!K$2:K$19,MATCH($B51,'Equipos (cálculos)'!$A$2:$A$19,0)))</f>
        <v>Pos.5(2)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Pos.5(2)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117" t="s">
        <v>119</v>
      </c>
      <c r="C52" s="117">
        <v>2</v>
      </c>
      <c r="D52" s="118" t="s">
        <v>19</v>
      </c>
      <c r="E52" s="117">
        <v>0</v>
      </c>
      <c r="F52" s="119" t="s">
        <v>124</v>
      </c>
      <c r="H52" t="str">
        <f t="shared" si="1"/>
        <v>Local</v>
      </c>
      <c r="J52" s="53" t="str">
        <f>IF(H52="Pendiente","-",INDEX('Equipos (cálculos)'!K$2:K$19,MATCH($B52,'Equipos (cálculos)'!$A$2:$A$19,0)))</f>
        <v>-</v>
      </c>
      <c r="K52" s="53" t="str">
        <f>IF(H52="Pendiente","-",INDEX('Equipos (cálculos)'!K$2:K$19,MATCH($F52,'Equipos (cálculos)'!$A$2:$A$19,0)))</f>
        <v>Pos.13(2)</v>
      </c>
      <c r="M52" t="str">
        <f>IF(H52="Pendiente","-",INDEX('Equipos (cálculos)'!R$2:R$19,MATCH($B52,'Equipos (cálculos)'!$A$2:$A$19,0)))</f>
        <v>-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117" t="s">
        <v>121</v>
      </c>
      <c r="C53" s="117">
        <v>2</v>
      </c>
      <c r="D53" s="118" t="s">
        <v>19</v>
      </c>
      <c r="E53" s="117">
        <v>0</v>
      </c>
      <c r="F53" s="119" t="s">
        <v>126</v>
      </c>
      <c r="H53" t="str">
        <f t="shared" si="1"/>
        <v>Local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Pos.8(2)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Pos.8(2)</v>
      </c>
    </row>
    <row r="54" spans="1:14" x14ac:dyDescent="0.2">
      <c r="A54" s="96">
        <v>6</v>
      </c>
      <c r="B54" s="117" t="s">
        <v>127</v>
      </c>
      <c r="C54" s="117">
        <v>0</v>
      </c>
      <c r="D54" s="118" t="s">
        <v>19</v>
      </c>
      <c r="E54" s="117">
        <v>1</v>
      </c>
      <c r="F54" s="119" t="s">
        <v>128</v>
      </c>
      <c r="H54" t="str">
        <f t="shared" si="1"/>
        <v>Visitante</v>
      </c>
      <c r="J54" s="53" t="str">
        <f>IF(H54="Pendiente","-",INDEX('Equipos (cálculos)'!K$2:K$19,MATCH($B54,'Equipos (cálculos)'!$A$2:$A$19,0)))</f>
        <v>Pos.13(2)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120" t="s">
        <v>125</v>
      </c>
      <c r="C55" s="120">
        <v>1</v>
      </c>
      <c r="D55" s="121" t="s">
        <v>19</v>
      </c>
      <c r="E55" s="120">
        <v>1</v>
      </c>
      <c r="F55" s="122" t="s">
        <v>130</v>
      </c>
      <c r="H55" t="str">
        <f>IF(OR(C55="",E55=""),"Pendiente",IF(C55&gt;E55,"Local",IF(E55&gt;C55,"Visitante",IF(C55=E55,"Empate"))))</f>
        <v>Empate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>
        <v>0</v>
      </c>
      <c r="D56" s="91" t="s">
        <v>19</v>
      </c>
      <c r="E56" s="78">
        <v>5</v>
      </c>
      <c r="F56" s="79" t="s">
        <v>118</v>
      </c>
      <c r="H56" t="str">
        <f t="shared" ref="H56:H120" si="2">IF(OR(C56="",E56=""),"Pendiente",IF(C56&gt;E56,"Local",IF(E56&gt;C56,"Visitante",IF(C56=E56,"Empate"))))</f>
        <v>Visitante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Pos.5(2)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Pos.5(2)</v>
      </c>
    </row>
    <row r="57" spans="1:14" x14ac:dyDescent="0.2">
      <c r="A57" s="96">
        <v>7</v>
      </c>
      <c r="B57" s="80" t="s">
        <v>123</v>
      </c>
      <c r="C57" s="80">
        <v>1</v>
      </c>
      <c r="D57" s="92" t="s">
        <v>19</v>
      </c>
      <c r="E57" s="80">
        <v>0</v>
      </c>
      <c r="F57" s="81" t="s">
        <v>120</v>
      </c>
      <c r="H57" t="str">
        <f t="shared" si="2"/>
        <v>Local</v>
      </c>
      <c r="J57" s="53" t="str">
        <f>IF(H57="Pendiente","-",INDEX('Equipos (cálculos)'!K$2:K$19,MATCH($B57,'Equipos (cálculos)'!$A$2:$A$19,0)))</f>
        <v>-</v>
      </c>
      <c r="K57" s="53" t="str">
        <f>IF(H57="Pendiente","-",INDEX('Equipos (cálculos)'!K$2:K$19,MATCH($F57,'Equipos (cálculos)'!$A$2:$A$19,0)))</f>
        <v>Pos.10(2)</v>
      </c>
      <c r="M57" t="str">
        <f>IF(H57="Pendiente","-",INDEX('Equipos (cálculos)'!R$2:R$19,MATCH($B57,'Equipos (cálculos)'!$A$2:$A$19,0)))</f>
        <v>-</v>
      </c>
      <c r="N57" t="str">
        <f>IF(H57="Pendiente","-",INDEX('Equipos (cálculos)'!R$2:R$19,MATCH($F57,'Equipos (cálculos)'!$A$2:$A$19,0)))</f>
        <v>Pos.10(2)</v>
      </c>
    </row>
    <row r="58" spans="1:14" x14ac:dyDescent="0.2">
      <c r="A58" s="96">
        <v>7</v>
      </c>
      <c r="B58" s="80" t="s">
        <v>115</v>
      </c>
      <c r="C58" s="80">
        <v>0</v>
      </c>
      <c r="D58" s="92" t="s">
        <v>19</v>
      </c>
      <c r="E58" s="80">
        <v>1</v>
      </c>
      <c r="F58" s="81" t="s">
        <v>122</v>
      </c>
      <c r="H58" t="str">
        <f t="shared" si="2"/>
        <v>Visitante</v>
      </c>
      <c r="J58" s="53" t="str">
        <f>IF(H58="Pendiente","-",INDEX('Equipos (cálculos)'!K$2:K$19,MATCH($B58,'Equipos (cálculos)'!$A$2:$A$19,0)))</f>
        <v>Pos.8(2)</v>
      </c>
      <c r="K58" s="53" t="str">
        <f>IF(H58="Pendiente","-",INDEX('Equipos (cálculos)'!K$2:K$19,MATCH($F58,'Equipos (cálculos)'!$A$2:$A$19,0)))</f>
        <v>-</v>
      </c>
      <c r="M58" t="str">
        <f>IF(H58="Pendiente","-",INDEX('Equipos (cálculos)'!R$2:R$19,MATCH($B58,'Equipos (cálculos)'!$A$2:$A$19,0)))</f>
        <v>Pos.8(2)</v>
      </c>
      <c r="N58" t="str">
        <f>IF(H58="Pendiente","-",INDEX('Equipos (cálculos)'!R$2:R$19,MATCH($F58,'Equipos (cálculos)'!$A$2:$A$19,0)))</f>
        <v>-</v>
      </c>
    </row>
    <row r="59" spans="1:14" x14ac:dyDescent="0.2">
      <c r="A59" s="96">
        <v>7</v>
      </c>
      <c r="B59" s="80" t="s">
        <v>114</v>
      </c>
      <c r="C59" s="80">
        <v>1</v>
      </c>
      <c r="D59" s="92" t="s">
        <v>19</v>
      </c>
      <c r="E59" s="80">
        <v>3</v>
      </c>
      <c r="F59" s="81" t="s">
        <v>117</v>
      </c>
      <c r="H59" t="str">
        <f t="shared" si="2"/>
        <v>Visitante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Pos.5(2)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Pos.5(2)</v>
      </c>
    </row>
    <row r="60" spans="1:14" x14ac:dyDescent="0.2">
      <c r="A60" s="96">
        <v>7</v>
      </c>
      <c r="B60" s="80" t="s">
        <v>131</v>
      </c>
      <c r="C60" s="80">
        <v>1</v>
      </c>
      <c r="D60" s="92" t="s">
        <v>19</v>
      </c>
      <c r="E60" s="80">
        <v>0</v>
      </c>
      <c r="F60" s="81" t="s">
        <v>119</v>
      </c>
      <c r="H60" t="str">
        <f t="shared" si="2"/>
        <v>Local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 t="s">
        <v>124</v>
      </c>
      <c r="C61" s="80">
        <v>1</v>
      </c>
      <c r="D61" s="92" t="s">
        <v>19</v>
      </c>
      <c r="E61" s="80">
        <v>2</v>
      </c>
      <c r="F61" s="81" t="s">
        <v>121</v>
      </c>
      <c r="H61" t="str">
        <f t="shared" si="2"/>
        <v>Visitante</v>
      </c>
      <c r="J61" s="53" t="str">
        <f>IF(H61="Pendiente","-",INDEX('Equipos (cálculos)'!K$2:K$19,MATCH($B61,'Equipos (cálculos)'!$A$2:$A$19,0)))</f>
        <v>Pos.13(2)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>
        <v>1</v>
      </c>
      <c r="D62" s="92" t="s">
        <v>19</v>
      </c>
      <c r="E62" s="80">
        <v>0</v>
      </c>
      <c r="F62" s="81" t="s">
        <v>127</v>
      </c>
      <c r="H62" t="str">
        <f t="shared" si="2"/>
        <v>Local</v>
      </c>
      <c r="J62" s="53" t="str">
        <f>IF(H62="Pendiente","-",INDEX('Equipos (cálculos)'!K$2:K$19,MATCH($B62,'Equipos (cálculos)'!$A$2:$A$19,0)))</f>
        <v>Pos.8(2)</v>
      </c>
      <c r="K62" s="53" t="str">
        <f>IF(H62="Pendiente","-",INDEX('Equipos (cálculos)'!K$2:K$19,MATCH($F62,'Equipos (cálculos)'!$A$2:$A$19,0)))</f>
        <v>Pos.13(2)</v>
      </c>
      <c r="M62" t="str">
        <f>IF(H62="Pendiente","-",INDEX('Equipos (cálculos)'!R$2:R$19,MATCH($B62,'Equipos (cálculos)'!$A$2:$A$19,0)))</f>
        <v>Pos.8(2)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 t="s">
        <v>128</v>
      </c>
      <c r="C63" s="80">
        <v>0</v>
      </c>
      <c r="D63" s="92" t="s">
        <v>19</v>
      </c>
      <c r="E63" s="80">
        <v>0</v>
      </c>
      <c r="F63" s="81" t="s">
        <v>125</v>
      </c>
      <c r="H63" t="str">
        <f t="shared" si="2"/>
        <v>Empate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 t="s">
        <v>129</v>
      </c>
      <c r="C64" s="82">
        <v>1</v>
      </c>
      <c r="D64" s="93" t="s">
        <v>19</v>
      </c>
      <c r="E64" s="82">
        <v>1</v>
      </c>
      <c r="F64" s="83" t="s">
        <v>130</v>
      </c>
      <c r="H64" t="str">
        <f t="shared" si="2"/>
        <v>Empate</v>
      </c>
      <c r="J64" s="53" t="str">
        <f>IF(H64="Pendiente","-",INDEX('Equipos (cálculos)'!K$2:K$19,MATCH($B64,'Equipos (cálculos)'!$A$2:$A$19,0)))</f>
        <v>Pos.10(2)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Pos.10(2)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>
        <v>1</v>
      </c>
      <c r="D65" s="102" t="s">
        <v>19</v>
      </c>
      <c r="E65" s="78">
        <v>1</v>
      </c>
      <c r="F65" s="79" t="s">
        <v>129</v>
      </c>
      <c r="H65" t="str">
        <f t="shared" si="2"/>
        <v>Empate</v>
      </c>
      <c r="J65" s="53" t="str">
        <f>IF(H65="Pendiente","-",INDEX('Equipos (cálculos)'!K$2:K$19,MATCH($B65,'Equipos (cálculos)'!$A$2:$A$19,0)))</f>
        <v>Pos.5(2)</v>
      </c>
      <c r="K65" s="53" t="str">
        <f>IF(H65="Pendiente","-",INDEX('Equipos (cálculos)'!K$2:K$19,MATCH($F65,'Equipos (cálculos)'!$A$2:$A$19,0)))</f>
        <v>Pos.10(2)</v>
      </c>
      <c r="M65" t="str">
        <f>IF(H65="Pendiente","-",INDEX('Equipos (cálculos)'!R$2:R$19,MATCH($B65,'Equipos (cálculos)'!$A$2:$A$19,0)))</f>
        <v>Pos.5(2)</v>
      </c>
      <c r="N65" t="str">
        <f>IF(H65="Pendiente","-",INDEX('Equipos (cálculos)'!R$2:R$19,MATCH($F65,'Equipos (cálculos)'!$A$2:$A$19,0)))</f>
        <v>Pos.10(2)</v>
      </c>
    </row>
    <row r="66" spans="1:14" x14ac:dyDescent="0.2">
      <c r="A66" s="96">
        <v>8</v>
      </c>
      <c r="B66" s="80" t="s">
        <v>120</v>
      </c>
      <c r="C66" s="80">
        <v>1</v>
      </c>
      <c r="D66" s="103" t="s">
        <v>19</v>
      </c>
      <c r="E66" s="80">
        <v>0</v>
      </c>
      <c r="F66" s="81" t="s">
        <v>116</v>
      </c>
      <c r="H66" t="str">
        <f t="shared" si="2"/>
        <v>Local</v>
      </c>
      <c r="J66" s="53" t="str">
        <f>IF(H66="Pendiente","-",INDEX('Equipos (cálculos)'!K$2:K$19,MATCH($B66,'Equipos (cálculos)'!$A$2:$A$19,0)))</f>
        <v>Pos.10(2)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Pos.10(2)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>
        <v>0</v>
      </c>
      <c r="D67" s="103" t="s">
        <v>19</v>
      </c>
      <c r="E67" s="80">
        <v>0</v>
      </c>
      <c r="F67" s="81" t="s">
        <v>123</v>
      </c>
      <c r="H67" t="str">
        <f t="shared" si="2"/>
        <v>Empate</v>
      </c>
      <c r="J67" s="53" t="str">
        <f>IF(H67="Pendiente","-",INDEX('Equipos (cálculos)'!K$2:K$19,MATCH($B67,'Equipos (cálculos)'!$A$2:$A$19,0)))</f>
        <v>-</v>
      </c>
      <c r="K67" s="53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96">
        <v>8</v>
      </c>
      <c r="B68" s="80" t="s">
        <v>117</v>
      </c>
      <c r="C68" s="80">
        <v>1</v>
      </c>
      <c r="D68" s="103" t="s">
        <v>19</v>
      </c>
      <c r="E68" s="80">
        <v>2</v>
      </c>
      <c r="F68" s="81" t="s">
        <v>115</v>
      </c>
      <c r="H68" t="str">
        <f t="shared" si="2"/>
        <v>Visitante</v>
      </c>
      <c r="J68" s="53" t="str">
        <f>IF(H68="Pendiente","-",INDEX('Equipos (cálculos)'!K$2:K$19,MATCH($B68,'Equipos (cálculos)'!$A$2:$A$19,0)))</f>
        <v>Pos.5(2)</v>
      </c>
      <c r="K68" s="53" t="str">
        <f>IF(H68="Pendiente","-",INDEX('Equipos (cálculos)'!K$2:K$19,MATCH($F68,'Equipos (cálculos)'!$A$2:$A$19,0)))</f>
        <v>Pos.8(2)</v>
      </c>
      <c r="M68" t="str">
        <f>IF(H68="Pendiente","-",INDEX('Equipos (cálculos)'!R$2:R$19,MATCH($B68,'Equipos (cálculos)'!$A$2:$A$19,0)))</f>
        <v>Pos.5(2)</v>
      </c>
      <c r="N68" t="str">
        <f>IF(H68="Pendiente","-",INDEX('Equipos (cálculos)'!R$2:R$19,MATCH($F68,'Equipos (cálculos)'!$A$2:$A$19,0)))</f>
        <v>Pos.8(2)</v>
      </c>
    </row>
    <row r="69" spans="1:14" x14ac:dyDescent="0.2">
      <c r="A69" s="96">
        <v>8</v>
      </c>
      <c r="B69" s="80" t="s">
        <v>119</v>
      </c>
      <c r="C69" s="80">
        <v>2</v>
      </c>
      <c r="D69" s="103" t="s">
        <v>19</v>
      </c>
      <c r="E69" s="80">
        <v>1</v>
      </c>
      <c r="F69" s="81" t="s">
        <v>114</v>
      </c>
      <c r="H69" t="str">
        <f t="shared" si="2"/>
        <v>Local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>
        <v>0</v>
      </c>
      <c r="D70" s="103" t="s">
        <v>19</v>
      </c>
      <c r="E70" s="80">
        <v>1</v>
      </c>
      <c r="F70" s="81" t="s">
        <v>131</v>
      </c>
      <c r="H70" t="str">
        <f t="shared" si="2"/>
        <v>Visitante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 t="s">
        <v>127</v>
      </c>
      <c r="C71" s="80">
        <v>0</v>
      </c>
      <c r="D71" s="103" t="s">
        <v>19</v>
      </c>
      <c r="E71" s="80">
        <v>1</v>
      </c>
      <c r="F71" s="81" t="s">
        <v>124</v>
      </c>
      <c r="H71" t="str">
        <f t="shared" si="2"/>
        <v>Visitante</v>
      </c>
      <c r="J71" s="53" t="str">
        <f>IF(H71="Pendiente","-",INDEX('Equipos (cálculos)'!K$2:K$19,MATCH($B71,'Equipos (cálculos)'!$A$2:$A$19,0)))</f>
        <v>Pos.13(2)</v>
      </c>
      <c r="K71" s="53" t="str">
        <f>IF(H71="Pendiente","-",INDEX('Equipos (cálculos)'!K$2:K$19,MATCH($F71,'Equipos (cálculos)'!$A$2:$A$19,0)))</f>
        <v>Pos.13(2)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>
        <v>2</v>
      </c>
      <c r="D72" s="103" t="s">
        <v>19</v>
      </c>
      <c r="E72" s="80">
        <v>3</v>
      </c>
      <c r="F72" s="81" t="s">
        <v>126</v>
      </c>
      <c r="H72" t="str">
        <f t="shared" si="2"/>
        <v>Visitante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Pos.8(2)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Pos.8(2)</v>
      </c>
    </row>
    <row r="73" spans="1:14" ht="17" thickBot="1" x14ac:dyDescent="0.25">
      <c r="A73" s="97">
        <v>8</v>
      </c>
      <c r="B73" s="82" t="s">
        <v>130</v>
      </c>
      <c r="C73" s="82">
        <v>2</v>
      </c>
      <c r="D73" s="104" t="s">
        <v>19</v>
      </c>
      <c r="E73" s="82">
        <v>2</v>
      </c>
      <c r="F73" s="83" t="s">
        <v>128</v>
      </c>
      <c r="H73" t="str">
        <f t="shared" si="2"/>
        <v>Empate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 t="s">
        <v>118</v>
      </c>
      <c r="C74" s="78">
        <v>0</v>
      </c>
      <c r="D74" s="102" t="s">
        <v>19</v>
      </c>
      <c r="E74" s="78">
        <v>0</v>
      </c>
      <c r="F74" s="79" t="s">
        <v>120</v>
      </c>
      <c r="H74" t="str">
        <f t="shared" si="2"/>
        <v>Empate</v>
      </c>
      <c r="J74" s="53" t="str">
        <f>IF(H74="Pendiente","-",INDEX('Equipos (cálculos)'!K$2:K$19,MATCH($B74,'Equipos (cálculos)'!$A$2:$A$19,0)))</f>
        <v>Pos.5(2)</v>
      </c>
      <c r="K74" s="53" t="str">
        <f>IF(H74="Pendiente","-",INDEX('Equipos (cálculos)'!K$2:K$19,MATCH($F74,'Equipos (cálculos)'!$A$2:$A$19,0)))</f>
        <v>Pos.10(2)</v>
      </c>
      <c r="M74" t="str">
        <f>IF(H74="Pendiente","-",INDEX('Equipos (cálculos)'!R$2:R$19,MATCH($B74,'Equipos (cálculos)'!$A$2:$A$19,0)))</f>
        <v>Pos.5(2)</v>
      </c>
      <c r="N74" t="str">
        <f>IF(H74="Pendiente","-",INDEX('Equipos (cálculos)'!R$2:R$19,MATCH($F74,'Equipos (cálculos)'!$A$2:$A$19,0)))</f>
        <v>Pos.10(2)</v>
      </c>
    </row>
    <row r="75" spans="1:14" x14ac:dyDescent="0.2">
      <c r="A75" s="96">
        <v>9</v>
      </c>
      <c r="B75" s="80" t="s">
        <v>116</v>
      </c>
      <c r="C75" s="80">
        <v>1</v>
      </c>
      <c r="D75" s="103" t="s">
        <v>19</v>
      </c>
      <c r="E75" s="80">
        <v>3</v>
      </c>
      <c r="F75" s="81" t="s">
        <v>122</v>
      </c>
      <c r="H75" t="str">
        <f t="shared" si="2"/>
        <v>Visitante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 t="s">
        <v>123</v>
      </c>
      <c r="C76" s="80">
        <v>1</v>
      </c>
      <c r="D76" s="103" t="s">
        <v>19</v>
      </c>
      <c r="E76" s="80">
        <v>1</v>
      </c>
      <c r="F76" s="81" t="s">
        <v>117</v>
      </c>
      <c r="H76" t="str">
        <f t="shared" si="2"/>
        <v>Empate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Pos.5(2)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Pos.5(2)</v>
      </c>
    </row>
    <row r="77" spans="1:14" x14ac:dyDescent="0.2">
      <c r="A77" s="96">
        <v>9</v>
      </c>
      <c r="B77" s="80" t="s">
        <v>115</v>
      </c>
      <c r="C77" s="80">
        <v>3</v>
      </c>
      <c r="D77" s="103" t="s">
        <v>19</v>
      </c>
      <c r="E77" s="80">
        <v>1</v>
      </c>
      <c r="F77" s="81" t="s">
        <v>119</v>
      </c>
      <c r="H77" t="str">
        <f t="shared" si="2"/>
        <v>Local</v>
      </c>
      <c r="J77" s="53" t="str">
        <f>IF(H77="Pendiente","-",INDEX('Equipos (cálculos)'!K$2:K$19,MATCH($B77,'Equipos (cálculos)'!$A$2:$A$19,0)))</f>
        <v>Pos.8(2)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Pos.8(2)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 t="s">
        <v>114</v>
      </c>
      <c r="C78" s="80">
        <v>0</v>
      </c>
      <c r="D78" s="103" t="s">
        <v>19</v>
      </c>
      <c r="E78" s="80">
        <v>1</v>
      </c>
      <c r="F78" s="81" t="s">
        <v>121</v>
      </c>
      <c r="H78" t="str">
        <f t="shared" si="2"/>
        <v>Visitante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>
        <v>0</v>
      </c>
      <c r="D79" s="103" t="s">
        <v>19</v>
      </c>
      <c r="E79" s="80">
        <v>0</v>
      </c>
      <c r="F79" s="81" t="s">
        <v>127</v>
      </c>
      <c r="H79" t="str">
        <f t="shared" si="2"/>
        <v>Empate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Pos.13(2)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>
        <v>0</v>
      </c>
      <c r="D80" s="103" t="s">
        <v>19</v>
      </c>
      <c r="E80" s="80">
        <v>0</v>
      </c>
      <c r="F80" s="81" t="s">
        <v>125</v>
      </c>
      <c r="H80" t="str">
        <f t="shared" si="2"/>
        <v>Empate</v>
      </c>
      <c r="J80" s="53" t="str">
        <f>IF(H80="Pendiente","-",INDEX('Equipos (cálculos)'!K$2:K$19,MATCH($B80,'Equipos (cálculos)'!$A$2:$A$19,0)))</f>
        <v>Pos.13(2)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>
        <v>1</v>
      </c>
      <c r="D81" s="103" t="s">
        <v>19</v>
      </c>
      <c r="E81" s="80">
        <v>0</v>
      </c>
      <c r="F81" s="81" t="s">
        <v>130</v>
      </c>
      <c r="H81" t="str">
        <f t="shared" si="2"/>
        <v>Local</v>
      </c>
      <c r="J81" s="53" t="str">
        <f>IF(H81="Pendiente","-",INDEX('Equipos (cálculos)'!K$2:K$19,MATCH($B81,'Equipos (cálculos)'!$A$2:$A$19,0)))</f>
        <v>Pos.8(2)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Pos.8(2)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>
        <v>2</v>
      </c>
      <c r="D82" s="104" t="s">
        <v>19</v>
      </c>
      <c r="E82" s="82">
        <v>2</v>
      </c>
      <c r="F82" s="83" t="s">
        <v>128</v>
      </c>
      <c r="H82" t="str">
        <f t="shared" si="2"/>
        <v>Empate</v>
      </c>
      <c r="J82" s="53" t="str">
        <f>IF(H82="Pendiente","-",INDEX('Equipos (cálculos)'!K$2:K$19,MATCH($B82,'Equipos (cálculos)'!$A$2:$A$19,0)))</f>
        <v>Pos.10(2)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Pos.10(2)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/>
      <c r="D83" s="102" t="s">
        <v>19</v>
      </c>
      <c r="E83" s="78"/>
      <c r="F83" s="79" t="s">
        <v>129</v>
      </c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/>
      <c r="D84" s="103" t="s">
        <v>19</v>
      </c>
      <c r="E84" s="80"/>
      <c r="F84" s="81" t="s">
        <v>118</v>
      </c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 t="s">
        <v>117</v>
      </c>
      <c r="C85" s="80"/>
      <c r="D85" s="103" t="s">
        <v>19</v>
      </c>
      <c r="E85" s="80"/>
      <c r="F85" s="81" t="s">
        <v>116</v>
      </c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/>
      <c r="D86" s="103" t="s">
        <v>19</v>
      </c>
      <c r="E86" s="80"/>
      <c r="F86" s="81" t="s">
        <v>123</v>
      </c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 t="s">
        <v>121</v>
      </c>
      <c r="C87" s="80"/>
      <c r="D87" s="103" t="s">
        <v>19</v>
      </c>
      <c r="E87" s="80"/>
      <c r="F87" s="81" t="s">
        <v>115</v>
      </c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 t="s">
        <v>127</v>
      </c>
      <c r="C88" s="80"/>
      <c r="D88" s="103" t="s">
        <v>19</v>
      </c>
      <c r="E88" s="80"/>
      <c r="F88" s="81" t="s">
        <v>114</v>
      </c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/>
      <c r="D89" s="103" t="s">
        <v>19</v>
      </c>
      <c r="E89" s="80"/>
      <c r="F89" s="81" t="s">
        <v>131</v>
      </c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/>
      <c r="D90" s="103" t="s">
        <v>19</v>
      </c>
      <c r="E90" s="80"/>
      <c r="F90" s="81" t="s">
        <v>124</v>
      </c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/>
      <c r="D91" s="104" t="s">
        <v>19</v>
      </c>
      <c r="E91" s="82"/>
      <c r="F91" s="83" t="s">
        <v>126</v>
      </c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 t="s">
        <v>120</v>
      </c>
      <c r="C92" s="78"/>
      <c r="D92" s="102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3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3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3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3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3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3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3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3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6" t="s">
        <v>122</v>
      </c>
      <c r="C101" s="78"/>
      <c r="D101" s="102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7" t="s">
        <v>117</v>
      </c>
      <c r="C102" s="80"/>
      <c r="D102" s="105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7" t="s">
        <v>119</v>
      </c>
      <c r="C103" s="80"/>
      <c r="D103" s="105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7" t="s">
        <v>121</v>
      </c>
      <c r="C104" s="80"/>
      <c r="D104" s="105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7" t="s">
        <v>127</v>
      </c>
      <c r="C105" s="80"/>
      <c r="D105" s="105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7" t="s">
        <v>125</v>
      </c>
      <c r="C106" s="80"/>
      <c r="D106" s="105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7" t="s">
        <v>130</v>
      </c>
      <c r="C107" s="80"/>
      <c r="D107" s="105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7" t="s">
        <v>128</v>
      </c>
      <c r="C108" s="80"/>
      <c r="D108" s="105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8" t="s">
        <v>126</v>
      </c>
      <c r="C109" s="82"/>
      <c r="D109" s="104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5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3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3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3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3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3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3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3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5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09">
        <v>14</v>
      </c>
      <c r="B119" s="106" t="s">
        <v>117</v>
      </c>
      <c r="C119" s="78"/>
      <c r="D119" s="102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7" t="s">
        <v>119</v>
      </c>
      <c r="C120" s="80"/>
      <c r="D120" s="105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7" t="s">
        <v>121</v>
      </c>
      <c r="C121" s="80"/>
      <c r="D121" s="105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7" t="s">
        <v>127</v>
      </c>
      <c r="C122" s="80"/>
      <c r="D122" s="105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7" t="s">
        <v>125</v>
      </c>
      <c r="C123" s="80"/>
      <c r="D123" s="105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7" t="s">
        <v>130</v>
      </c>
      <c r="C124" s="80"/>
      <c r="D124" s="105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7" t="s">
        <v>128</v>
      </c>
      <c r="C125" s="80"/>
      <c r="D125" s="105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7" t="s">
        <v>126</v>
      </c>
      <c r="C126" s="80"/>
      <c r="D126" s="105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0">
        <v>14</v>
      </c>
      <c r="B127" s="108" t="s">
        <v>124</v>
      </c>
      <c r="C127" s="82"/>
      <c r="D127" s="104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5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3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3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3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3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3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3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3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4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09">
        <v>16</v>
      </c>
      <c r="B137" s="106" t="s">
        <v>129</v>
      </c>
      <c r="C137" s="78"/>
      <c r="D137" s="102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7" t="s">
        <v>121</v>
      </c>
      <c r="C138" s="80"/>
      <c r="D138" s="105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7" t="s">
        <v>127</v>
      </c>
      <c r="C139" s="80"/>
      <c r="D139" s="105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7" t="s">
        <v>125</v>
      </c>
      <c r="C140" s="80"/>
      <c r="D140" s="105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7" t="s">
        <v>130</v>
      </c>
      <c r="C141" s="80"/>
      <c r="D141" s="105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7" t="s">
        <v>128</v>
      </c>
      <c r="C142" s="80"/>
      <c r="D142" s="105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7" t="s">
        <v>126</v>
      </c>
      <c r="C143" s="80"/>
      <c r="D143" s="105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7" t="s">
        <v>124</v>
      </c>
      <c r="C144" s="80"/>
      <c r="D144" s="105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0">
        <v>16</v>
      </c>
      <c r="B145" s="107" t="s">
        <v>131</v>
      </c>
      <c r="C145" s="80"/>
      <c r="D145" s="105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09">
        <v>17</v>
      </c>
      <c r="B146" s="106" t="s">
        <v>119</v>
      </c>
      <c r="C146" s="78"/>
      <c r="D146" s="102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7" t="s">
        <v>117</v>
      </c>
      <c r="C147" s="80"/>
      <c r="D147" s="105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7" t="s">
        <v>122</v>
      </c>
      <c r="C148" s="80"/>
      <c r="D148" s="105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7" t="s">
        <v>120</v>
      </c>
      <c r="C149" s="80"/>
      <c r="D149" s="105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7" t="s">
        <v>118</v>
      </c>
      <c r="C150" s="80"/>
      <c r="D150" s="105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7" t="s">
        <v>116</v>
      </c>
      <c r="C151" s="80"/>
      <c r="D151" s="105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7" t="s">
        <v>123</v>
      </c>
      <c r="C152" s="80"/>
      <c r="D152" s="105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7" t="s">
        <v>115</v>
      </c>
      <c r="C153" s="80"/>
      <c r="D153" s="105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0">
        <v>17</v>
      </c>
      <c r="B154" s="108" t="s">
        <v>114</v>
      </c>
      <c r="C154" s="82"/>
      <c r="D154" s="104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5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3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3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3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3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3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3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3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4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2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3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3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3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3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3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3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3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4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2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3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3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3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3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3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3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3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4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2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3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3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3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3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3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3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3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4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2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3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3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3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3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3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3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3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4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2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3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3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3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3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3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3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3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5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6" t="s">
        <v>118</v>
      </c>
      <c r="C209" s="78"/>
      <c r="D209" s="102" t="s">
        <v>19</v>
      </c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7" t="s">
        <v>120</v>
      </c>
      <c r="C210" s="80"/>
      <c r="D210" s="103" t="s">
        <v>19</v>
      </c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7" t="s">
        <v>122</v>
      </c>
      <c r="C211" s="80"/>
      <c r="D211" s="103" t="s">
        <v>19</v>
      </c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7" t="s">
        <v>117</v>
      </c>
      <c r="C212" s="80"/>
      <c r="D212" s="103" t="s">
        <v>19</v>
      </c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7" t="s">
        <v>119</v>
      </c>
      <c r="C213" s="80"/>
      <c r="D213" s="103" t="s">
        <v>19</v>
      </c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7" t="s">
        <v>121</v>
      </c>
      <c r="C214" s="80"/>
      <c r="D214" s="103" t="s">
        <v>19</v>
      </c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7" t="s">
        <v>127</v>
      </c>
      <c r="C215" s="80"/>
      <c r="D215" s="103" t="s">
        <v>19</v>
      </c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7" t="s">
        <v>125</v>
      </c>
      <c r="C216" s="80"/>
      <c r="D216" s="103" t="s">
        <v>19</v>
      </c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8" t="s">
        <v>130</v>
      </c>
      <c r="C217" s="82"/>
      <c r="D217" s="105" t="s">
        <v>19</v>
      </c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09">
        <v>25</v>
      </c>
      <c r="B218" s="106" t="s">
        <v>129</v>
      </c>
      <c r="C218" s="78"/>
      <c r="D218" s="102" t="s">
        <v>19</v>
      </c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7" t="s">
        <v>116</v>
      </c>
      <c r="C219" s="80"/>
      <c r="D219" s="103" t="s">
        <v>19</v>
      </c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7" t="s">
        <v>123</v>
      </c>
      <c r="C220" s="80"/>
      <c r="D220" s="103" t="s">
        <v>19</v>
      </c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7" t="s">
        <v>115</v>
      </c>
      <c r="C221" s="80"/>
      <c r="D221" s="103" t="s">
        <v>19</v>
      </c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7" t="s">
        <v>114</v>
      </c>
      <c r="C222" s="80"/>
      <c r="D222" s="103" t="s">
        <v>19</v>
      </c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7" t="s">
        <v>131</v>
      </c>
      <c r="C223" s="80"/>
      <c r="D223" s="103" t="s">
        <v>19</v>
      </c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7" t="s">
        <v>124</v>
      </c>
      <c r="C224" s="80"/>
      <c r="D224" s="103" t="s">
        <v>19</v>
      </c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7" t="s">
        <v>126</v>
      </c>
      <c r="C225" s="80"/>
      <c r="D225" s="103" t="s">
        <v>19</v>
      </c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0">
        <v>25</v>
      </c>
      <c r="B226" s="108" t="s">
        <v>128</v>
      </c>
      <c r="C226" s="82"/>
      <c r="D226" s="105" t="s">
        <v>19</v>
      </c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09">
        <v>26</v>
      </c>
      <c r="B227" s="106" t="s">
        <v>120</v>
      </c>
      <c r="C227" s="78"/>
      <c r="D227" s="102" t="s">
        <v>19</v>
      </c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7" t="s">
        <v>122</v>
      </c>
      <c r="C228" s="80"/>
      <c r="D228" s="103" t="s">
        <v>19</v>
      </c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7" t="s">
        <v>117</v>
      </c>
      <c r="C229" s="80"/>
      <c r="D229" s="103" t="s">
        <v>19</v>
      </c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7" t="s">
        <v>119</v>
      </c>
      <c r="C230" s="80"/>
      <c r="D230" s="103" t="s">
        <v>19</v>
      </c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7" t="s">
        <v>121</v>
      </c>
      <c r="C231" s="80"/>
      <c r="D231" s="103" t="s">
        <v>19</v>
      </c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7" t="s">
        <v>127</v>
      </c>
      <c r="C232" s="80"/>
      <c r="D232" s="103" t="s">
        <v>19</v>
      </c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7" t="s">
        <v>125</v>
      </c>
      <c r="C233" s="80"/>
      <c r="D233" s="103" t="s">
        <v>19</v>
      </c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7" t="s">
        <v>130</v>
      </c>
      <c r="C234" s="80"/>
      <c r="D234" s="103" t="s">
        <v>19</v>
      </c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0">
        <v>26</v>
      </c>
      <c r="B235" s="108" t="s">
        <v>128</v>
      </c>
      <c r="C235" s="82"/>
      <c r="D235" s="105" t="s">
        <v>19</v>
      </c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09">
        <v>27</v>
      </c>
      <c r="B236" s="106" t="s">
        <v>129</v>
      </c>
      <c r="C236" s="78"/>
      <c r="D236" s="102" t="s">
        <v>19</v>
      </c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7" t="s">
        <v>118</v>
      </c>
      <c r="C237" s="80"/>
      <c r="D237" s="103" t="s">
        <v>19</v>
      </c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7" t="s">
        <v>116</v>
      </c>
      <c r="C238" s="80"/>
      <c r="D238" s="103" t="s">
        <v>19</v>
      </c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7" t="s">
        <v>123</v>
      </c>
      <c r="C239" s="80"/>
      <c r="D239" s="103" t="s">
        <v>19</v>
      </c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7" t="s">
        <v>115</v>
      </c>
      <c r="C240" s="80"/>
      <c r="D240" s="103" t="s">
        <v>19</v>
      </c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7" t="s">
        <v>114</v>
      </c>
      <c r="C241" s="80"/>
      <c r="D241" s="103" t="s">
        <v>19</v>
      </c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7" t="s">
        <v>131</v>
      </c>
      <c r="C242" s="80"/>
      <c r="D242" s="103" t="s">
        <v>19</v>
      </c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7" t="s">
        <v>124</v>
      </c>
      <c r="C243" s="80"/>
      <c r="D243" s="103" t="s">
        <v>19</v>
      </c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0">
        <v>27</v>
      </c>
      <c r="B244" s="108" t="s">
        <v>126</v>
      </c>
      <c r="C244" s="82"/>
      <c r="D244" s="105" t="s">
        <v>19</v>
      </c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09">
        <v>28</v>
      </c>
      <c r="B245" s="111" t="s">
        <v>122</v>
      </c>
      <c r="C245" s="85"/>
      <c r="D245" s="102" t="s">
        <v>19</v>
      </c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2" t="s">
        <v>117</v>
      </c>
      <c r="C246" s="87"/>
      <c r="D246" s="103" t="s">
        <v>19</v>
      </c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2" t="s">
        <v>119</v>
      </c>
      <c r="C247" s="87"/>
      <c r="D247" s="103" t="s">
        <v>19</v>
      </c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2" t="s">
        <v>121</v>
      </c>
      <c r="C248" s="87"/>
      <c r="D248" s="103" t="s">
        <v>19</v>
      </c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2" t="s">
        <v>127</v>
      </c>
      <c r="C249" s="87"/>
      <c r="D249" s="103" t="s">
        <v>19</v>
      </c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2" t="s">
        <v>125</v>
      </c>
      <c r="C250" s="87"/>
      <c r="D250" s="103" t="s">
        <v>19</v>
      </c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2" t="s">
        <v>130</v>
      </c>
      <c r="C251" s="87"/>
      <c r="D251" s="103" t="s">
        <v>19</v>
      </c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2" t="s">
        <v>128</v>
      </c>
      <c r="C252" s="87"/>
      <c r="D252" s="103" t="s">
        <v>19</v>
      </c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0">
        <v>28</v>
      </c>
      <c r="B253" s="112" t="s">
        <v>126</v>
      </c>
      <c r="C253" s="87"/>
      <c r="D253" s="105" t="s">
        <v>19</v>
      </c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09">
        <v>29</v>
      </c>
      <c r="B254" s="111" t="s">
        <v>129</v>
      </c>
      <c r="C254" s="85"/>
      <c r="D254" s="102" t="s">
        <v>19</v>
      </c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2" t="s">
        <v>120</v>
      </c>
      <c r="C255" s="87"/>
      <c r="D255" s="103" t="s">
        <v>19</v>
      </c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2" t="s">
        <v>118</v>
      </c>
      <c r="C256" s="87"/>
      <c r="D256" s="103" t="s">
        <v>19</v>
      </c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2" t="s">
        <v>116</v>
      </c>
      <c r="C257" s="87"/>
      <c r="D257" s="103" t="s">
        <v>19</v>
      </c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2" t="s">
        <v>123</v>
      </c>
      <c r="C258" s="87"/>
      <c r="D258" s="103" t="s">
        <v>19</v>
      </c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2" t="s">
        <v>115</v>
      </c>
      <c r="C259" s="87"/>
      <c r="D259" s="103" t="s">
        <v>19</v>
      </c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2" t="s">
        <v>114</v>
      </c>
      <c r="C260" s="87"/>
      <c r="D260" s="103" t="s">
        <v>19</v>
      </c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2" t="s">
        <v>131</v>
      </c>
      <c r="C261" s="87"/>
      <c r="D261" s="103" t="s">
        <v>19</v>
      </c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0">
        <v>29</v>
      </c>
      <c r="B262" s="113" t="s">
        <v>124</v>
      </c>
      <c r="C262" s="89"/>
      <c r="D262" s="105" t="s">
        <v>19</v>
      </c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09">
        <v>30</v>
      </c>
      <c r="B263" s="111" t="s">
        <v>117</v>
      </c>
      <c r="C263" s="85"/>
      <c r="D263" s="102" t="s">
        <v>19</v>
      </c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2" t="s">
        <v>119</v>
      </c>
      <c r="C264" s="87"/>
      <c r="D264" s="103" t="s">
        <v>19</v>
      </c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2" t="s">
        <v>121</v>
      </c>
      <c r="C265" s="87"/>
      <c r="D265" s="103" t="s">
        <v>19</v>
      </c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2" t="s">
        <v>127</v>
      </c>
      <c r="C266" s="87"/>
      <c r="D266" s="103" t="s">
        <v>19</v>
      </c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2" t="s">
        <v>125</v>
      </c>
      <c r="C267" s="87"/>
      <c r="D267" s="103" t="s">
        <v>19</v>
      </c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2" t="s">
        <v>130</v>
      </c>
      <c r="C268" s="87"/>
      <c r="D268" s="103" t="s">
        <v>19</v>
      </c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2" t="s">
        <v>128</v>
      </c>
      <c r="C269" s="87"/>
      <c r="D269" s="103" t="s">
        <v>19</v>
      </c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2" t="s">
        <v>126</v>
      </c>
      <c r="C270" s="87"/>
      <c r="D270" s="103" t="s">
        <v>19</v>
      </c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0">
        <v>30</v>
      </c>
      <c r="B271" s="113" t="s">
        <v>124</v>
      </c>
      <c r="C271" s="89"/>
      <c r="D271" s="105" t="s">
        <v>19</v>
      </c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09">
        <v>31</v>
      </c>
      <c r="B272" s="106" t="s">
        <v>129</v>
      </c>
      <c r="C272" s="78"/>
      <c r="D272" s="102" t="s">
        <v>19</v>
      </c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7" t="s">
        <v>122</v>
      </c>
      <c r="C273" s="80"/>
      <c r="D273" s="103" t="s">
        <v>19</v>
      </c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7" t="s">
        <v>120</v>
      </c>
      <c r="C274" s="80"/>
      <c r="D274" s="103" t="s">
        <v>19</v>
      </c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7" t="s">
        <v>118</v>
      </c>
      <c r="C275" s="80"/>
      <c r="D275" s="103" t="s">
        <v>19</v>
      </c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7" t="s">
        <v>116</v>
      </c>
      <c r="C276" s="80"/>
      <c r="D276" s="103" t="s">
        <v>19</v>
      </c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7" t="s">
        <v>123</v>
      </c>
      <c r="C277" s="80"/>
      <c r="D277" s="103" t="s">
        <v>19</v>
      </c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7" t="s">
        <v>115</v>
      </c>
      <c r="C278" s="80"/>
      <c r="D278" s="103" t="s">
        <v>19</v>
      </c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7" t="s">
        <v>114</v>
      </c>
      <c r="C279" s="80"/>
      <c r="D279" s="103" t="s">
        <v>19</v>
      </c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0">
        <v>31</v>
      </c>
      <c r="B280" s="108" t="s">
        <v>131</v>
      </c>
      <c r="C280" s="82"/>
      <c r="D280" s="105" t="s">
        <v>19</v>
      </c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09">
        <v>32</v>
      </c>
      <c r="B281" s="106" t="s">
        <v>119</v>
      </c>
      <c r="C281" s="78"/>
      <c r="D281" s="102" t="s">
        <v>19</v>
      </c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7" t="s">
        <v>121</v>
      </c>
      <c r="C282" s="80"/>
      <c r="D282" s="103" t="s">
        <v>19</v>
      </c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7" t="s">
        <v>127</v>
      </c>
      <c r="C283" s="80"/>
      <c r="D283" s="103" t="s">
        <v>19</v>
      </c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7" t="s">
        <v>125</v>
      </c>
      <c r="C284" s="80"/>
      <c r="D284" s="103" t="s">
        <v>19</v>
      </c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7" t="s">
        <v>130</v>
      </c>
      <c r="C285" s="80"/>
      <c r="D285" s="103" t="s">
        <v>19</v>
      </c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7" t="s">
        <v>128</v>
      </c>
      <c r="C286" s="80"/>
      <c r="D286" s="103" t="s">
        <v>19</v>
      </c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7" t="s">
        <v>126</v>
      </c>
      <c r="C287" s="80"/>
      <c r="D287" s="103" t="s">
        <v>19</v>
      </c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7" t="s">
        <v>124</v>
      </c>
      <c r="C288" s="80"/>
      <c r="D288" s="103" t="s">
        <v>19</v>
      </c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0">
        <v>32</v>
      </c>
      <c r="B289" s="108" t="s">
        <v>131</v>
      </c>
      <c r="C289" s="82"/>
      <c r="D289" s="105" t="s">
        <v>19</v>
      </c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09">
        <v>33</v>
      </c>
      <c r="B290" s="106" t="s">
        <v>119</v>
      </c>
      <c r="C290" s="78"/>
      <c r="D290" s="102" t="s">
        <v>19</v>
      </c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7" t="s">
        <v>117</v>
      </c>
      <c r="C291" s="80"/>
      <c r="D291" s="103" t="s">
        <v>19</v>
      </c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7" t="s">
        <v>122</v>
      </c>
      <c r="C292" s="80"/>
      <c r="D292" s="103" t="s">
        <v>19</v>
      </c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7" t="s">
        <v>120</v>
      </c>
      <c r="C293" s="80"/>
      <c r="D293" s="103" t="s">
        <v>19</v>
      </c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7" t="s">
        <v>118</v>
      </c>
      <c r="C294" s="80"/>
      <c r="D294" s="103" t="s">
        <v>19</v>
      </c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7" t="s">
        <v>116</v>
      </c>
      <c r="C295" s="80"/>
      <c r="D295" s="103" t="s">
        <v>19</v>
      </c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7" t="s">
        <v>123</v>
      </c>
      <c r="C296" s="80"/>
      <c r="D296" s="103" t="s">
        <v>19</v>
      </c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7" t="s">
        <v>115</v>
      </c>
      <c r="C297" s="80"/>
      <c r="D297" s="103" t="s">
        <v>19</v>
      </c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0">
        <v>33</v>
      </c>
      <c r="B298" s="108" t="s">
        <v>114</v>
      </c>
      <c r="C298" s="82"/>
      <c r="D298" s="105" t="s">
        <v>19</v>
      </c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09">
        <v>34</v>
      </c>
      <c r="B299" s="106" t="s">
        <v>121</v>
      </c>
      <c r="C299" s="78"/>
      <c r="D299" s="102" t="s">
        <v>19</v>
      </c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7" t="s">
        <v>127</v>
      </c>
      <c r="C300" s="80"/>
      <c r="D300" s="103" t="s">
        <v>19</v>
      </c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7" t="s">
        <v>125</v>
      </c>
      <c r="C301" s="80"/>
      <c r="D301" s="103" t="s">
        <v>19</v>
      </c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7" t="s">
        <v>130</v>
      </c>
      <c r="C302" s="80"/>
      <c r="D302" s="103" t="s">
        <v>19</v>
      </c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7" t="s">
        <v>128</v>
      </c>
      <c r="C303" s="80"/>
      <c r="D303" s="103" t="s">
        <v>19</v>
      </c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7" t="s">
        <v>126</v>
      </c>
      <c r="C304" s="80"/>
      <c r="D304" s="103" t="s">
        <v>19</v>
      </c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7" t="s">
        <v>124</v>
      </c>
      <c r="C305" s="80"/>
      <c r="D305" s="103" t="s">
        <v>19</v>
      </c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7" t="s">
        <v>131</v>
      </c>
      <c r="C306" s="80"/>
      <c r="D306" s="103" t="s">
        <v>19</v>
      </c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0">
        <v>34</v>
      </c>
      <c r="B307" s="108" t="s">
        <v>129</v>
      </c>
      <c r="C307" s="82"/>
      <c r="D307" s="105" t="s">
        <v>19</v>
      </c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C1" workbookViewId="0">
      <selection activeCell="K27" sqref="K27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9</v>
      </c>
      <c r="C2" s="53">
        <f t="shared" ref="C2:C19" si="0">COUNTIFS(EQUIPO_LOCAL,$A2, GANADOR,"Local")+COUNTIFS(EQUIPO_VISITANTE,$A2,GANADOR,"Visitante")</f>
        <v>4</v>
      </c>
      <c r="D2" s="53">
        <f t="shared" ref="D2:D19" si="1">COUNTIFS(EQUIPO_LOCAL,$A2, GANADOR,"Empate")+COUNTIFS(EQUIPO_VISITANTE,$A2,GANADOR,"Empate")</f>
        <v>2</v>
      </c>
      <c r="E2" s="53">
        <f t="shared" ref="E2:E19" si="2">COUNTIFS(EQUIPO_LOCAL,$A2, GANADOR,"Visitante")+COUNTIFS(EQUIPO_VISITANTE,$A2,GANADOR,"Local")</f>
        <v>3</v>
      </c>
      <c r="F2" s="53">
        <f t="shared" ref="F2:F19" si="3">SUMIFS(GOLES_LOCAL,EQUIPO_LOCAL,$A2)+SUMIFS(GOLES_VISITANTE,EQUIPO_VISITANTE,$A2)</f>
        <v>11</v>
      </c>
      <c r="G2" s="53">
        <f t="shared" ref="G2:G19" si="4">SUMIFS(GOLES_VISITANTE,EQUIPO_LOCAL,$A2)+SUMIFS(GOLES_LOCAL,EQUIPO_VISITANTE,$A2)</f>
        <v>9</v>
      </c>
      <c r="H2" s="53">
        <f>F2-G2</f>
        <v>2</v>
      </c>
      <c r="I2" s="53">
        <f>3*C2+1*D2</f>
        <v>14</v>
      </c>
      <c r="J2" s="53">
        <f>COUNTIF(I$2:I$19,"&gt;"&amp;I2)+1</f>
        <v>8</v>
      </c>
      <c r="K2" s="53" t="str">
        <f>IF(COUNTIF(J$2:J$19,J2)=1,"-","Pos."&amp;J2&amp;"("&amp;COUNTIF(J$2:J$19,J2)&amp;")")</f>
        <v>Pos.8(2)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8</v>
      </c>
      <c r="R2" s="53" t="str">
        <f>IF(COUNTIF(Q$2:Q$19,Q2)=1,"-","Pos."&amp;Q2&amp;"("&amp;COUNTIF(Q$2:Q$19,Q2)&amp;")")</f>
        <v>Pos.8(2)</v>
      </c>
      <c r="S2" s="65"/>
      <c r="T2" s="53">
        <f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7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8</v>
      </c>
      <c r="X2" s="53" t="str">
        <f>IF(COUNTIF(W$2:W$19,W2)=1,"-","Pos."&amp;W2&amp;"("&amp;COUNTIF(W$2:W$19,W2)&amp;")")</f>
        <v>Pos.8(2)</v>
      </c>
      <c r="Y2" s="63"/>
      <c r="Z2" s="53">
        <f>IF(X2="-","-",H2)</f>
        <v>2</v>
      </c>
      <c r="AA2" s="53">
        <f>W2+COUNTIFS(X$2:X$19,X2,Z$2:Z$19,"&gt;"&amp;Z2)</f>
        <v>8</v>
      </c>
      <c r="AB2" s="53" t="str">
        <f>IF(COUNTIF(AA$2:AA$19,AA2)=1,"-","Pos."&amp;AA2&amp;"("&amp;COUNTIF(AA$2:AA$19,AA2)&amp;")")</f>
        <v>Pos.8(2)</v>
      </c>
      <c r="AC2" s="65"/>
      <c r="AD2" s="53">
        <f>IF(AB2="-","-",F2)</f>
        <v>11</v>
      </c>
      <c r="AE2" s="53">
        <f>AA2+COUNTIFS(AB$2:AB$19,AB2,AD$2:AD$19,"&gt;"&amp;AD2)</f>
        <v>8</v>
      </c>
      <c r="AF2" s="53" t="str">
        <f>IF(COUNTIF(AE$2:AE$19,AE2)=1,"-","Pos."&amp;AE2&amp;"("&amp;COUNTIF(AE$2:AE$19,AE2)&amp;")")</f>
        <v>Pos.8(2)</v>
      </c>
      <c r="AG2" s="65"/>
      <c r="AH2" s="53">
        <f>IF(AF2="-","-",COUNTIF(A$2:A$19,"&lt;"&amp;A2))</f>
        <v>0</v>
      </c>
      <c r="AI2" s="53">
        <f>AE2+COUNTIFS(AF$2:AF$19,AF2,AH$2:AH$19,"&lt;"&amp;AH2)</f>
        <v>8</v>
      </c>
    </row>
    <row r="3" spans="1:35" x14ac:dyDescent="0.2">
      <c r="A3" s="53" t="s">
        <v>127</v>
      </c>
      <c r="B3" s="53">
        <f t="shared" ref="B3:B19" si="8">C3+D3+E3</f>
        <v>9</v>
      </c>
      <c r="C3" s="53">
        <f t="shared" si="0"/>
        <v>2</v>
      </c>
      <c r="D3" s="53">
        <f t="shared" si="1"/>
        <v>3</v>
      </c>
      <c r="E3" s="53">
        <f t="shared" si="2"/>
        <v>4</v>
      </c>
      <c r="F3" s="53">
        <f t="shared" si="3"/>
        <v>8</v>
      </c>
      <c r="G3" s="53">
        <f t="shared" si="4"/>
        <v>9</v>
      </c>
      <c r="H3" s="53">
        <f t="shared" ref="H3:H19" si="9">F3-G3</f>
        <v>-1</v>
      </c>
      <c r="I3" s="53">
        <f t="shared" ref="I3:I19" si="10">3*C3+1*D3</f>
        <v>9</v>
      </c>
      <c r="J3" s="53">
        <f t="shared" ref="J3:J19" si="11">COUNTIF(I$2:I$19,"&gt;"&amp;I3)+1</f>
        <v>13</v>
      </c>
      <c r="K3" s="53" t="str">
        <f t="shared" ref="K3:K19" si="12">IF(COUNTIF(J$2:J$19,J3)=1,"-","Pos."&amp;J3&amp;"("&amp;COUNTIF(J$2:J$19,J3)&amp;")")</f>
        <v>Pos.13(2)</v>
      </c>
      <c r="L3" s="64"/>
      <c r="M3" s="53">
        <f t="shared" ref="M3:M19" si="13">IF($K3="-","-",COUNTIFS(EQUIPO_LOCAL,$A3, GANADOR,"Local",Grupo_de_Empate__A_priori__Equipo_Visitante,$K3)+COUNTIFS(EQUIPO_VISITANTE,$A3,GANADOR,"Visitante",Grupo_de_Empate__A_priori__Equipo_Local,$K3))</f>
        <v>0</v>
      </c>
      <c r="N3" s="53">
        <f t="shared" si="5"/>
        <v>0</v>
      </c>
      <c r="O3" s="53">
        <f t="shared" si="6"/>
        <v>1</v>
      </c>
      <c r="P3" s="53">
        <f t="shared" ref="P3:P19" si="14">IF(K3="-","-",3*M3+1*N3)</f>
        <v>0</v>
      </c>
      <c r="Q3" s="53">
        <f t="shared" ref="Q3:Q19" si="15">$J3+COUNTIFS(K$2:K$19,K3,$P$2:$P$19,"&gt;"&amp;P3)</f>
        <v>14</v>
      </c>
      <c r="R3" s="53" t="str">
        <f t="shared" ref="R3:R19" si="16">IF(COUNTIF(Q$2:Q$19,Q3)=1,"-","Pos."&amp;Q3&amp;"("&amp;COUNTIF(Q$2:Q$19,Q3)&amp;")")</f>
        <v>-</v>
      </c>
      <c r="S3" s="65"/>
      <c r="T3" s="53" t="str">
        <f t="shared" ref="T3:T19" si="17">IF(R3="-","-",SUMIFS(GOLES_LOCAL,EQUIPO_LOCAL,$A3,Grupo_de_Empate_Criterio_1__Equipo_Visitante,$R3)+SUMIFS(GOLES_VISITANTE,EQUIPO_VISITANTE,$A3,Grupo_de_Empate__Criterio_1__Equipo_Local,$R3))</f>
        <v>-</v>
      </c>
      <c r="U3" s="53" t="str">
        <f t="shared" si="7"/>
        <v>-</v>
      </c>
      <c r="V3" s="53" t="str">
        <f t="shared" ref="V3:V19" si="18">IF($R3="-","-",T3-U3)</f>
        <v>-</v>
      </c>
      <c r="W3" s="53">
        <f t="shared" ref="W3:W19" si="19">Q3+COUNTIFS(R$2:R$19,R3,V$2:V$19,"&gt;"&amp;V3)</f>
        <v>14</v>
      </c>
      <c r="X3" s="53" t="str">
        <f t="shared" ref="X3:X19" si="20">IF(COUNTIF(W$2:W$19,W3)=1,"-","Pos."&amp;W3&amp;"("&amp;COUNTIF(W$2:W$19,W3)&amp;")")</f>
        <v>-</v>
      </c>
      <c r="Y3" s="63"/>
      <c r="Z3" s="53" t="str">
        <f t="shared" ref="Z3:Z19" si="21">IF(X3="-","-",H3)</f>
        <v>-</v>
      </c>
      <c r="AA3" s="53">
        <f t="shared" ref="AA3:AA19" si="22">W3+COUNTIFS(X$2:X$19,X3,Z$2:Z$19,"&gt;"&amp;Z3)</f>
        <v>14</v>
      </c>
      <c r="AB3" s="53" t="str">
        <f t="shared" ref="AB3:AB19" si="23">IF(COUNTIF(AA$2:AA$19,AA3)=1,"-","Pos."&amp;AA3&amp;"("&amp;COUNTIF(AA$2:AA$19,AA3)&amp;")")</f>
        <v>-</v>
      </c>
      <c r="AC3" s="65"/>
      <c r="AD3" s="53" t="str">
        <f t="shared" ref="AD3:AD19" si="24">IF(AB3="-","-",F3)</f>
        <v>-</v>
      </c>
      <c r="AE3" s="53">
        <f t="shared" ref="AE3:AE19" si="25">AA3+COUNTIFS(AB$2:AB$19,AB3,AD$2:AD$19,"&gt;"&amp;AD3)</f>
        <v>14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14</v>
      </c>
    </row>
    <row r="4" spans="1:35" x14ac:dyDescent="0.2">
      <c r="A4" s="53" t="s">
        <v>121</v>
      </c>
      <c r="B4" s="53">
        <f t="shared" si="8"/>
        <v>9</v>
      </c>
      <c r="C4" s="53">
        <f t="shared" si="0"/>
        <v>6</v>
      </c>
      <c r="D4" s="53">
        <f t="shared" si="1"/>
        <v>1</v>
      </c>
      <c r="E4" s="53">
        <f t="shared" si="2"/>
        <v>2</v>
      </c>
      <c r="F4" s="53">
        <f t="shared" si="3"/>
        <v>12</v>
      </c>
      <c r="G4" s="53">
        <f t="shared" si="4"/>
        <v>5</v>
      </c>
      <c r="H4" s="53">
        <f t="shared" si="9"/>
        <v>7</v>
      </c>
      <c r="I4" s="53">
        <f t="shared" si="10"/>
        <v>19</v>
      </c>
      <c r="J4" s="53">
        <f t="shared" si="11"/>
        <v>3</v>
      </c>
      <c r="K4" s="53" t="str">
        <f t="shared" si="12"/>
        <v>-</v>
      </c>
      <c r="L4" s="64"/>
      <c r="M4" s="53" t="str">
        <f t="shared" si="13"/>
        <v>-</v>
      </c>
      <c r="N4" s="53" t="str">
        <f t="shared" si="5"/>
        <v>-</v>
      </c>
      <c r="O4" s="53" t="str">
        <f t="shared" si="6"/>
        <v>-</v>
      </c>
      <c r="P4" s="53" t="str">
        <f t="shared" si="14"/>
        <v>-</v>
      </c>
      <c r="Q4" s="53">
        <f t="shared" si="15"/>
        <v>3</v>
      </c>
      <c r="R4" s="53" t="str">
        <f t="shared" si="16"/>
        <v>-</v>
      </c>
      <c r="S4" s="65"/>
      <c r="T4" s="53" t="str">
        <f t="shared" si="17"/>
        <v>-</v>
      </c>
      <c r="U4" s="53" t="str">
        <f t="shared" si="7"/>
        <v>-</v>
      </c>
      <c r="V4" s="53" t="str">
        <f t="shared" si="18"/>
        <v>-</v>
      </c>
      <c r="W4" s="53">
        <f t="shared" si="19"/>
        <v>3</v>
      </c>
      <c r="X4" s="53" t="str">
        <f t="shared" si="20"/>
        <v>-</v>
      </c>
      <c r="Y4" s="63"/>
      <c r="Z4" s="53" t="str">
        <f t="shared" si="21"/>
        <v>-</v>
      </c>
      <c r="AA4" s="53">
        <f t="shared" si="22"/>
        <v>3</v>
      </c>
      <c r="AB4" s="53" t="str">
        <f t="shared" si="23"/>
        <v>-</v>
      </c>
      <c r="AC4" s="65"/>
      <c r="AD4" s="53" t="str">
        <f t="shared" si="24"/>
        <v>-</v>
      </c>
      <c r="AE4" s="53">
        <f t="shared" si="25"/>
        <v>3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3</v>
      </c>
    </row>
    <row r="5" spans="1:35" x14ac:dyDescent="0.2">
      <c r="A5" s="53" t="s">
        <v>131</v>
      </c>
      <c r="B5" s="53">
        <f t="shared" si="8"/>
        <v>9</v>
      </c>
      <c r="C5" s="53">
        <f t="shared" si="0"/>
        <v>3</v>
      </c>
      <c r="D5" s="53">
        <f t="shared" si="1"/>
        <v>1</v>
      </c>
      <c r="E5" s="53">
        <f t="shared" si="2"/>
        <v>5</v>
      </c>
      <c r="F5" s="53">
        <f t="shared" si="3"/>
        <v>5</v>
      </c>
      <c r="G5" s="53">
        <f t="shared" si="4"/>
        <v>12</v>
      </c>
      <c r="H5" s="53">
        <f t="shared" si="9"/>
        <v>-7</v>
      </c>
      <c r="I5" s="53">
        <f t="shared" si="10"/>
        <v>10</v>
      </c>
      <c r="J5" s="53">
        <f t="shared" si="11"/>
        <v>12</v>
      </c>
      <c r="K5" s="53" t="str">
        <f t="shared" si="12"/>
        <v>-</v>
      </c>
      <c r="L5" s="64"/>
      <c r="M5" s="53" t="str">
        <f t="shared" si="13"/>
        <v>-</v>
      </c>
      <c r="N5" s="53" t="str">
        <f t="shared" si="5"/>
        <v>-</v>
      </c>
      <c r="O5" s="53" t="str">
        <f t="shared" si="6"/>
        <v>-</v>
      </c>
      <c r="P5" s="53" t="str">
        <f t="shared" si="14"/>
        <v>-</v>
      </c>
      <c r="Q5" s="53">
        <f t="shared" si="15"/>
        <v>12</v>
      </c>
      <c r="R5" s="53" t="str">
        <f>IF(COUNTIF(Q$2:Q$19,Q5)=1,"-","Pos."&amp;Q5&amp;"("&amp;COUNTIF(Q$2:Q$19,Q5)&amp;")")</f>
        <v>-</v>
      </c>
      <c r="S5" s="65"/>
      <c r="T5" s="53" t="str">
        <f t="shared" si="17"/>
        <v>-</v>
      </c>
      <c r="U5" s="53" t="str">
        <f t="shared" si="7"/>
        <v>-</v>
      </c>
      <c r="V5" s="53" t="str">
        <f t="shared" si="18"/>
        <v>-</v>
      </c>
      <c r="W5" s="53">
        <f t="shared" si="19"/>
        <v>12</v>
      </c>
      <c r="X5" s="53" t="str">
        <f t="shared" si="20"/>
        <v>-</v>
      </c>
      <c r="Y5" s="63"/>
      <c r="Z5" s="53" t="str">
        <f t="shared" si="21"/>
        <v>-</v>
      </c>
      <c r="AA5" s="53">
        <f t="shared" si="22"/>
        <v>12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12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12</v>
      </c>
    </row>
    <row r="6" spans="1:35" x14ac:dyDescent="0.2">
      <c r="A6" s="53" t="s">
        <v>117</v>
      </c>
      <c r="B6" s="53">
        <f t="shared" si="8"/>
        <v>9</v>
      </c>
      <c r="C6" s="53">
        <f t="shared" si="0"/>
        <v>4</v>
      </c>
      <c r="D6" s="53">
        <f t="shared" si="1"/>
        <v>4</v>
      </c>
      <c r="E6" s="53">
        <f t="shared" si="2"/>
        <v>1</v>
      </c>
      <c r="F6" s="53">
        <f t="shared" si="3"/>
        <v>10</v>
      </c>
      <c r="G6" s="53">
        <f t="shared" si="4"/>
        <v>5</v>
      </c>
      <c r="H6" s="53">
        <f t="shared" si="9"/>
        <v>5</v>
      </c>
      <c r="I6" s="53">
        <f t="shared" si="10"/>
        <v>16</v>
      </c>
      <c r="J6" s="53">
        <f t="shared" si="11"/>
        <v>5</v>
      </c>
      <c r="K6" s="53" t="str">
        <f t="shared" si="12"/>
        <v>Pos.5(2)</v>
      </c>
      <c r="L6" s="64"/>
      <c r="M6" s="53">
        <f t="shared" si="13"/>
        <v>0</v>
      </c>
      <c r="N6" s="53">
        <f t="shared" si="5"/>
        <v>0</v>
      </c>
      <c r="O6" s="53">
        <f t="shared" si="6"/>
        <v>0</v>
      </c>
      <c r="P6" s="53">
        <f t="shared" si="14"/>
        <v>0</v>
      </c>
      <c r="Q6" s="53">
        <f t="shared" si="15"/>
        <v>5</v>
      </c>
      <c r="R6" s="53" t="str">
        <f t="shared" si="16"/>
        <v>Pos.5(2)</v>
      </c>
      <c r="S6" s="65"/>
      <c r="T6" s="53">
        <f t="shared" si="17"/>
        <v>0</v>
      </c>
      <c r="U6" s="53">
        <f t="shared" si="7"/>
        <v>0</v>
      </c>
      <c r="V6" s="53">
        <f t="shared" si="18"/>
        <v>0</v>
      </c>
      <c r="W6" s="53">
        <f>Q6+COUNTIFS(R$2:R$19,R6,V$2:V$19,"&gt;"&amp;V6)</f>
        <v>5</v>
      </c>
      <c r="X6" s="53" t="str">
        <f t="shared" si="20"/>
        <v>Pos.5(2)</v>
      </c>
      <c r="Y6" s="63"/>
      <c r="Z6" s="53">
        <f t="shared" si="21"/>
        <v>5</v>
      </c>
      <c r="AA6" s="53">
        <f t="shared" si="22"/>
        <v>6</v>
      </c>
      <c r="AB6" s="53" t="str">
        <f t="shared" si="23"/>
        <v>-</v>
      </c>
      <c r="AC6" s="65"/>
      <c r="AD6" s="53" t="str">
        <f t="shared" si="24"/>
        <v>-</v>
      </c>
      <c r="AE6" s="53">
        <f t="shared" si="25"/>
        <v>6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6</v>
      </c>
    </row>
    <row r="7" spans="1:35" x14ac:dyDescent="0.2">
      <c r="A7" s="53" t="s">
        <v>114</v>
      </c>
      <c r="B7" s="53">
        <f t="shared" si="8"/>
        <v>9</v>
      </c>
      <c r="C7" s="53">
        <f t="shared" si="0"/>
        <v>0</v>
      </c>
      <c r="D7" s="53">
        <f t="shared" si="1"/>
        <v>0</v>
      </c>
      <c r="E7" s="53">
        <f t="shared" si="2"/>
        <v>9</v>
      </c>
      <c r="F7" s="53">
        <f t="shared" si="3"/>
        <v>5</v>
      </c>
      <c r="G7" s="53">
        <f t="shared" si="4"/>
        <v>23</v>
      </c>
      <c r="H7" s="53">
        <f t="shared" si="9"/>
        <v>-18</v>
      </c>
      <c r="I7" s="53">
        <f t="shared" si="10"/>
        <v>0</v>
      </c>
      <c r="J7" s="53">
        <f t="shared" si="11"/>
        <v>18</v>
      </c>
      <c r="K7" s="53" t="str">
        <f t="shared" si="12"/>
        <v>-</v>
      </c>
      <c r="L7" s="64"/>
      <c r="M7" s="53" t="str">
        <f t="shared" si="13"/>
        <v>-</v>
      </c>
      <c r="N7" s="53" t="str">
        <f t="shared" si="5"/>
        <v>-</v>
      </c>
      <c r="O7" s="53" t="str">
        <f t="shared" si="6"/>
        <v>-</v>
      </c>
      <c r="P7" s="53" t="str">
        <f t="shared" si="14"/>
        <v>-</v>
      </c>
      <c r="Q7" s="53">
        <f t="shared" si="15"/>
        <v>18</v>
      </c>
      <c r="R7" s="53" t="str">
        <f t="shared" si="16"/>
        <v>-</v>
      </c>
      <c r="S7" s="65"/>
      <c r="T7" s="53" t="str">
        <f t="shared" si="17"/>
        <v>-</v>
      </c>
      <c r="U7" s="53" t="str">
        <f t="shared" si="7"/>
        <v>-</v>
      </c>
      <c r="V7" s="53" t="str">
        <f t="shared" si="18"/>
        <v>-</v>
      </c>
      <c r="W7" s="53">
        <f t="shared" si="19"/>
        <v>18</v>
      </c>
      <c r="X7" s="53" t="str">
        <f>IF(COUNTIF(W$2:W$19,W7)=1,"-","Pos."&amp;W7&amp;"("&amp;COUNTIF(W$2:W$19,W7)&amp;")")</f>
        <v>-</v>
      </c>
      <c r="Y7" s="63"/>
      <c r="Z7" s="53" t="str">
        <f t="shared" si="21"/>
        <v>-</v>
      </c>
      <c r="AA7" s="53">
        <f>W7+COUNTIFS(X$2:X$19,X7,Z$2:Z$19,"&gt;"&amp;Z7)</f>
        <v>18</v>
      </c>
      <c r="AB7" s="53" t="str">
        <f t="shared" si="23"/>
        <v>-</v>
      </c>
      <c r="AC7" s="65"/>
      <c r="AD7" s="53" t="str">
        <f t="shared" si="24"/>
        <v>-</v>
      </c>
      <c r="AE7" s="53">
        <f t="shared" si="25"/>
        <v>18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18</v>
      </c>
    </row>
    <row r="8" spans="1:35" x14ac:dyDescent="0.2">
      <c r="A8" s="53" t="s">
        <v>116</v>
      </c>
      <c r="B8" s="53">
        <f t="shared" si="8"/>
        <v>9</v>
      </c>
      <c r="C8" s="53">
        <f t="shared" si="0"/>
        <v>2</v>
      </c>
      <c r="D8" s="53">
        <f t="shared" si="1"/>
        <v>1</v>
      </c>
      <c r="E8" s="53">
        <f t="shared" si="2"/>
        <v>6</v>
      </c>
      <c r="F8" s="53">
        <f t="shared" si="3"/>
        <v>5</v>
      </c>
      <c r="G8" s="53">
        <f t="shared" si="4"/>
        <v>16</v>
      </c>
      <c r="H8" s="53">
        <f t="shared" si="9"/>
        <v>-11</v>
      </c>
      <c r="I8" s="53">
        <f t="shared" si="10"/>
        <v>7</v>
      </c>
      <c r="J8" s="53">
        <f t="shared" si="11"/>
        <v>15</v>
      </c>
      <c r="K8" s="53" t="str">
        <f t="shared" si="12"/>
        <v>-</v>
      </c>
      <c r="L8" s="64"/>
      <c r="M8" s="53" t="str">
        <f t="shared" si="13"/>
        <v>-</v>
      </c>
      <c r="N8" s="53" t="str">
        <f t="shared" si="5"/>
        <v>-</v>
      </c>
      <c r="O8" s="53" t="str">
        <f t="shared" si="6"/>
        <v>-</v>
      </c>
      <c r="P8" s="53" t="str">
        <f t="shared" si="14"/>
        <v>-</v>
      </c>
      <c r="Q8" s="53">
        <f t="shared" si="15"/>
        <v>15</v>
      </c>
      <c r="R8" s="53" t="str">
        <f t="shared" si="16"/>
        <v>-</v>
      </c>
      <c r="S8" s="65"/>
      <c r="T8" s="53" t="str">
        <f t="shared" si="17"/>
        <v>-</v>
      </c>
      <c r="U8" s="53" t="str">
        <f t="shared" si="7"/>
        <v>-</v>
      </c>
      <c r="V8" s="53" t="str">
        <f t="shared" si="18"/>
        <v>-</v>
      </c>
      <c r="W8" s="53">
        <f t="shared" si="19"/>
        <v>15</v>
      </c>
      <c r="X8" s="53" t="str">
        <f t="shared" si="20"/>
        <v>-</v>
      </c>
      <c r="Y8" s="63"/>
      <c r="Z8" s="53" t="str">
        <f t="shared" si="21"/>
        <v>-</v>
      </c>
      <c r="AA8" s="53">
        <f t="shared" si="22"/>
        <v>15</v>
      </c>
      <c r="AB8" s="53" t="str">
        <f t="shared" si="23"/>
        <v>-</v>
      </c>
      <c r="AC8" s="65"/>
      <c r="AD8" s="53" t="str">
        <f t="shared" si="24"/>
        <v>-</v>
      </c>
      <c r="AE8" s="53">
        <f t="shared" si="25"/>
        <v>15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15</v>
      </c>
    </row>
    <row r="9" spans="1:35" x14ac:dyDescent="0.2">
      <c r="A9" s="53" t="s">
        <v>125</v>
      </c>
      <c r="B9" s="53">
        <f t="shared" si="8"/>
        <v>9</v>
      </c>
      <c r="C9" s="53">
        <f t="shared" si="0"/>
        <v>0</v>
      </c>
      <c r="D9" s="53">
        <f t="shared" si="1"/>
        <v>6</v>
      </c>
      <c r="E9" s="53">
        <f t="shared" si="2"/>
        <v>3</v>
      </c>
      <c r="F9" s="53">
        <f t="shared" si="3"/>
        <v>3</v>
      </c>
      <c r="G9" s="53">
        <f t="shared" si="4"/>
        <v>8</v>
      </c>
      <c r="H9" s="53">
        <f t="shared" si="9"/>
        <v>-5</v>
      </c>
      <c r="I9" s="53">
        <f t="shared" si="10"/>
        <v>6</v>
      </c>
      <c r="J9" s="53">
        <f t="shared" si="11"/>
        <v>16</v>
      </c>
      <c r="K9" s="53" t="str">
        <f t="shared" si="12"/>
        <v>-</v>
      </c>
      <c r="L9" s="64"/>
      <c r="M9" s="53" t="str">
        <f t="shared" si="13"/>
        <v>-</v>
      </c>
      <c r="N9" s="53" t="str">
        <f t="shared" si="5"/>
        <v>-</v>
      </c>
      <c r="O9" s="53" t="str">
        <f t="shared" si="6"/>
        <v>-</v>
      </c>
      <c r="P9" s="53" t="str">
        <f t="shared" si="14"/>
        <v>-</v>
      </c>
      <c r="Q9" s="53">
        <f>$J9+COUNTIFS(K$2:K$19,K9,$P$2:$P$19,"&gt;"&amp;P9)</f>
        <v>16</v>
      </c>
      <c r="R9" s="53" t="str">
        <f t="shared" si="16"/>
        <v>-</v>
      </c>
      <c r="S9" s="65"/>
      <c r="T9" s="53" t="str">
        <f t="shared" si="17"/>
        <v>-</v>
      </c>
      <c r="U9" s="53" t="str">
        <f t="shared" si="7"/>
        <v>-</v>
      </c>
      <c r="V9" s="53" t="str">
        <f t="shared" si="18"/>
        <v>-</v>
      </c>
      <c r="W9" s="53">
        <f t="shared" si="19"/>
        <v>16</v>
      </c>
      <c r="X9" s="53" t="str">
        <f t="shared" si="20"/>
        <v>-</v>
      </c>
      <c r="Y9" s="63"/>
      <c r="Z9" s="53" t="str">
        <f t="shared" si="21"/>
        <v>-</v>
      </c>
      <c r="AA9" s="53">
        <f t="shared" si="22"/>
        <v>16</v>
      </c>
      <c r="AB9" s="53" t="str">
        <f t="shared" si="23"/>
        <v>-</v>
      </c>
      <c r="AC9" s="65"/>
      <c r="AD9" s="53" t="str">
        <f t="shared" si="24"/>
        <v>-</v>
      </c>
      <c r="AE9" s="53">
        <f t="shared" si="25"/>
        <v>16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16</v>
      </c>
    </row>
    <row r="10" spans="1:35" x14ac:dyDescent="0.2">
      <c r="A10" s="53" t="s">
        <v>122</v>
      </c>
      <c r="B10" s="53">
        <f t="shared" si="8"/>
        <v>9</v>
      </c>
      <c r="C10" s="53">
        <f t="shared" si="0"/>
        <v>7</v>
      </c>
      <c r="D10" s="53">
        <f t="shared" si="1"/>
        <v>1</v>
      </c>
      <c r="E10" s="53">
        <f t="shared" si="2"/>
        <v>1</v>
      </c>
      <c r="F10" s="53">
        <f t="shared" si="3"/>
        <v>16</v>
      </c>
      <c r="G10" s="53">
        <f t="shared" si="4"/>
        <v>4</v>
      </c>
      <c r="H10" s="53">
        <f t="shared" si="9"/>
        <v>12</v>
      </c>
      <c r="I10" s="53">
        <f t="shared" si="10"/>
        <v>22</v>
      </c>
      <c r="J10" s="53">
        <f t="shared" si="11"/>
        <v>1</v>
      </c>
      <c r="K10" s="53" t="str">
        <f t="shared" si="12"/>
        <v>-</v>
      </c>
      <c r="L10" s="64"/>
      <c r="M10" s="53" t="str">
        <f t="shared" si="13"/>
        <v>-</v>
      </c>
      <c r="N10" s="53" t="str">
        <f t="shared" si="5"/>
        <v>-</v>
      </c>
      <c r="O10" s="53" t="str">
        <f t="shared" si="6"/>
        <v>-</v>
      </c>
      <c r="P10" s="53" t="str">
        <f t="shared" si="14"/>
        <v>-</v>
      </c>
      <c r="Q10" s="53">
        <f t="shared" si="15"/>
        <v>1</v>
      </c>
      <c r="R10" s="53" t="str">
        <f t="shared" si="16"/>
        <v>-</v>
      </c>
      <c r="S10" s="65"/>
      <c r="T10" s="53" t="str">
        <f t="shared" si="17"/>
        <v>-</v>
      </c>
      <c r="U10" s="53" t="str">
        <f t="shared" si="7"/>
        <v>-</v>
      </c>
      <c r="V10" s="53" t="str">
        <f t="shared" si="18"/>
        <v>-</v>
      </c>
      <c r="W10" s="53">
        <f t="shared" si="19"/>
        <v>1</v>
      </c>
      <c r="X10" s="53" t="str">
        <f t="shared" si="20"/>
        <v>-</v>
      </c>
      <c r="Y10" s="63"/>
      <c r="Z10" s="53" t="str">
        <f t="shared" si="21"/>
        <v>-</v>
      </c>
      <c r="AA10" s="53">
        <f t="shared" si="22"/>
        <v>1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1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1</v>
      </c>
    </row>
    <row r="11" spans="1:35" x14ac:dyDescent="0.2">
      <c r="A11" s="53" t="s">
        <v>126</v>
      </c>
      <c r="B11" s="53">
        <f t="shared" si="8"/>
        <v>9</v>
      </c>
      <c r="C11" s="53">
        <f t="shared" si="0"/>
        <v>4</v>
      </c>
      <c r="D11" s="53">
        <f t="shared" si="1"/>
        <v>2</v>
      </c>
      <c r="E11" s="53">
        <f t="shared" si="2"/>
        <v>3</v>
      </c>
      <c r="F11" s="53">
        <f t="shared" si="3"/>
        <v>11</v>
      </c>
      <c r="G11" s="53">
        <f t="shared" si="4"/>
        <v>9</v>
      </c>
      <c r="H11" s="53">
        <f t="shared" si="9"/>
        <v>2</v>
      </c>
      <c r="I11" s="53">
        <f t="shared" si="10"/>
        <v>14</v>
      </c>
      <c r="J11" s="53">
        <f t="shared" si="11"/>
        <v>8</v>
      </c>
      <c r="K11" s="53" t="str">
        <f t="shared" si="12"/>
        <v>Pos.8(2)</v>
      </c>
      <c r="L11" s="64"/>
      <c r="M11" s="53">
        <f t="shared" si="13"/>
        <v>0</v>
      </c>
      <c r="N11" s="53">
        <f t="shared" si="5"/>
        <v>0</v>
      </c>
      <c r="O11" s="53">
        <f t="shared" si="6"/>
        <v>0</v>
      </c>
      <c r="P11" s="53">
        <f t="shared" si="14"/>
        <v>0</v>
      </c>
      <c r="Q11" s="53">
        <f t="shared" si="15"/>
        <v>8</v>
      </c>
      <c r="R11" s="53" t="str">
        <f t="shared" si="16"/>
        <v>Pos.8(2)</v>
      </c>
      <c r="S11" s="65"/>
      <c r="T11" s="53">
        <f t="shared" si="17"/>
        <v>0</v>
      </c>
      <c r="U11" s="53">
        <f t="shared" si="7"/>
        <v>0</v>
      </c>
      <c r="V11" s="53">
        <f t="shared" si="18"/>
        <v>0</v>
      </c>
      <c r="W11" s="53">
        <f t="shared" si="19"/>
        <v>8</v>
      </c>
      <c r="X11" s="53" t="str">
        <f t="shared" si="20"/>
        <v>Pos.8(2)</v>
      </c>
      <c r="Y11" s="63"/>
      <c r="Z11" s="53">
        <f t="shared" si="21"/>
        <v>2</v>
      </c>
      <c r="AA11" s="53">
        <f t="shared" si="22"/>
        <v>8</v>
      </c>
      <c r="AB11" s="53" t="str">
        <f t="shared" si="23"/>
        <v>Pos.8(2)</v>
      </c>
      <c r="AC11" s="65"/>
      <c r="AD11" s="53">
        <f t="shared" si="24"/>
        <v>11</v>
      </c>
      <c r="AE11" s="53">
        <f t="shared" si="25"/>
        <v>8</v>
      </c>
      <c r="AF11" s="53" t="str">
        <f t="shared" si="26"/>
        <v>Pos.8(2)</v>
      </c>
      <c r="AG11" s="65"/>
      <c r="AH11" s="53">
        <f t="shared" si="27"/>
        <v>9</v>
      </c>
      <c r="AI11" s="53">
        <f t="shared" si="28"/>
        <v>9</v>
      </c>
    </row>
    <row r="12" spans="1:35" x14ac:dyDescent="0.2">
      <c r="A12" s="53" t="s">
        <v>124</v>
      </c>
      <c r="B12" s="53">
        <f t="shared" si="8"/>
        <v>9</v>
      </c>
      <c r="C12" s="53">
        <f t="shared" si="0"/>
        <v>2</v>
      </c>
      <c r="D12" s="53">
        <f t="shared" si="1"/>
        <v>3</v>
      </c>
      <c r="E12" s="53">
        <f t="shared" si="2"/>
        <v>4</v>
      </c>
      <c r="F12" s="53">
        <f t="shared" si="3"/>
        <v>5</v>
      </c>
      <c r="G12" s="53">
        <f t="shared" si="4"/>
        <v>10</v>
      </c>
      <c r="H12" s="53">
        <f t="shared" si="9"/>
        <v>-5</v>
      </c>
      <c r="I12" s="53">
        <f t="shared" si="10"/>
        <v>9</v>
      </c>
      <c r="J12" s="53">
        <f t="shared" si="11"/>
        <v>13</v>
      </c>
      <c r="K12" s="53" t="str">
        <f t="shared" si="12"/>
        <v>Pos.13(2)</v>
      </c>
      <c r="L12" s="64"/>
      <c r="M12" s="53">
        <f t="shared" si="13"/>
        <v>1</v>
      </c>
      <c r="N12" s="53">
        <f t="shared" si="5"/>
        <v>0</v>
      </c>
      <c r="O12" s="53">
        <f t="shared" si="6"/>
        <v>0</v>
      </c>
      <c r="P12" s="53">
        <f t="shared" si="14"/>
        <v>3</v>
      </c>
      <c r="Q12" s="53">
        <f t="shared" si="15"/>
        <v>13</v>
      </c>
      <c r="R12" s="53" t="str">
        <f t="shared" si="16"/>
        <v>-</v>
      </c>
      <c r="S12" s="65"/>
      <c r="T12" s="53" t="str">
        <f t="shared" si="17"/>
        <v>-</v>
      </c>
      <c r="U12" s="53" t="str">
        <f t="shared" si="7"/>
        <v>-</v>
      </c>
      <c r="V12" s="53" t="str">
        <f t="shared" si="18"/>
        <v>-</v>
      </c>
      <c r="W12" s="53">
        <f t="shared" si="19"/>
        <v>13</v>
      </c>
      <c r="X12" s="53" t="str">
        <f t="shared" si="20"/>
        <v>-</v>
      </c>
      <c r="Y12" s="63"/>
      <c r="Z12" s="53" t="str">
        <f t="shared" si="21"/>
        <v>-</v>
      </c>
      <c r="AA12" s="53">
        <f t="shared" si="22"/>
        <v>13</v>
      </c>
      <c r="AB12" s="53" t="str">
        <f t="shared" si="23"/>
        <v>-</v>
      </c>
      <c r="AC12" s="65"/>
      <c r="AD12" s="53" t="str">
        <f t="shared" si="24"/>
        <v>-</v>
      </c>
      <c r="AE12" s="53">
        <f t="shared" si="25"/>
        <v>13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13</v>
      </c>
    </row>
    <row r="13" spans="1:35" x14ac:dyDescent="0.2">
      <c r="A13" s="53" t="s">
        <v>119</v>
      </c>
      <c r="B13" s="53">
        <f t="shared" si="8"/>
        <v>9</v>
      </c>
      <c r="C13" s="53">
        <f t="shared" si="0"/>
        <v>5</v>
      </c>
      <c r="D13" s="53">
        <f t="shared" si="1"/>
        <v>2</v>
      </c>
      <c r="E13" s="53">
        <f t="shared" si="2"/>
        <v>2</v>
      </c>
      <c r="F13" s="53">
        <f t="shared" si="3"/>
        <v>13</v>
      </c>
      <c r="G13" s="53">
        <f t="shared" si="4"/>
        <v>9</v>
      </c>
      <c r="H13" s="53">
        <f t="shared" si="9"/>
        <v>4</v>
      </c>
      <c r="I13" s="53">
        <f t="shared" si="10"/>
        <v>17</v>
      </c>
      <c r="J13" s="53">
        <f t="shared" si="11"/>
        <v>4</v>
      </c>
      <c r="K13" s="53" t="str">
        <f t="shared" si="12"/>
        <v>-</v>
      </c>
      <c r="L13" s="64"/>
      <c r="M13" s="53" t="str">
        <f t="shared" si="13"/>
        <v>-</v>
      </c>
      <c r="N13" s="53" t="str">
        <f t="shared" si="5"/>
        <v>-</v>
      </c>
      <c r="O13" s="53" t="str">
        <f t="shared" si="6"/>
        <v>-</v>
      </c>
      <c r="P13" s="53" t="str">
        <f t="shared" si="14"/>
        <v>-</v>
      </c>
      <c r="Q13" s="53">
        <f t="shared" si="15"/>
        <v>4</v>
      </c>
      <c r="R13" s="53" t="str">
        <f t="shared" si="16"/>
        <v>-</v>
      </c>
      <c r="S13" s="65"/>
      <c r="T13" s="53" t="str">
        <f t="shared" si="17"/>
        <v>-</v>
      </c>
      <c r="U13" s="53" t="str">
        <f t="shared" si="7"/>
        <v>-</v>
      </c>
      <c r="V13" s="53" t="str">
        <f t="shared" si="18"/>
        <v>-</v>
      </c>
      <c r="W13" s="53">
        <f t="shared" si="19"/>
        <v>4</v>
      </c>
      <c r="X13" s="53" t="str">
        <f t="shared" si="20"/>
        <v>-</v>
      </c>
      <c r="Y13" s="63"/>
      <c r="Z13" s="53" t="str">
        <f t="shared" si="21"/>
        <v>-</v>
      </c>
      <c r="AA13" s="53">
        <f t="shared" si="22"/>
        <v>4</v>
      </c>
      <c r="AB13" s="53" t="str">
        <f t="shared" si="23"/>
        <v>-</v>
      </c>
      <c r="AC13" s="65"/>
      <c r="AD13" s="53" t="str">
        <f t="shared" si="24"/>
        <v>-</v>
      </c>
      <c r="AE13" s="53">
        <f t="shared" si="25"/>
        <v>4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4</v>
      </c>
    </row>
    <row r="14" spans="1:35" x14ac:dyDescent="0.2">
      <c r="A14" s="53" t="s">
        <v>129</v>
      </c>
      <c r="B14" s="53">
        <f t="shared" si="8"/>
        <v>9</v>
      </c>
      <c r="C14" s="53">
        <f t="shared" si="0"/>
        <v>2</v>
      </c>
      <c r="D14" s="53">
        <f t="shared" si="1"/>
        <v>5</v>
      </c>
      <c r="E14" s="53">
        <f t="shared" si="2"/>
        <v>2</v>
      </c>
      <c r="F14" s="53">
        <f t="shared" si="3"/>
        <v>9</v>
      </c>
      <c r="G14" s="53">
        <f t="shared" si="4"/>
        <v>10</v>
      </c>
      <c r="H14" s="53">
        <f t="shared" si="9"/>
        <v>-1</v>
      </c>
      <c r="I14" s="53">
        <f t="shared" si="10"/>
        <v>11</v>
      </c>
      <c r="J14" s="53">
        <f t="shared" si="11"/>
        <v>10</v>
      </c>
      <c r="K14" s="53" t="str">
        <f t="shared" si="12"/>
        <v>Pos.10(2)</v>
      </c>
      <c r="L14" s="64"/>
      <c r="M14" s="53">
        <f t="shared" si="13"/>
        <v>0</v>
      </c>
      <c r="N14" s="53">
        <f t="shared" si="5"/>
        <v>0</v>
      </c>
      <c r="O14" s="53">
        <f t="shared" si="6"/>
        <v>0</v>
      </c>
      <c r="P14" s="53">
        <f t="shared" si="14"/>
        <v>0</v>
      </c>
      <c r="Q14" s="53">
        <f t="shared" si="15"/>
        <v>10</v>
      </c>
      <c r="R14" s="53" t="str">
        <f t="shared" si="16"/>
        <v>Pos.10(2)</v>
      </c>
      <c r="S14" s="65"/>
      <c r="T14" s="53">
        <f t="shared" si="17"/>
        <v>0</v>
      </c>
      <c r="U14" s="53">
        <f t="shared" si="7"/>
        <v>0</v>
      </c>
      <c r="V14" s="53">
        <f t="shared" si="18"/>
        <v>0</v>
      </c>
      <c r="W14" s="53">
        <f t="shared" si="19"/>
        <v>10</v>
      </c>
      <c r="X14" s="53" t="str">
        <f t="shared" si="20"/>
        <v>Pos.10(2)</v>
      </c>
      <c r="Y14" s="63"/>
      <c r="Z14" s="53">
        <f t="shared" si="21"/>
        <v>-1</v>
      </c>
      <c r="AA14" s="53">
        <f t="shared" si="22"/>
        <v>10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10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10</v>
      </c>
    </row>
    <row r="15" spans="1:35" x14ac:dyDescent="0.2">
      <c r="A15" s="53" t="s">
        <v>130</v>
      </c>
      <c r="B15" s="53">
        <f t="shared" si="8"/>
        <v>9</v>
      </c>
      <c r="C15" s="53">
        <f t="shared" si="0"/>
        <v>0</v>
      </c>
      <c r="D15" s="53">
        <f t="shared" si="1"/>
        <v>4</v>
      </c>
      <c r="E15" s="53">
        <f t="shared" si="2"/>
        <v>5</v>
      </c>
      <c r="F15" s="53">
        <f t="shared" si="3"/>
        <v>6</v>
      </c>
      <c r="G15" s="53">
        <f t="shared" si="4"/>
        <v>17</v>
      </c>
      <c r="H15" s="53">
        <f t="shared" si="9"/>
        <v>-11</v>
      </c>
      <c r="I15" s="53">
        <f t="shared" si="10"/>
        <v>4</v>
      </c>
      <c r="J15" s="53">
        <f t="shared" si="11"/>
        <v>17</v>
      </c>
      <c r="K15" s="53" t="str">
        <f t="shared" si="12"/>
        <v>-</v>
      </c>
      <c r="L15" s="64"/>
      <c r="M15" s="53" t="str">
        <f t="shared" si="13"/>
        <v>-</v>
      </c>
      <c r="N15" s="53" t="str">
        <f t="shared" si="5"/>
        <v>-</v>
      </c>
      <c r="O15" s="53" t="str">
        <f t="shared" si="6"/>
        <v>-</v>
      </c>
      <c r="P15" s="53" t="str">
        <f t="shared" si="14"/>
        <v>-</v>
      </c>
      <c r="Q15" s="53">
        <f t="shared" si="15"/>
        <v>17</v>
      </c>
      <c r="R15" s="53" t="str">
        <f t="shared" si="16"/>
        <v>-</v>
      </c>
      <c r="S15" s="65"/>
      <c r="T15" s="53" t="str">
        <f t="shared" si="17"/>
        <v>-</v>
      </c>
      <c r="U15" s="53" t="str">
        <f t="shared" si="7"/>
        <v>-</v>
      </c>
      <c r="V15" s="53" t="str">
        <f t="shared" si="18"/>
        <v>-</v>
      </c>
      <c r="W15" s="53">
        <f t="shared" si="19"/>
        <v>17</v>
      </c>
      <c r="X15" s="53" t="str">
        <f t="shared" si="20"/>
        <v>-</v>
      </c>
      <c r="Y15" s="63"/>
      <c r="Z15" s="53" t="str">
        <f t="shared" si="21"/>
        <v>-</v>
      </c>
      <c r="AA15" s="53">
        <f t="shared" si="22"/>
        <v>17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17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17</v>
      </c>
    </row>
    <row r="16" spans="1:35" x14ac:dyDescent="0.2">
      <c r="A16" s="53" t="s">
        <v>123</v>
      </c>
      <c r="B16" s="53">
        <f t="shared" si="8"/>
        <v>9</v>
      </c>
      <c r="C16" s="53">
        <f t="shared" si="0"/>
        <v>6</v>
      </c>
      <c r="D16" s="53">
        <f t="shared" si="1"/>
        <v>2</v>
      </c>
      <c r="E16" s="53">
        <f t="shared" si="2"/>
        <v>1</v>
      </c>
      <c r="F16" s="53">
        <f t="shared" si="3"/>
        <v>16</v>
      </c>
      <c r="G16" s="53">
        <f t="shared" si="4"/>
        <v>2</v>
      </c>
      <c r="H16" s="53">
        <f t="shared" si="9"/>
        <v>14</v>
      </c>
      <c r="I16" s="53">
        <f t="shared" si="10"/>
        <v>20</v>
      </c>
      <c r="J16" s="53">
        <f t="shared" si="11"/>
        <v>2</v>
      </c>
      <c r="K16" s="53" t="str">
        <f t="shared" si="12"/>
        <v>-</v>
      </c>
      <c r="L16" s="64"/>
      <c r="M16" s="53" t="str">
        <f t="shared" si="13"/>
        <v>-</v>
      </c>
      <c r="N16" s="53" t="str">
        <f t="shared" si="5"/>
        <v>-</v>
      </c>
      <c r="O16" s="53" t="str">
        <f t="shared" si="6"/>
        <v>-</v>
      </c>
      <c r="P16" s="53" t="str">
        <f t="shared" si="14"/>
        <v>-</v>
      </c>
      <c r="Q16" s="53">
        <f t="shared" si="15"/>
        <v>2</v>
      </c>
      <c r="R16" s="53" t="str">
        <f t="shared" si="16"/>
        <v>-</v>
      </c>
      <c r="S16" s="65"/>
      <c r="T16" s="53" t="str">
        <f t="shared" si="17"/>
        <v>-</v>
      </c>
      <c r="U16" s="53" t="str">
        <f t="shared" si="7"/>
        <v>-</v>
      </c>
      <c r="V16" s="53" t="str">
        <f t="shared" si="18"/>
        <v>-</v>
      </c>
      <c r="W16" s="53">
        <f t="shared" si="19"/>
        <v>2</v>
      </c>
      <c r="X16" s="53" t="str">
        <f t="shared" si="20"/>
        <v>-</v>
      </c>
      <c r="Y16" s="63"/>
      <c r="Z16" s="53" t="str">
        <f t="shared" si="21"/>
        <v>-</v>
      </c>
      <c r="AA16" s="53">
        <f t="shared" si="22"/>
        <v>2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2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2</v>
      </c>
    </row>
    <row r="17" spans="1:35" x14ac:dyDescent="0.2">
      <c r="A17" s="53" t="s">
        <v>118</v>
      </c>
      <c r="B17" s="53">
        <f t="shared" si="8"/>
        <v>9</v>
      </c>
      <c r="C17" s="53">
        <f t="shared" si="0"/>
        <v>4</v>
      </c>
      <c r="D17" s="53">
        <f t="shared" si="1"/>
        <v>4</v>
      </c>
      <c r="E17" s="53">
        <f t="shared" si="2"/>
        <v>1</v>
      </c>
      <c r="F17" s="53">
        <f t="shared" si="3"/>
        <v>16</v>
      </c>
      <c r="G17" s="53">
        <f t="shared" si="4"/>
        <v>3</v>
      </c>
      <c r="H17" s="53">
        <f t="shared" si="9"/>
        <v>13</v>
      </c>
      <c r="I17" s="53">
        <f t="shared" si="10"/>
        <v>16</v>
      </c>
      <c r="J17" s="53">
        <f t="shared" si="11"/>
        <v>5</v>
      </c>
      <c r="K17" s="53" t="str">
        <f t="shared" si="12"/>
        <v>Pos.5(2)</v>
      </c>
      <c r="L17" s="64"/>
      <c r="M17" s="53">
        <f t="shared" si="13"/>
        <v>0</v>
      </c>
      <c r="N17" s="53">
        <f t="shared" si="5"/>
        <v>0</v>
      </c>
      <c r="O17" s="53">
        <f t="shared" si="6"/>
        <v>0</v>
      </c>
      <c r="P17" s="53">
        <f t="shared" si="14"/>
        <v>0</v>
      </c>
      <c r="Q17" s="53">
        <f t="shared" si="15"/>
        <v>5</v>
      </c>
      <c r="R17" s="53" t="str">
        <f t="shared" si="16"/>
        <v>Pos.5(2)</v>
      </c>
      <c r="S17" s="65"/>
      <c r="T17" s="53">
        <f t="shared" si="17"/>
        <v>0</v>
      </c>
      <c r="U17" s="53">
        <f t="shared" si="7"/>
        <v>0</v>
      </c>
      <c r="V17" s="53">
        <f t="shared" si="18"/>
        <v>0</v>
      </c>
      <c r="W17" s="53">
        <f t="shared" si="19"/>
        <v>5</v>
      </c>
      <c r="X17" s="53" t="str">
        <f t="shared" si="20"/>
        <v>Pos.5(2)</v>
      </c>
      <c r="Y17" s="63"/>
      <c r="Z17" s="53">
        <f t="shared" si="21"/>
        <v>13</v>
      </c>
      <c r="AA17" s="53">
        <f t="shared" si="22"/>
        <v>5</v>
      </c>
      <c r="AB17" s="53" t="str">
        <f t="shared" si="23"/>
        <v>-</v>
      </c>
      <c r="AC17" s="65"/>
      <c r="AD17" s="53" t="str">
        <f t="shared" si="24"/>
        <v>-</v>
      </c>
      <c r="AE17" s="53">
        <f t="shared" si="25"/>
        <v>5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5</v>
      </c>
    </row>
    <row r="18" spans="1:35" x14ac:dyDescent="0.2">
      <c r="A18" s="53" t="s">
        <v>120</v>
      </c>
      <c r="B18" s="53">
        <f t="shared" si="8"/>
        <v>9</v>
      </c>
      <c r="C18" s="53">
        <f t="shared" si="0"/>
        <v>3</v>
      </c>
      <c r="D18" s="53">
        <f t="shared" si="1"/>
        <v>2</v>
      </c>
      <c r="E18" s="53">
        <f t="shared" si="2"/>
        <v>4</v>
      </c>
      <c r="F18" s="53">
        <f t="shared" si="3"/>
        <v>10</v>
      </c>
      <c r="G18" s="53">
        <f t="shared" si="4"/>
        <v>13</v>
      </c>
      <c r="H18" s="53">
        <f t="shared" si="9"/>
        <v>-3</v>
      </c>
      <c r="I18" s="53">
        <f t="shared" si="10"/>
        <v>11</v>
      </c>
      <c r="J18" s="53">
        <f t="shared" si="11"/>
        <v>10</v>
      </c>
      <c r="K18" s="53" t="str">
        <f t="shared" si="12"/>
        <v>Pos.10(2)</v>
      </c>
      <c r="L18" s="64"/>
      <c r="M18" s="53">
        <f t="shared" si="13"/>
        <v>0</v>
      </c>
      <c r="N18" s="53">
        <f t="shared" si="5"/>
        <v>0</v>
      </c>
      <c r="O18" s="53">
        <f t="shared" si="6"/>
        <v>0</v>
      </c>
      <c r="P18" s="53">
        <f t="shared" si="14"/>
        <v>0</v>
      </c>
      <c r="Q18" s="53">
        <f t="shared" si="15"/>
        <v>10</v>
      </c>
      <c r="R18" s="53" t="str">
        <f t="shared" si="16"/>
        <v>Pos.10(2)</v>
      </c>
      <c r="S18" s="65"/>
      <c r="T18" s="53">
        <f t="shared" si="17"/>
        <v>0</v>
      </c>
      <c r="U18" s="53">
        <f t="shared" si="7"/>
        <v>0</v>
      </c>
      <c r="V18" s="53">
        <f t="shared" si="18"/>
        <v>0</v>
      </c>
      <c r="W18" s="53">
        <f t="shared" si="19"/>
        <v>10</v>
      </c>
      <c r="X18" s="53" t="str">
        <f t="shared" si="20"/>
        <v>Pos.10(2)</v>
      </c>
      <c r="Y18" s="63"/>
      <c r="Z18" s="53">
        <f t="shared" si="21"/>
        <v>-3</v>
      </c>
      <c r="AA18" s="53">
        <f t="shared" si="22"/>
        <v>11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11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11</v>
      </c>
    </row>
    <row r="19" spans="1:35" x14ac:dyDescent="0.2">
      <c r="A19" s="53" t="s">
        <v>128</v>
      </c>
      <c r="B19" s="53">
        <f t="shared" si="8"/>
        <v>9</v>
      </c>
      <c r="C19" s="53">
        <f t="shared" si="0"/>
        <v>4</v>
      </c>
      <c r="D19" s="53">
        <f t="shared" si="1"/>
        <v>3</v>
      </c>
      <c r="E19" s="53">
        <f t="shared" si="2"/>
        <v>2</v>
      </c>
      <c r="F19" s="53">
        <f t="shared" si="3"/>
        <v>11</v>
      </c>
      <c r="G19" s="53">
        <f t="shared" si="4"/>
        <v>8</v>
      </c>
      <c r="H19" s="53">
        <f t="shared" si="9"/>
        <v>3</v>
      </c>
      <c r="I19" s="53">
        <f t="shared" si="10"/>
        <v>15</v>
      </c>
      <c r="J19" s="53">
        <f t="shared" si="11"/>
        <v>7</v>
      </c>
      <c r="K19" s="53" t="str">
        <f t="shared" si="12"/>
        <v>-</v>
      </c>
      <c r="L19" s="64"/>
      <c r="M19" s="53" t="str">
        <f t="shared" si="13"/>
        <v>-</v>
      </c>
      <c r="N19" s="53" t="str">
        <f t="shared" si="5"/>
        <v>-</v>
      </c>
      <c r="O19" s="53" t="str">
        <f t="shared" si="6"/>
        <v>-</v>
      </c>
      <c r="P19" s="53" t="str">
        <f t="shared" si="14"/>
        <v>-</v>
      </c>
      <c r="Q19" s="53">
        <f t="shared" si="15"/>
        <v>7</v>
      </c>
      <c r="R19" s="53" t="str">
        <f t="shared" si="16"/>
        <v>-</v>
      </c>
      <c r="S19" s="65"/>
      <c r="T19" s="53" t="str">
        <f t="shared" si="17"/>
        <v>-</v>
      </c>
      <c r="U19" s="53" t="str">
        <f t="shared" si="7"/>
        <v>-</v>
      </c>
      <c r="V19" s="53" t="str">
        <f t="shared" si="18"/>
        <v>-</v>
      </c>
      <c r="W19" s="53">
        <f t="shared" si="19"/>
        <v>7</v>
      </c>
      <c r="X19" s="53" t="str">
        <f t="shared" si="20"/>
        <v>-</v>
      </c>
      <c r="Y19" s="63"/>
      <c r="Z19" s="53" t="str">
        <f t="shared" si="21"/>
        <v>-</v>
      </c>
      <c r="AA19" s="53">
        <f t="shared" si="22"/>
        <v>7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7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7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Júpiter Leonés</v>
      </c>
      <c r="C2" s="75">
        <f>INDEX('Equipos (cálculos)'!I$2:I$19,MATCH($A2,'Equipos (cálculos)'!$AI$2:$AI$19,0))</f>
        <v>22</v>
      </c>
      <c r="D2" s="75">
        <f>INDEX('Equipos (cálculos)'!B$2:B$19,MATCH($A2,'Equipos (cálculos)'!$AI$2:$AI$19,0))</f>
        <v>9</v>
      </c>
      <c r="E2" s="75">
        <f>INDEX('Equipos (cálculos)'!C$2:C$19,MATCH($A2,'Equipos (cálculos)'!$AI$2:$AI$19,0))</f>
        <v>7</v>
      </c>
      <c r="F2" s="75">
        <f>INDEX('Equipos (cálculos)'!D$2:D$19,MATCH($A2,'Equipos (cálculos)'!$AI$2:$AI$19,0))</f>
        <v>1</v>
      </c>
      <c r="G2" s="75">
        <f>INDEX('Equipos (cálculos)'!E$2:E$19,MATCH($A2,'Equipos (cálculos)'!$AI$2:$AI$19,0))</f>
        <v>1</v>
      </c>
      <c r="H2" s="75">
        <f>INDEX('Equipos (cálculos)'!F$2:F$19,MATCH($A2,'Equipos (cálculos)'!$AI$2:$AI$19,0))</f>
        <v>16</v>
      </c>
      <c r="I2" s="75">
        <f>INDEX('Equipos (cálculos)'!G$2:G$19,MATCH($A2,'Equipos (cálculos)'!$AI$2:$AI$19,0))</f>
        <v>4</v>
      </c>
      <c r="J2" s="75">
        <f>INDEX('Equipos (cálculos)'!H$2:H$19,MATCH($A2,'Equipos (cálculos)'!$AI$2:$AI$19,0))</f>
        <v>12</v>
      </c>
    </row>
    <row r="3" spans="1:10" x14ac:dyDescent="0.2">
      <c r="A3" s="67">
        <v>2</v>
      </c>
      <c r="B3" s="74" t="str">
        <f>INDEX('Equipos (cálculos)'!A$2:A$19,MATCH($A3,'Equipos (cálculos)'!$AI$2:$AI$19,0))</f>
        <v>Real Ávila</v>
      </c>
      <c r="C3" s="75">
        <f>INDEX('Equipos (cálculos)'!I$2:I$19,MATCH($A3,'Equipos (cálculos)'!$AI$2:$AI$19,0))</f>
        <v>20</v>
      </c>
      <c r="D3" s="75">
        <f>INDEX('Equipos (cálculos)'!B$2:B$19,MATCH($A3,'Equipos (cálculos)'!$AI$2:$AI$19,0))</f>
        <v>9</v>
      </c>
      <c r="E3" s="75">
        <f>INDEX('Equipos (cálculos)'!C$2:C$19,MATCH($A3,'Equipos (cálculos)'!$AI$2:$AI$19,0))</f>
        <v>6</v>
      </c>
      <c r="F3" s="75">
        <f>INDEX('Equipos (cálculos)'!D$2:D$19,MATCH($A3,'Equipos (cálculos)'!$AI$2:$AI$19,0))</f>
        <v>2</v>
      </c>
      <c r="G3" s="75">
        <f>INDEX('Equipos (cálculos)'!E$2:E$19,MATCH($A3,'Equipos (cálculos)'!$AI$2:$AI$19,0))</f>
        <v>1</v>
      </c>
      <c r="H3" s="75">
        <f>INDEX('Equipos (cálculos)'!F$2:F$19,MATCH($A3,'Equipos (cálculos)'!$AI$2:$AI$19,0))</f>
        <v>16</v>
      </c>
      <c r="I3" s="75">
        <f>INDEX('Equipos (cálculos)'!G$2:G$19,MATCH($A3,'Equipos (cálculos)'!$AI$2:$AI$19,0))</f>
        <v>2</v>
      </c>
      <c r="J3" s="75">
        <f>INDEX('Equipos (cálculos)'!H$2:H$19,MATCH($A3,'Equipos (cálculos)'!$AI$2:$AI$19,0))</f>
        <v>14</v>
      </c>
    </row>
    <row r="4" spans="1:10" x14ac:dyDescent="0.2">
      <c r="A4" s="67">
        <v>3</v>
      </c>
      <c r="B4" s="74" t="str">
        <f>INDEX('Equipos (cálculos)'!A$2:A$19,MATCH($A4,'Equipos (cálculos)'!$AI$2:$AI$19,0))</f>
        <v>Atlético Tordesillas</v>
      </c>
      <c r="C4" s="75">
        <f>INDEX('Equipos (cálculos)'!I$2:I$19,MATCH($A4,'Equipos (cálculos)'!$AI$2:$AI$19,0))</f>
        <v>19</v>
      </c>
      <c r="D4" s="75">
        <f>INDEX('Equipos (cálculos)'!B$2:B$19,MATCH($A4,'Equipos (cálculos)'!$AI$2:$AI$19,0))</f>
        <v>9</v>
      </c>
      <c r="E4" s="75">
        <f>INDEX('Equipos (cálculos)'!C$2:C$19,MATCH($A4,'Equipos (cálculos)'!$AI$2:$AI$19,0))</f>
        <v>6</v>
      </c>
      <c r="F4" s="75">
        <f>INDEX('Equipos (cálculos)'!D$2:D$19,MATCH($A4,'Equipos (cálculos)'!$AI$2:$AI$19,0))</f>
        <v>1</v>
      </c>
      <c r="G4" s="75">
        <f>INDEX('Equipos (cálculos)'!E$2:E$19,MATCH($A4,'Equipos (cálculos)'!$AI$2:$AI$19,0))</f>
        <v>2</v>
      </c>
      <c r="H4" s="75">
        <f>INDEX('Equipos (cálculos)'!F$2:F$19,MATCH($A4,'Equipos (cálculos)'!$AI$2:$AI$19,0))</f>
        <v>12</v>
      </c>
      <c r="I4" s="75">
        <f>INDEX('Equipos (cálculos)'!G$2:G$19,MATCH($A4,'Equipos (cálculos)'!$AI$2:$AI$19,0))</f>
        <v>5</v>
      </c>
      <c r="J4" s="75">
        <f>INDEX('Equipos (cálculos)'!H$2:H$19,MATCH($A4,'Equipos (cálculos)'!$AI$2:$AI$19,0))</f>
        <v>7</v>
      </c>
    </row>
    <row r="5" spans="1:10" x14ac:dyDescent="0.2">
      <c r="A5" s="67">
        <v>4</v>
      </c>
      <c r="B5" s="74" t="str">
        <f>INDEX('Equipos (cálculos)'!A$2:A$19,MATCH($A5,'Equipos (cálculos)'!$AI$2:$AI$19,0))</f>
        <v>Palencia CF</v>
      </c>
      <c r="C5" s="75">
        <f>INDEX('Equipos (cálculos)'!I$2:I$19,MATCH($A5,'Equipos (cálculos)'!$AI$2:$AI$19,0))</f>
        <v>17</v>
      </c>
      <c r="D5" s="75">
        <f>INDEX('Equipos (cálculos)'!B$2:B$19,MATCH($A5,'Equipos (cálculos)'!$AI$2:$AI$19,0))</f>
        <v>9</v>
      </c>
      <c r="E5" s="75">
        <f>INDEX('Equipos (cálculos)'!C$2:C$19,MATCH($A5,'Equipos (cálculos)'!$AI$2:$AI$19,0))</f>
        <v>5</v>
      </c>
      <c r="F5" s="75">
        <f>INDEX('Equipos (cálculos)'!D$2:D$19,MATCH($A5,'Equipos (cálculos)'!$AI$2:$AI$19,0))</f>
        <v>2</v>
      </c>
      <c r="G5" s="75">
        <f>INDEX('Equipos (cálculos)'!E$2:E$19,MATCH($A5,'Equipos (cálculos)'!$AI$2:$AI$19,0))</f>
        <v>2</v>
      </c>
      <c r="H5" s="75">
        <f>INDEX('Equipos (cálculos)'!F$2:F$19,MATCH($A5,'Equipos (cálculos)'!$AI$2:$AI$19,0))</f>
        <v>13</v>
      </c>
      <c r="I5" s="75">
        <f>INDEX('Equipos (cálculos)'!G$2:G$19,MATCH($A5,'Equipos (cálculos)'!$AI$2:$AI$19,0))</f>
        <v>9</v>
      </c>
      <c r="J5" s="75">
        <f>INDEX('Equipos (cálculos)'!H$2:H$19,MATCH($A5,'Equipos (cálculos)'!$AI$2:$AI$19,0))</f>
        <v>4</v>
      </c>
    </row>
    <row r="6" spans="1:10" x14ac:dyDescent="0.2">
      <c r="A6" s="67">
        <v>5</v>
      </c>
      <c r="B6" s="74" t="str">
        <f>INDEX('Equipos (cálculos)'!A$2:A$19,MATCH($A6,'Equipos (cálculos)'!$AI$2:$AI$19,0))</f>
        <v>Salamanca UDS</v>
      </c>
      <c r="C6" s="75">
        <f>INDEX('Equipos (cálculos)'!I$2:I$19,MATCH($A6,'Equipos (cálculos)'!$AI$2:$AI$19,0))</f>
        <v>16</v>
      </c>
      <c r="D6" s="75">
        <f>INDEX('Equipos (cálculos)'!B$2:B$19,MATCH($A6,'Equipos (cálculos)'!$AI$2:$AI$19,0))</f>
        <v>9</v>
      </c>
      <c r="E6" s="75">
        <f>INDEX('Equipos (cálculos)'!C$2:C$19,MATCH($A6,'Equipos (cálculos)'!$AI$2:$AI$19,0))</f>
        <v>4</v>
      </c>
      <c r="F6" s="75">
        <f>INDEX('Equipos (cálculos)'!D$2:D$19,MATCH($A6,'Equipos (cálculos)'!$AI$2:$AI$19,0))</f>
        <v>4</v>
      </c>
      <c r="G6" s="75">
        <f>INDEX('Equipos (cálculos)'!E$2:E$19,MATCH($A6,'Equipos (cálculos)'!$AI$2:$AI$19,0))</f>
        <v>1</v>
      </c>
      <c r="H6" s="75">
        <f>INDEX('Equipos (cálculos)'!F$2:F$19,MATCH($A6,'Equipos (cálculos)'!$AI$2:$AI$19,0))</f>
        <v>16</v>
      </c>
      <c r="I6" s="75">
        <f>INDEX('Equipos (cálculos)'!G$2:G$19,MATCH($A6,'Equipos (cálculos)'!$AI$2:$AI$19,0))</f>
        <v>3</v>
      </c>
      <c r="J6" s="75">
        <f>INDEX('Equipos (cálculos)'!H$2:H$19,MATCH($A6,'Equipos (cálculos)'!$AI$2:$AI$19,0))</f>
        <v>13</v>
      </c>
    </row>
    <row r="7" spans="1:10" x14ac:dyDescent="0.2">
      <c r="A7" s="68">
        <v>6</v>
      </c>
      <c r="B7" s="74" t="str">
        <f>INDEX('Equipos (cálculos)'!A$2:A$19,MATCH($A7,'Equipos (cálculos)'!$AI$2:$AI$19,0))</f>
        <v>Burgos CF B</v>
      </c>
      <c r="C7" s="75">
        <f>INDEX('Equipos (cálculos)'!I$2:I$19,MATCH($A7,'Equipos (cálculos)'!$AI$2:$AI$19,0))</f>
        <v>16</v>
      </c>
      <c r="D7" s="75">
        <f>INDEX('Equipos (cálculos)'!B$2:B$19,MATCH($A7,'Equipos (cálculos)'!$AI$2:$AI$19,0))</f>
        <v>9</v>
      </c>
      <c r="E7" s="75">
        <f>INDEX('Equipos (cálculos)'!C$2:C$19,MATCH($A7,'Equipos (cálculos)'!$AI$2:$AI$19,0))</f>
        <v>4</v>
      </c>
      <c r="F7" s="75">
        <f>INDEX('Equipos (cálculos)'!D$2:D$19,MATCH($A7,'Equipos (cálculos)'!$AI$2:$AI$19,0))</f>
        <v>4</v>
      </c>
      <c r="G7" s="75">
        <f>INDEX('Equipos (cálculos)'!E$2:E$19,MATCH($A7,'Equipos (cálculos)'!$AI$2:$AI$19,0))</f>
        <v>1</v>
      </c>
      <c r="H7" s="75">
        <f>INDEX('Equipos (cálculos)'!F$2:F$19,MATCH($A7,'Equipos (cálculos)'!$AI$2:$AI$19,0))</f>
        <v>10</v>
      </c>
      <c r="I7" s="75">
        <f>INDEX('Equipos (cálculos)'!G$2:G$19,MATCH($A7,'Equipos (cálculos)'!$AI$2:$AI$19,0))</f>
        <v>5</v>
      </c>
      <c r="J7" s="75">
        <f>INDEX('Equipos (cálculos)'!H$2:H$19,MATCH($A7,'Equipos (cálculos)'!$AI$2:$AI$19,0))</f>
        <v>5</v>
      </c>
    </row>
    <row r="8" spans="1:10" x14ac:dyDescent="0.2">
      <c r="A8" s="68">
        <v>7</v>
      </c>
      <c r="B8" s="74" t="str">
        <f>INDEX('Equipos (cálculos)'!A$2:A$19,MATCH($A8,'Equipos (cálculos)'!$AI$2:$AI$19,0))</f>
        <v>UD. Santa Marta</v>
      </c>
      <c r="C8" s="75">
        <f>INDEX('Equipos (cálculos)'!I$2:I$19,MATCH($A8,'Equipos (cálculos)'!$AI$2:$AI$19,0))</f>
        <v>15</v>
      </c>
      <c r="D8" s="75">
        <f>INDEX('Equipos (cálculos)'!B$2:B$19,MATCH($A8,'Equipos (cálculos)'!$AI$2:$AI$19,0))</f>
        <v>9</v>
      </c>
      <c r="E8" s="75">
        <f>INDEX('Equipos (cálculos)'!C$2:C$19,MATCH($A8,'Equipos (cálculos)'!$AI$2:$AI$19,0))</f>
        <v>4</v>
      </c>
      <c r="F8" s="75">
        <f>INDEX('Equipos (cálculos)'!D$2:D$19,MATCH($A8,'Equipos (cálculos)'!$AI$2:$AI$19,0))</f>
        <v>3</v>
      </c>
      <c r="G8" s="75">
        <f>INDEX('Equipos (cálculos)'!E$2:E$19,MATCH($A8,'Equipos (cálculos)'!$AI$2:$AI$19,0))</f>
        <v>2</v>
      </c>
      <c r="H8" s="75">
        <f>INDEX('Equipos (cálculos)'!F$2:F$19,MATCH($A8,'Equipos (cálculos)'!$AI$2:$AI$19,0))</f>
        <v>11</v>
      </c>
      <c r="I8" s="75">
        <f>INDEX('Equipos (cálculos)'!G$2:G$19,MATCH($A8,'Equipos (cálculos)'!$AI$2:$AI$19,0))</f>
        <v>8</v>
      </c>
      <c r="J8" s="75">
        <f>INDEX('Equipos (cálculos)'!H$2:H$19,MATCH($A8,'Equipos (cálculos)'!$AI$2:$AI$19,0))</f>
        <v>3</v>
      </c>
    </row>
    <row r="9" spans="1:10" x14ac:dyDescent="0.2">
      <c r="A9" s="68">
        <v>8</v>
      </c>
      <c r="B9" s="74" t="str">
        <f>INDEX('Equipos (cálculos)'!A$2:A$19,MATCH($A9,'Equipos (cálculos)'!$AI$2:$AI$19,0))</f>
        <v>Atco. Bembibre</v>
      </c>
      <c r="C9" s="75">
        <f>INDEX('Equipos (cálculos)'!I$2:I$19,MATCH($A9,'Equipos (cálculos)'!$AI$2:$AI$19,0))</f>
        <v>14</v>
      </c>
      <c r="D9" s="75">
        <f>INDEX('Equipos (cálculos)'!B$2:B$19,MATCH($A9,'Equipos (cálculos)'!$AI$2:$AI$19,0))</f>
        <v>9</v>
      </c>
      <c r="E9" s="75">
        <f>INDEX('Equipos (cálculos)'!C$2:C$19,MATCH($A9,'Equipos (cálculos)'!$AI$2:$AI$19,0))</f>
        <v>4</v>
      </c>
      <c r="F9" s="75">
        <f>INDEX('Equipos (cálculos)'!D$2:D$19,MATCH($A9,'Equipos (cálculos)'!$AI$2:$AI$19,0))</f>
        <v>2</v>
      </c>
      <c r="G9" s="75">
        <f>INDEX('Equipos (cálculos)'!E$2:E$19,MATCH($A9,'Equipos (cálculos)'!$AI$2:$AI$19,0))</f>
        <v>3</v>
      </c>
      <c r="H9" s="75">
        <f>INDEX('Equipos (cálculos)'!F$2:F$19,MATCH($A9,'Equipos (cálculos)'!$AI$2:$AI$19,0))</f>
        <v>11</v>
      </c>
      <c r="I9" s="75">
        <f>INDEX('Equipos (cálculos)'!G$2:G$19,MATCH($A9,'Equipos (cálculos)'!$AI$2:$AI$19,0))</f>
        <v>9</v>
      </c>
      <c r="J9" s="75">
        <f>INDEX('Equipos (cálculos)'!H$2:H$19,MATCH($A9,'Equipos (cálculos)'!$AI$2:$AI$19,0))</f>
        <v>2</v>
      </c>
    </row>
    <row r="10" spans="1:10" x14ac:dyDescent="0.2">
      <c r="A10" s="68">
        <v>9</v>
      </c>
      <c r="B10" s="74" t="str">
        <f>INDEX('Equipos (cálculos)'!A$2:A$19,MATCH($A10,'Equipos (cálculos)'!$AI$2:$AI$19,0))</f>
        <v>La Virgen del Camino</v>
      </c>
      <c r="C10" s="75">
        <f>INDEX('Equipos (cálculos)'!I$2:I$19,MATCH($A10,'Equipos (cálculos)'!$AI$2:$AI$19,0))</f>
        <v>14</v>
      </c>
      <c r="D10" s="75">
        <f>INDEX('Equipos (cálculos)'!B$2:B$19,MATCH($A10,'Equipos (cálculos)'!$AI$2:$AI$19,0))</f>
        <v>9</v>
      </c>
      <c r="E10" s="75">
        <f>INDEX('Equipos (cálculos)'!C$2:C$19,MATCH($A10,'Equipos (cálculos)'!$AI$2:$AI$19,0))</f>
        <v>4</v>
      </c>
      <c r="F10" s="75">
        <f>INDEX('Equipos (cálculos)'!D$2:D$19,MATCH($A10,'Equipos (cálculos)'!$AI$2:$AI$19,0))</f>
        <v>2</v>
      </c>
      <c r="G10" s="75">
        <f>INDEX('Equipos (cálculos)'!E$2:E$19,MATCH($A10,'Equipos (cálculos)'!$AI$2:$AI$19,0))</f>
        <v>3</v>
      </c>
      <c r="H10" s="75">
        <f>INDEX('Equipos (cálculos)'!F$2:F$19,MATCH($A10,'Equipos (cálculos)'!$AI$2:$AI$19,0))</f>
        <v>11</v>
      </c>
      <c r="I10" s="75">
        <f>INDEX('Equipos (cálculos)'!G$2:G$19,MATCH($A10,'Equipos (cálculos)'!$AI$2:$AI$19,0))</f>
        <v>9</v>
      </c>
      <c r="J10" s="75">
        <f>INDEX('Equipos (cálculos)'!H$2:H$19,MATCH($A10,'Equipos (cálculos)'!$AI$2:$AI$19,0))</f>
        <v>2</v>
      </c>
    </row>
    <row r="11" spans="1:10" x14ac:dyDescent="0.2">
      <c r="A11" s="68">
        <v>10</v>
      </c>
      <c r="B11" s="74" t="str">
        <f>INDEX('Equipos (cálculos)'!A$2:A$19,MATCH($A11,'Equipos (cálculos)'!$AI$2:$AI$19,0))</f>
        <v>Palencia Cristo Atlético</v>
      </c>
      <c r="C11" s="75">
        <f>INDEX('Equipos (cálculos)'!I$2:I$19,MATCH($A11,'Equipos (cálculos)'!$AI$2:$AI$19,0))</f>
        <v>11</v>
      </c>
      <c r="D11" s="75">
        <f>INDEX('Equipos (cálculos)'!B$2:B$19,MATCH($A11,'Equipos (cálculos)'!$AI$2:$AI$19,0))</f>
        <v>9</v>
      </c>
      <c r="E11" s="75">
        <f>INDEX('Equipos (cálculos)'!C$2:C$19,MATCH($A11,'Equipos (cálculos)'!$AI$2:$AI$19,0))</f>
        <v>2</v>
      </c>
      <c r="F11" s="75">
        <f>INDEX('Equipos (cálculos)'!D$2:D$19,MATCH($A11,'Equipos (cálculos)'!$AI$2:$AI$19,0))</f>
        <v>5</v>
      </c>
      <c r="G11" s="75">
        <f>INDEX('Equipos (cálculos)'!E$2:E$19,MATCH($A11,'Equipos (cálculos)'!$AI$2:$AI$19,0))</f>
        <v>2</v>
      </c>
      <c r="H11" s="75">
        <f>INDEX('Equipos (cálculos)'!F$2:F$19,MATCH($A11,'Equipos (cálculos)'!$AI$2:$AI$19,0))</f>
        <v>9</v>
      </c>
      <c r="I11" s="75">
        <f>INDEX('Equipos (cálculos)'!G$2:G$19,MATCH($A11,'Equipos (cálculos)'!$AI$2:$AI$19,0))</f>
        <v>10</v>
      </c>
      <c r="J11" s="75">
        <f>INDEX('Equipos (cálculos)'!H$2:H$19,MATCH($A11,'Equipos (cálculos)'!$AI$2:$AI$19,0))</f>
        <v>-1</v>
      </c>
    </row>
    <row r="12" spans="1:10" x14ac:dyDescent="0.2">
      <c r="A12" s="68">
        <v>11</v>
      </c>
      <c r="B12" s="74" t="str">
        <f>INDEX('Equipos (cálculos)'!A$2:A$19,MATCH($A12,'Equipos (cálculos)'!$AI$2:$AI$19,0))</f>
        <v>SD Almazán</v>
      </c>
      <c r="C12" s="75">
        <f>INDEX('Equipos (cálculos)'!I$2:I$19,MATCH($A12,'Equipos (cálculos)'!$AI$2:$AI$19,0))</f>
        <v>11</v>
      </c>
      <c r="D12" s="75">
        <f>INDEX('Equipos (cálculos)'!B$2:B$19,MATCH($A12,'Equipos (cálculos)'!$AI$2:$AI$19,0))</f>
        <v>9</v>
      </c>
      <c r="E12" s="75">
        <f>INDEX('Equipos (cálculos)'!C$2:C$19,MATCH($A12,'Equipos (cálculos)'!$AI$2:$AI$19,0))</f>
        <v>3</v>
      </c>
      <c r="F12" s="75">
        <f>INDEX('Equipos (cálculos)'!D$2:D$19,MATCH($A12,'Equipos (cálculos)'!$AI$2:$AI$19,0))</f>
        <v>2</v>
      </c>
      <c r="G12" s="75">
        <f>INDEX('Equipos (cálculos)'!E$2:E$19,MATCH($A12,'Equipos (cálculos)'!$AI$2:$AI$19,0))</f>
        <v>4</v>
      </c>
      <c r="H12" s="75">
        <f>INDEX('Equipos (cálculos)'!F$2:F$19,MATCH($A12,'Equipos (cálculos)'!$AI$2:$AI$19,0))</f>
        <v>10</v>
      </c>
      <c r="I12" s="75">
        <f>INDEX('Equipos (cálculos)'!G$2:G$19,MATCH($A12,'Equipos (cálculos)'!$AI$2:$AI$19,0))</f>
        <v>13</v>
      </c>
      <c r="J12" s="75">
        <f>INDEX('Equipos (cálculos)'!H$2:H$19,MATCH($A12,'Equipos (cálculos)'!$AI$2:$AI$19,0))</f>
        <v>-3</v>
      </c>
    </row>
    <row r="13" spans="1:10" x14ac:dyDescent="0.2">
      <c r="A13" s="68">
        <v>12</v>
      </c>
      <c r="B13" s="74" t="str">
        <f>INDEX('Equipos (cálculos)'!A$2:A$19,MATCH($A13,'Equipos (cálculos)'!$AI$2:$AI$19,0))</f>
        <v>Becerril</v>
      </c>
      <c r="C13" s="75">
        <f>INDEX('Equipos (cálculos)'!I$2:I$19,MATCH($A13,'Equipos (cálculos)'!$AI$2:$AI$19,0))</f>
        <v>10</v>
      </c>
      <c r="D13" s="75">
        <f>INDEX('Equipos (cálculos)'!B$2:B$19,MATCH($A13,'Equipos (cálculos)'!$AI$2:$AI$19,0))</f>
        <v>9</v>
      </c>
      <c r="E13" s="75">
        <f>INDEX('Equipos (cálculos)'!C$2:C$19,MATCH($A13,'Equipos (cálculos)'!$AI$2:$AI$19,0))</f>
        <v>3</v>
      </c>
      <c r="F13" s="75">
        <f>INDEX('Equipos (cálculos)'!D$2:D$19,MATCH($A13,'Equipos (cálculos)'!$AI$2:$AI$19,0))</f>
        <v>1</v>
      </c>
      <c r="G13" s="75">
        <f>INDEX('Equipos (cálculos)'!E$2:E$19,MATCH($A13,'Equipos (cálculos)'!$AI$2:$AI$19,0))</f>
        <v>5</v>
      </c>
      <c r="H13" s="75">
        <f>INDEX('Equipos (cálculos)'!F$2:F$19,MATCH($A13,'Equipos (cálculos)'!$AI$2:$AI$19,0))</f>
        <v>5</v>
      </c>
      <c r="I13" s="75">
        <f>INDEX('Equipos (cálculos)'!G$2:G$19,MATCH($A13,'Equipos (cálculos)'!$AI$2:$AI$19,0))</f>
        <v>12</v>
      </c>
      <c r="J13" s="75">
        <f>INDEX('Equipos (cálculos)'!H$2:H$19,MATCH($A13,'Equipos (cálculos)'!$AI$2:$AI$19,0))</f>
        <v>-7</v>
      </c>
    </row>
    <row r="14" spans="1:10" x14ac:dyDescent="0.2">
      <c r="A14" s="68">
        <v>13</v>
      </c>
      <c r="B14" s="74" t="str">
        <f>INDEX('Equipos (cálculos)'!A$2:A$19,MATCH($A14,'Equipos (cálculos)'!$AI$2:$AI$19,0))</f>
        <v>Mirandés B</v>
      </c>
      <c r="C14" s="75">
        <f>INDEX('Equipos (cálculos)'!I$2:I$19,MATCH($A14,'Equipos (cálculos)'!$AI$2:$AI$19,0))</f>
        <v>9</v>
      </c>
      <c r="D14" s="75">
        <f>INDEX('Equipos (cálculos)'!B$2:B$19,MATCH($A14,'Equipos (cálculos)'!$AI$2:$AI$19,0))</f>
        <v>9</v>
      </c>
      <c r="E14" s="75">
        <f>INDEX('Equipos (cálculos)'!C$2:C$19,MATCH($A14,'Equipos (cálculos)'!$AI$2:$AI$19,0))</f>
        <v>2</v>
      </c>
      <c r="F14" s="75">
        <f>INDEX('Equipos (cálculos)'!D$2:D$19,MATCH($A14,'Equipos (cálculos)'!$AI$2:$AI$19,0))</f>
        <v>3</v>
      </c>
      <c r="G14" s="75">
        <f>INDEX('Equipos (cálculos)'!E$2:E$19,MATCH($A14,'Equipos (cálculos)'!$AI$2:$AI$19,0))</f>
        <v>4</v>
      </c>
      <c r="H14" s="75">
        <f>INDEX('Equipos (cálculos)'!F$2:F$19,MATCH($A14,'Equipos (cálculos)'!$AI$2:$AI$19,0))</f>
        <v>5</v>
      </c>
      <c r="I14" s="75">
        <f>INDEX('Equipos (cálculos)'!G$2:G$19,MATCH($A14,'Equipos (cálculos)'!$AI$2:$AI$19,0))</f>
        <v>10</v>
      </c>
      <c r="J14" s="75">
        <f>INDEX('Equipos (cálculos)'!H$2:H$19,MATCH($A14,'Equipos (cálculos)'!$AI$2:$AI$19,0))</f>
        <v>-5</v>
      </c>
    </row>
    <row r="15" spans="1:10" x14ac:dyDescent="0.2">
      <c r="A15" s="68">
        <v>14</v>
      </c>
      <c r="B15" s="74" t="str">
        <f>INDEX('Equipos (cálculos)'!A$2:A$19,MATCH($A15,'Equipos (cálculos)'!$AI$2:$AI$19,0))</f>
        <v>Atl. Astorga</v>
      </c>
      <c r="C15" s="75">
        <f>INDEX('Equipos (cálculos)'!I$2:I$19,MATCH($A15,'Equipos (cálculos)'!$AI$2:$AI$19,0))</f>
        <v>9</v>
      </c>
      <c r="D15" s="75">
        <f>INDEX('Equipos (cálculos)'!B$2:B$19,MATCH($A15,'Equipos (cálculos)'!$AI$2:$AI$19,0))</f>
        <v>9</v>
      </c>
      <c r="E15" s="75">
        <f>INDEX('Equipos (cálculos)'!C$2:C$19,MATCH($A15,'Equipos (cálculos)'!$AI$2:$AI$19,0))</f>
        <v>2</v>
      </c>
      <c r="F15" s="75">
        <f>INDEX('Equipos (cálculos)'!D$2:D$19,MATCH($A15,'Equipos (cálculos)'!$AI$2:$AI$19,0))</f>
        <v>3</v>
      </c>
      <c r="G15" s="75">
        <f>INDEX('Equipos (cálculos)'!E$2:E$19,MATCH($A15,'Equipos (cálculos)'!$AI$2:$AI$19,0))</f>
        <v>4</v>
      </c>
      <c r="H15" s="75">
        <f>INDEX('Equipos (cálculos)'!F$2:F$19,MATCH($A15,'Equipos (cálculos)'!$AI$2:$AI$19,0))</f>
        <v>8</v>
      </c>
      <c r="I15" s="75">
        <f>INDEX('Equipos (cálculos)'!G$2:G$19,MATCH($A15,'Equipos (cálculos)'!$AI$2:$AI$19,0))</f>
        <v>9</v>
      </c>
      <c r="J15" s="75">
        <f>INDEX('Equipos (cálculos)'!H$2:H$19,MATCH($A15,'Equipos (cálculos)'!$AI$2:$AI$19,0))</f>
        <v>-1</v>
      </c>
    </row>
    <row r="16" spans="1:10" x14ac:dyDescent="0.2">
      <c r="A16" s="68">
        <v>15</v>
      </c>
      <c r="B16" s="74" t="str">
        <f>INDEX('Equipos (cálculos)'!A$2:A$19,MATCH($A16,'Equipos (cálculos)'!$AI$2:$AI$19,0))</f>
        <v>CD. Villaralbo</v>
      </c>
      <c r="C16" s="75">
        <f>INDEX('Equipos (cálculos)'!I$2:I$19,MATCH($A16,'Equipos (cálculos)'!$AI$2:$AI$19,0))</f>
        <v>7</v>
      </c>
      <c r="D16" s="75">
        <f>INDEX('Equipos (cálculos)'!B$2:B$19,MATCH($A16,'Equipos (cálculos)'!$AI$2:$AI$19,0))</f>
        <v>9</v>
      </c>
      <c r="E16" s="75">
        <f>INDEX('Equipos (cálculos)'!C$2:C$19,MATCH($A16,'Equipos (cálculos)'!$AI$2:$AI$19,0))</f>
        <v>2</v>
      </c>
      <c r="F16" s="75">
        <f>INDEX('Equipos (cálculos)'!D$2:D$19,MATCH($A16,'Equipos (cálculos)'!$AI$2:$AI$19,0))</f>
        <v>1</v>
      </c>
      <c r="G16" s="75">
        <f>INDEX('Equipos (cálculos)'!E$2:E$19,MATCH($A16,'Equipos (cálculos)'!$AI$2:$AI$19,0))</f>
        <v>6</v>
      </c>
      <c r="H16" s="75">
        <f>INDEX('Equipos (cálculos)'!F$2:F$19,MATCH($A16,'Equipos (cálculos)'!$AI$2:$AI$19,0))</f>
        <v>5</v>
      </c>
      <c r="I16" s="75">
        <f>INDEX('Equipos (cálculos)'!G$2:G$19,MATCH($A16,'Equipos (cálculos)'!$AI$2:$AI$19,0))</f>
        <v>16</v>
      </c>
      <c r="J16" s="75">
        <f>INDEX('Equipos (cálculos)'!H$2:H$19,MATCH($A16,'Equipos (cálculos)'!$AI$2:$AI$19,0))</f>
        <v>-11</v>
      </c>
    </row>
    <row r="17" spans="1:10" x14ac:dyDescent="0.2">
      <c r="A17" s="69">
        <v>16</v>
      </c>
      <c r="B17" s="74" t="str">
        <f>INDEX('Equipos (cálculos)'!A$2:A$19,MATCH($A17,'Equipos (cálculos)'!$AI$2:$AI$19,0))</f>
        <v>DiocesanosAvila</v>
      </c>
      <c r="C17" s="75">
        <f>INDEX('Equipos (cálculos)'!I$2:I$19,MATCH($A17,'Equipos (cálculos)'!$AI$2:$AI$19,0))</f>
        <v>6</v>
      </c>
      <c r="D17" s="75">
        <f>INDEX('Equipos (cálculos)'!B$2:B$19,MATCH($A17,'Equipos (cálculos)'!$AI$2:$AI$19,0))</f>
        <v>9</v>
      </c>
      <c r="E17" s="75">
        <f>INDEX('Equipos (cálculos)'!C$2:C$19,MATCH($A17,'Equipos (cálculos)'!$AI$2:$AI$19,0))</f>
        <v>0</v>
      </c>
      <c r="F17" s="75">
        <f>INDEX('Equipos (cálculos)'!D$2:D$19,MATCH($A17,'Equipos (cálculos)'!$AI$2:$AI$19,0))</f>
        <v>6</v>
      </c>
      <c r="G17" s="75">
        <f>INDEX('Equipos (cálculos)'!E$2:E$19,MATCH($A17,'Equipos (cálculos)'!$AI$2:$AI$19,0))</f>
        <v>3</v>
      </c>
      <c r="H17" s="75">
        <f>INDEX('Equipos (cálculos)'!F$2:F$19,MATCH($A17,'Equipos (cálculos)'!$AI$2:$AI$19,0))</f>
        <v>3</v>
      </c>
      <c r="I17" s="75">
        <f>INDEX('Equipos (cálculos)'!G$2:G$19,MATCH($A17,'Equipos (cálculos)'!$AI$2:$AI$19,0))</f>
        <v>8</v>
      </c>
      <c r="J17" s="75">
        <f>INDEX('Equipos (cálculos)'!H$2:H$19,MATCH($A17,'Equipos (cálculos)'!$AI$2:$AI$19,0))</f>
        <v>-5</v>
      </c>
    </row>
    <row r="18" spans="1:10" x14ac:dyDescent="0.2">
      <c r="A18" s="69">
        <v>17</v>
      </c>
      <c r="B18" s="74" t="str">
        <f>INDEX('Equipos (cálculos)'!A$2:A$19,MATCH($A18,'Equipos (cálculos)'!$AI$2:$AI$19,0))</f>
        <v>Ponferradina B</v>
      </c>
      <c r="C18" s="75">
        <f>INDEX('Equipos (cálculos)'!I$2:I$19,MATCH($A18,'Equipos (cálculos)'!$AI$2:$AI$19,0))</f>
        <v>4</v>
      </c>
      <c r="D18" s="75">
        <f>INDEX('Equipos (cálculos)'!B$2:B$19,MATCH($A18,'Equipos (cálculos)'!$AI$2:$AI$19,0))</f>
        <v>9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4</v>
      </c>
      <c r="G18" s="75">
        <f>INDEX('Equipos (cálculos)'!E$2:E$19,MATCH($A18,'Equipos (cálculos)'!$AI$2:$AI$19,0))</f>
        <v>5</v>
      </c>
      <c r="H18" s="75">
        <f>INDEX('Equipos (cálculos)'!F$2:F$19,MATCH($A18,'Equipos (cálculos)'!$AI$2:$AI$19,0))</f>
        <v>6</v>
      </c>
      <c r="I18" s="75">
        <f>INDEX('Equipos (cálculos)'!G$2:G$19,MATCH($A18,'Equipos (cálculos)'!$AI$2:$AI$19,0))</f>
        <v>17</v>
      </c>
      <c r="J18" s="75">
        <f>INDEX('Equipos (cálculos)'!H$2:H$19,MATCH($A18,'Equipos (cálculos)'!$AI$2:$AI$19,0))</f>
        <v>-11</v>
      </c>
    </row>
    <row r="19" spans="1:10" x14ac:dyDescent="0.2">
      <c r="A19" s="69">
        <v>18</v>
      </c>
      <c r="B19" s="74" t="str">
        <f>INDEX('Equipos (cálculos)'!A$2:A$19,MATCH($A19,'Equipos (cálculos)'!$AI$2:$AI$19,0))</f>
        <v>CD. Laguna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9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9</v>
      </c>
      <c r="H19" s="75">
        <f>INDEX('Equipos (cálculos)'!F$2:F$19,MATCH($A19,'Equipos (cálculos)'!$AI$2:$AI$19,0))</f>
        <v>5</v>
      </c>
      <c r="I19" s="75">
        <f>INDEX('Equipos (cálculos)'!G$2:G$19,MATCH($A19,'Equipos (cálculos)'!$AI$2:$AI$19,0))</f>
        <v>23</v>
      </c>
      <c r="J19" s="75">
        <f>INDEX('Equipos (cálculos)'!H$2:H$19,MATCH($A19,'Equipos (cálculos)'!$AI$2:$AI$19,0))</f>
        <v>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32" t="s">
        <v>76</v>
      </c>
      <c r="D2" s="132"/>
      <c r="E2" s="132"/>
      <c r="F2" s="132"/>
      <c r="G2" s="132"/>
      <c r="H2" s="36" t="s">
        <v>80</v>
      </c>
      <c r="J2" s="24" t="s">
        <v>78</v>
      </c>
      <c r="K2" s="132" t="s">
        <v>81</v>
      </c>
      <c r="L2" s="132"/>
      <c r="M2" s="132"/>
      <c r="N2" s="132"/>
      <c r="O2" s="132"/>
      <c r="P2" s="34" t="s">
        <v>53</v>
      </c>
      <c r="R2" s="24" t="s">
        <v>79</v>
      </c>
      <c r="S2" s="132" t="s">
        <v>77</v>
      </c>
      <c r="T2" s="132"/>
      <c r="U2" s="132"/>
      <c r="V2" s="132"/>
      <c r="W2" s="132"/>
      <c r="X2" s="34" t="s">
        <v>96</v>
      </c>
      <c r="Z2" s="24" t="s">
        <v>98</v>
      </c>
      <c r="AA2" s="132" t="s">
        <v>97</v>
      </c>
      <c r="AB2" s="132"/>
      <c r="AC2" s="132"/>
      <c r="AD2" s="132"/>
      <c r="AE2" s="132"/>
      <c r="AF2" s="34" t="s">
        <v>71</v>
      </c>
      <c r="AH2" s="147" t="s">
        <v>33</v>
      </c>
      <c r="AI2" s="148"/>
      <c r="AJ2" s="148"/>
      <c r="AK2" s="148"/>
      <c r="AL2" s="148"/>
      <c r="AM2" s="148"/>
      <c r="AN2" s="149"/>
      <c r="AP2" s="147" t="s">
        <v>34</v>
      </c>
      <c r="AQ2" s="148"/>
      <c r="AR2" s="148"/>
      <c r="AS2" s="148"/>
      <c r="AT2" s="148"/>
      <c r="AU2" s="148"/>
      <c r="AV2" s="149"/>
      <c r="AX2" s="147" t="s">
        <v>35</v>
      </c>
      <c r="AY2" s="148"/>
      <c r="AZ2" s="148"/>
      <c r="BA2" s="148"/>
      <c r="BB2" s="148"/>
      <c r="BC2" s="148"/>
      <c r="BD2" s="149"/>
      <c r="BF2" s="147" t="s">
        <v>36</v>
      </c>
      <c r="BG2" s="148"/>
      <c r="BH2" s="148"/>
      <c r="BI2" s="148"/>
      <c r="BJ2" s="148"/>
      <c r="BK2" s="148"/>
      <c r="BL2" s="149"/>
      <c r="BN2" s="147" t="s">
        <v>37</v>
      </c>
      <c r="BO2" s="148"/>
      <c r="BP2" s="148"/>
      <c r="BQ2" s="148"/>
      <c r="BR2" s="148"/>
      <c r="BS2" s="148"/>
      <c r="BT2" s="149"/>
      <c r="BV2" s="147" t="s">
        <v>38</v>
      </c>
      <c r="BW2" s="148"/>
      <c r="BX2" s="148"/>
      <c r="BY2" s="148"/>
      <c r="BZ2" s="148"/>
      <c r="CA2" s="148"/>
      <c r="CB2" s="149"/>
    </row>
    <row r="3" spans="2:80" ht="19" x14ac:dyDescent="0.25">
      <c r="B3" s="133" t="s">
        <v>0</v>
      </c>
      <c r="C3" s="134"/>
      <c r="D3" s="134"/>
      <c r="E3" s="146" t="s">
        <v>4</v>
      </c>
      <c r="F3" s="146"/>
      <c r="G3" s="135" t="s">
        <v>7</v>
      </c>
      <c r="H3" s="136"/>
      <c r="J3" s="141" t="s">
        <v>0</v>
      </c>
      <c r="K3" s="142"/>
      <c r="L3" s="142"/>
      <c r="M3" s="145" t="s">
        <v>4</v>
      </c>
      <c r="N3" s="145"/>
      <c r="O3" s="143" t="s">
        <v>7</v>
      </c>
      <c r="P3" s="144"/>
      <c r="R3" s="141" t="s">
        <v>0</v>
      </c>
      <c r="S3" s="142"/>
      <c r="T3" s="142"/>
      <c r="U3" s="145" t="s">
        <v>4</v>
      </c>
      <c r="V3" s="145"/>
      <c r="W3" s="143" t="s">
        <v>7</v>
      </c>
      <c r="X3" s="144"/>
      <c r="Z3" s="141" t="s">
        <v>0</v>
      </c>
      <c r="AA3" s="142"/>
      <c r="AB3" s="142"/>
      <c r="AC3" s="145" t="s">
        <v>4</v>
      </c>
      <c r="AD3" s="145"/>
      <c r="AE3" s="143" t="s">
        <v>7</v>
      </c>
      <c r="AF3" s="144"/>
      <c r="AH3" s="141" t="s">
        <v>0</v>
      </c>
      <c r="AI3" s="142"/>
      <c r="AJ3" s="142"/>
      <c r="AK3" s="145" t="s">
        <v>4</v>
      </c>
      <c r="AL3" s="145"/>
      <c r="AM3" s="143" t="s">
        <v>7</v>
      </c>
      <c r="AN3" s="144"/>
      <c r="AP3" s="141" t="s">
        <v>0</v>
      </c>
      <c r="AQ3" s="142"/>
      <c r="AR3" s="142"/>
      <c r="AS3" s="145" t="s">
        <v>4</v>
      </c>
      <c r="AT3" s="145"/>
      <c r="AU3" s="143" t="s">
        <v>7</v>
      </c>
      <c r="AV3" s="144"/>
      <c r="AX3" s="141" t="s">
        <v>0</v>
      </c>
      <c r="AY3" s="142"/>
      <c r="AZ3" s="142"/>
      <c r="BA3" s="145" t="s">
        <v>4</v>
      </c>
      <c r="BB3" s="145"/>
      <c r="BC3" s="143" t="s">
        <v>7</v>
      </c>
      <c r="BD3" s="144"/>
      <c r="BF3" s="141" t="s">
        <v>0</v>
      </c>
      <c r="BG3" s="142"/>
      <c r="BH3" s="142"/>
      <c r="BI3" s="145" t="s">
        <v>4</v>
      </c>
      <c r="BJ3" s="145"/>
      <c r="BK3" s="143" t="s">
        <v>7</v>
      </c>
      <c r="BL3" s="144"/>
      <c r="BN3" s="141" t="s">
        <v>0</v>
      </c>
      <c r="BO3" s="142"/>
      <c r="BP3" s="142"/>
      <c r="BQ3" s="145" t="s">
        <v>4</v>
      </c>
      <c r="BR3" s="145"/>
      <c r="BS3" s="143" t="s">
        <v>7</v>
      </c>
      <c r="BT3" s="144"/>
      <c r="BV3" s="141" t="s">
        <v>0</v>
      </c>
      <c r="BW3" s="142"/>
      <c r="BX3" s="142"/>
      <c r="BY3" s="145" t="s">
        <v>4</v>
      </c>
      <c r="BZ3" s="145"/>
      <c r="CA3" s="143" t="s">
        <v>7</v>
      </c>
      <c r="CB3" s="144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C2:G2"/>
    <mergeCell ref="K2:O2"/>
    <mergeCell ref="S2:W2"/>
    <mergeCell ref="AX2:BD2"/>
    <mergeCell ref="BF2:BL2"/>
    <mergeCell ref="AA2:AE2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B3:D3"/>
    <mergeCell ref="E3:F3"/>
    <mergeCell ref="G3:H3"/>
    <mergeCell ref="J3:L3"/>
    <mergeCell ref="M3:N3"/>
    <mergeCell ref="O3:P3"/>
    <mergeCell ref="R3:T3"/>
    <mergeCell ref="U3:V3"/>
    <mergeCell ref="W3:X3"/>
    <mergeCell ref="Z3:AB3"/>
    <mergeCell ref="BF3:BH3"/>
    <mergeCell ref="CA3:CB3"/>
    <mergeCell ref="BK3:BL3"/>
    <mergeCell ref="BN3:BP3"/>
    <mergeCell ref="BQ3:BR3"/>
    <mergeCell ref="BS3:BT3"/>
    <mergeCell ref="BV3:BX3"/>
    <mergeCell ref="BY3:B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23" ht="19" x14ac:dyDescent="0.25">
      <c r="F40" s="141" t="s">
        <v>0</v>
      </c>
      <c r="G40" s="142"/>
      <c r="H40" s="142"/>
      <c r="I40" s="145" t="s">
        <v>4</v>
      </c>
      <c r="J40" s="145"/>
      <c r="K40" s="143" t="s">
        <v>7</v>
      </c>
      <c r="L40" s="144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5"/>
  <sheetViews>
    <sheetView tabSelected="1" topLeftCell="BE2" workbookViewId="0">
      <selection activeCell="BQ27" sqref="BQ27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9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9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9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9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32" t="s">
        <v>178</v>
      </c>
      <c r="D2" s="132"/>
      <c r="E2" s="132"/>
      <c r="F2" s="132"/>
      <c r="G2" s="132"/>
      <c r="H2" s="36" t="s">
        <v>71</v>
      </c>
      <c r="J2" s="24" t="s">
        <v>182</v>
      </c>
      <c r="K2" s="132" t="s">
        <v>180</v>
      </c>
      <c r="L2" s="132"/>
      <c r="M2" s="132"/>
      <c r="N2" s="132"/>
      <c r="O2" s="132"/>
      <c r="P2" s="123" t="s">
        <v>185</v>
      </c>
      <c r="R2" s="24" t="s">
        <v>183</v>
      </c>
      <c r="S2" s="132" t="s">
        <v>181</v>
      </c>
      <c r="T2" s="132"/>
      <c r="U2" s="132"/>
      <c r="V2" s="132"/>
      <c r="W2" s="132"/>
      <c r="X2" s="123" t="s">
        <v>186</v>
      </c>
      <c r="Z2" s="24" t="s">
        <v>187</v>
      </c>
      <c r="AA2" s="132" t="s">
        <v>188</v>
      </c>
      <c r="AB2" s="132"/>
      <c r="AC2" s="132"/>
      <c r="AD2" s="132"/>
      <c r="AE2" s="132"/>
      <c r="AF2" s="130" t="s">
        <v>189</v>
      </c>
      <c r="AH2" s="24" t="s">
        <v>191</v>
      </c>
      <c r="AI2" s="132" t="s">
        <v>190</v>
      </c>
      <c r="AJ2" s="132"/>
      <c r="AK2" s="132"/>
      <c r="AL2" s="132"/>
      <c r="AM2" s="132"/>
      <c r="AN2" s="131" t="s">
        <v>71</v>
      </c>
      <c r="AP2" s="24" t="s">
        <v>194</v>
      </c>
      <c r="AQ2" s="132" t="s">
        <v>192</v>
      </c>
      <c r="AR2" s="132"/>
      <c r="AS2" s="132"/>
      <c r="AT2" s="132"/>
      <c r="AU2" s="132"/>
      <c r="AV2" s="45" t="s">
        <v>193</v>
      </c>
      <c r="AX2" s="24" t="s">
        <v>197</v>
      </c>
      <c r="AY2" s="132" t="s">
        <v>195</v>
      </c>
      <c r="AZ2" s="132"/>
      <c r="BA2" s="132"/>
      <c r="BB2" s="132"/>
      <c r="BC2" s="132"/>
      <c r="BD2" s="123" t="s">
        <v>196</v>
      </c>
      <c r="BF2" s="24" t="s">
        <v>198</v>
      </c>
      <c r="BG2" s="132" t="s">
        <v>199</v>
      </c>
      <c r="BH2" s="132"/>
      <c r="BI2" s="132"/>
      <c r="BJ2" s="132"/>
      <c r="BK2" s="132"/>
      <c r="BL2" s="131" t="s">
        <v>80</v>
      </c>
      <c r="BN2" s="24" t="s">
        <v>201</v>
      </c>
      <c r="BO2" s="132" t="s">
        <v>200</v>
      </c>
      <c r="BP2" s="132"/>
      <c r="BQ2" s="132"/>
      <c r="BR2" s="132"/>
      <c r="BS2" s="132"/>
      <c r="BT2" s="131" t="s">
        <v>71</v>
      </c>
      <c r="BV2" s="147" t="s">
        <v>38</v>
      </c>
      <c r="BW2" s="148"/>
      <c r="BX2" s="148"/>
      <c r="BY2" s="148"/>
      <c r="BZ2" s="148"/>
      <c r="CA2" s="148"/>
      <c r="CB2" s="149"/>
      <c r="CD2" s="147" t="s">
        <v>39</v>
      </c>
      <c r="CE2" s="148"/>
      <c r="CF2" s="148"/>
      <c r="CG2" s="148"/>
      <c r="CH2" s="148"/>
      <c r="CI2" s="148"/>
      <c r="CJ2" s="149"/>
      <c r="CL2" s="147" t="s">
        <v>40</v>
      </c>
      <c r="CM2" s="148"/>
      <c r="CN2" s="148"/>
      <c r="CO2" s="148"/>
      <c r="CP2" s="148"/>
      <c r="CQ2" s="148"/>
      <c r="CR2" s="149"/>
      <c r="CT2" s="147" t="s">
        <v>41</v>
      </c>
      <c r="CU2" s="148"/>
      <c r="CV2" s="148"/>
      <c r="CW2" s="148"/>
      <c r="CX2" s="148"/>
      <c r="CY2" s="148"/>
      <c r="CZ2" s="149"/>
      <c r="DB2" s="147" t="s">
        <v>45</v>
      </c>
      <c r="DC2" s="148"/>
      <c r="DD2" s="148"/>
      <c r="DE2" s="148"/>
      <c r="DF2" s="148"/>
      <c r="DG2" s="148"/>
      <c r="DH2" s="149"/>
      <c r="DJ2" s="147" t="s">
        <v>44</v>
      </c>
      <c r="DK2" s="148"/>
      <c r="DL2" s="148"/>
      <c r="DM2" s="148"/>
      <c r="DN2" s="148"/>
      <c r="DO2" s="148"/>
      <c r="DP2" s="149"/>
      <c r="DR2" s="147" t="s">
        <v>43</v>
      </c>
      <c r="DS2" s="148"/>
      <c r="DT2" s="148"/>
      <c r="DU2" s="148"/>
      <c r="DV2" s="148"/>
      <c r="DW2" s="148"/>
      <c r="DX2" s="149"/>
      <c r="DZ2" s="147" t="s">
        <v>42</v>
      </c>
      <c r="EA2" s="148"/>
      <c r="EB2" s="148"/>
      <c r="EC2" s="148"/>
      <c r="ED2" s="148"/>
      <c r="EE2" s="148"/>
      <c r="EF2" s="149"/>
    </row>
    <row r="3" spans="2:136" ht="19" x14ac:dyDescent="0.25">
      <c r="B3" s="141" t="s">
        <v>0</v>
      </c>
      <c r="C3" s="142"/>
      <c r="D3" s="142"/>
      <c r="E3" s="145" t="s">
        <v>4</v>
      </c>
      <c r="F3" s="145"/>
      <c r="G3" s="143" t="s">
        <v>7</v>
      </c>
      <c r="H3" s="144"/>
      <c r="J3" s="141" t="s">
        <v>0</v>
      </c>
      <c r="K3" s="142"/>
      <c r="L3" s="142"/>
      <c r="M3" s="145" t="s">
        <v>4</v>
      </c>
      <c r="N3" s="145"/>
      <c r="O3" s="143" t="s">
        <v>7</v>
      </c>
      <c r="P3" s="144"/>
      <c r="R3" s="141" t="s">
        <v>0</v>
      </c>
      <c r="S3" s="142"/>
      <c r="T3" s="142"/>
      <c r="U3" s="145" t="s">
        <v>4</v>
      </c>
      <c r="V3" s="145"/>
      <c r="W3" s="143" t="s">
        <v>7</v>
      </c>
      <c r="X3" s="144"/>
      <c r="Z3" s="141" t="s">
        <v>0</v>
      </c>
      <c r="AA3" s="142"/>
      <c r="AB3" s="142"/>
      <c r="AC3" s="145" t="s">
        <v>4</v>
      </c>
      <c r="AD3" s="145"/>
      <c r="AE3" s="143" t="s">
        <v>7</v>
      </c>
      <c r="AF3" s="144"/>
      <c r="AH3" s="141" t="s">
        <v>0</v>
      </c>
      <c r="AI3" s="142"/>
      <c r="AJ3" s="142"/>
      <c r="AK3" s="145" t="s">
        <v>4</v>
      </c>
      <c r="AL3" s="145"/>
      <c r="AM3" s="143" t="s">
        <v>7</v>
      </c>
      <c r="AN3" s="144"/>
      <c r="AP3" s="141" t="s">
        <v>0</v>
      </c>
      <c r="AQ3" s="142"/>
      <c r="AR3" s="142"/>
      <c r="AS3" s="145" t="s">
        <v>4</v>
      </c>
      <c r="AT3" s="145"/>
      <c r="AU3" s="143" t="s">
        <v>7</v>
      </c>
      <c r="AV3" s="144"/>
      <c r="AX3" s="141" t="s">
        <v>0</v>
      </c>
      <c r="AY3" s="142"/>
      <c r="AZ3" s="142"/>
      <c r="BA3" s="145" t="s">
        <v>4</v>
      </c>
      <c r="BB3" s="145"/>
      <c r="BC3" s="143" t="s">
        <v>7</v>
      </c>
      <c r="BD3" s="144"/>
      <c r="BF3" s="141" t="s">
        <v>0</v>
      </c>
      <c r="BG3" s="142"/>
      <c r="BH3" s="142"/>
      <c r="BI3" s="145" t="s">
        <v>4</v>
      </c>
      <c r="BJ3" s="145"/>
      <c r="BK3" s="143" t="s">
        <v>7</v>
      </c>
      <c r="BL3" s="144"/>
      <c r="BN3" s="141" t="s">
        <v>0</v>
      </c>
      <c r="BO3" s="142"/>
      <c r="BP3" s="142"/>
      <c r="BQ3" s="145" t="s">
        <v>4</v>
      </c>
      <c r="BR3" s="145"/>
      <c r="BS3" s="143" t="s">
        <v>7</v>
      </c>
      <c r="BT3" s="144"/>
      <c r="BV3" s="141" t="s">
        <v>0</v>
      </c>
      <c r="BW3" s="142"/>
      <c r="BX3" s="142"/>
      <c r="BY3" s="145" t="s">
        <v>4</v>
      </c>
      <c r="BZ3" s="145"/>
      <c r="CA3" s="143" t="s">
        <v>7</v>
      </c>
      <c r="CB3" s="144"/>
      <c r="CD3" s="141" t="s">
        <v>0</v>
      </c>
      <c r="CE3" s="142"/>
      <c r="CF3" s="142"/>
      <c r="CG3" s="145" t="s">
        <v>4</v>
      </c>
      <c r="CH3" s="145"/>
      <c r="CI3" s="143" t="s">
        <v>7</v>
      </c>
      <c r="CJ3" s="144"/>
      <c r="CL3" s="141" t="s">
        <v>0</v>
      </c>
      <c r="CM3" s="142"/>
      <c r="CN3" s="142"/>
      <c r="CO3" s="145" t="s">
        <v>4</v>
      </c>
      <c r="CP3" s="145"/>
      <c r="CQ3" s="143" t="s">
        <v>7</v>
      </c>
      <c r="CR3" s="144"/>
      <c r="CT3" s="141" t="s">
        <v>0</v>
      </c>
      <c r="CU3" s="142"/>
      <c r="CV3" s="142"/>
      <c r="CW3" s="145" t="s">
        <v>4</v>
      </c>
      <c r="CX3" s="145"/>
      <c r="CY3" s="143" t="s">
        <v>7</v>
      </c>
      <c r="CZ3" s="144"/>
      <c r="DB3" s="141" t="s">
        <v>0</v>
      </c>
      <c r="DC3" s="142"/>
      <c r="DD3" s="142"/>
      <c r="DE3" s="145" t="s">
        <v>4</v>
      </c>
      <c r="DF3" s="145"/>
      <c r="DG3" s="143" t="s">
        <v>7</v>
      </c>
      <c r="DH3" s="144"/>
      <c r="DJ3" s="141" t="s">
        <v>0</v>
      </c>
      <c r="DK3" s="142"/>
      <c r="DL3" s="142"/>
      <c r="DM3" s="145" t="s">
        <v>4</v>
      </c>
      <c r="DN3" s="145"/>
      <c r="DO3" s="143" t="s">
        <v>7</v>
      </c>
      <c r="DP3" s="144"/>
      <c r="DR3" s="141" t="s">
        <v>0</v>
      </c>
      <c r="DS3" s="142"/>
      <c r="DT3" s="142"/>
      <c r="DU3" s="145" t="s">
        <v>4</v>
      </c>
      <c r="DV3" s="145"/>
      <c r="DW3" s="143" t="s">
        <v>7</v>
      </c>
      <c r="DX3" s="144"/>
      <c r="DZ3" s="141" t="s">
        <v>0</v>
      </c>
      <c r="EA3" s="142"/>
      <c r="EB3" s="142"/>
      <c r="EC3" s="145" t="s">
        <v>4</v>
      </c>
      <c r="ED3" s="145"/>
      <c r="EE3" s="143" t="s">
        <v>7</v>
      </c>
      <c r="EF3" s="14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90</v>
      </c>
      <c r="AC5" s="7"/>
      <c r="AD5" s="7"/>
      <c r="AE5" s="7"/>
      <c r="AF5" s="8"/>
      <c r="AH5" s="6" t="s">
        <v>10</v>
      </c>
      <c r="AI5" s="7">
        <v>1</v>
      </c>
      <c r="AJ5" s="7">
        <v>90</v>
      </c>
      <c r="AK5" s="7"/>
      <c r="AL5" s="7"/>
      <c r="AM5" s="7"/>
      <c r="AN5" s="8"/>
      <c r="AP5" s="6" t="s">
        <v>10</v>
      </c>
      <c r="AQ5" s="7">
        <v>1</v>
      </c>
      <c r="AR5" s="7">
        <v>90</v>
      </c>
      <c r="AS5" s="7"/>
      <c r="AT5" s="7"/>
      <c r="AU5" s="7"/>
      <c r="AV5" s="8"/>
      <c r="AX5" s="6" t="s">
        <v>10</v>
      </c>
      <c r="AY5" s="7">
        <v>1</v>
      </c>
      <c r="AZ5" s="7">
        <v>90</v>
      </c>
      <c r="BA5" s="7"/>
      <c r="BB5" s="7"/>
      <c r="BC5" s="7"/>
      <c r="BD5" s="8"/>
      <c r="BF5" s="6" t="s">
        <v>10</v>
      </c>
      <c r="BG5" s="7">
        <v>1</v>
      </c>
      <c r="BH5" s="7">
        <v>90</v>
      </c>
      <c r="BI5" s="7"/>
      <c r="BJ5" s="7"/>
      <c r="BK5" s="7"/>
      <c r="BL5" s="8"/>
      <c r="BN5" s="6" t="s">
        <v>10</v>
      </c>
      <c r="BO5" s="7">
        <v>1</v>
      </c>
      <c r="BP5" s="7">
        <v>90</v>
      </c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>
        <v>1</v>
      </c>
      <c r="AB7" s="7">
        <v>67</v>
      </c>
      <c r="AC7" s="7"/>
      <c r="AD7" s="7"/>
      <c r="AE7" s="7">
        <v>1</v>
      </c>
      <c r="AF7" s="8"/>
      <c r="AH7" s="6" t="s">
        <v>12</v>
      </c>
      <c r="AI7" s="7">
        <v>1</v>
      </c>
      <c r="AJ7" s="7">
        <v>78</v>
      </c>
      <c r="AK7" s="7"/>
      <c r="AL7" s="7"/>
      <c r="AM7" s="7"/>
      <c r="AN7" s="8"/>
      <c r="AP7" s="6" t="s">
        <v>12</v>
      </c>
      <c r="AQ7" s="7">
        <v>1</v>
      </c>
      <c r="AR7" s="7">
        <v>68</v>
      </c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>
        <v>18</v>
      </c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>
        <v>23</v>
      </c>
      <c r="AC9" s="7"/>
      <c r="AD9" s="7"/>
      <c r="AE9" s="7"/>
      <c r="AF9" s="8"/>
      <c r="AH9" s="6" t="s">
        <v>14</v>
      </c>
      <c r="AI9" s="7"/>
      <c r="AJ9" s="7">
        <v>12</v>
      </c>
      <c r="AK9" s="7"/>
      <c r="AL9" s="7"/>
      <c r="AM9" s="7"/>
      <c r="AN9" s="8"/>
      <c r="AP9" s="6" t="s">
        <v>14</v>
      </c>
      <c r="AQ9" s="7"/>
      <c r="AR9" s="7">
        <v>22</v>
      </c>
      <c r="AS9" s="7"/>
      <c r="AT9" s="7"/>
      <c r="AU9" s="7"/>
      <c r="AV9" s="8"/>
      <c r="AX9" s="6" t="s">
        <v>14</v>
      </c>
      <c r="AY9" s="7">
        <v>1</v>
      </c>
      <c r="AZ9" s="7">
        <v>90</v>
      </c>
      <c r="BA9" s="7"/>
      <c r="BB9" s="7"/>
      <c r="BC9" s="7"/>
      <c r="BD9" s="8"/>
      <c r="BF9" s="6" t="s">
        <v>14</v>
      </c>
      <c r="BG9" s="7">
        <v>1</v>
      </c>
      <c r="BH9" s="7">
        <v>90</v>
      </c>
      <c r="BI9" s="7"/>
      <c r="BJ9" s="7"/>
      <c r="BK9" s="7"/>
      <c r="BL9" s="8"/>
      <c r="BN9" s="6" t="s">
        <v>14</v>
      </c>
      <c r="BO9" s="7">
        <v>1</v>
      </c>
      <c r="BP9" s="7">
        <v>72</v>
      </c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90</v>
      </c>
      <c r="AC10" s="7"/>
      <c r="AD10" s="7"/>
      <c r="AE10" s="7"/>
      <c r="AF10" s="8"/>
      <c r="AH10" s="6" t="s">
        <v>15</v>
      </c>
      <c r="AI10" s="7">
        <v>1</v>
      </c>
      <c r="AJ10" s="7">
        <v>90</v>
      </c>
      <c r="AK10" s="7"/>
      <c r="AL10" s="7"/>
      <c r="AM10" s="7"/>
      <c r="AN10" s="8"/>
      <c r="AP10" s="6" t="s">
        <v>15</v>
      </c>
      <c r="AQ10" s="7">
        <v>1</v>
      </c>
      <c r="AR10" s="7">
        <v>90</v>
      </c>
      <c r="AS10" s="7"/>
      <c r="AT10" s="7"/>
      <c r="AU10" s="7"/>
      <c r="AV10" s="8"/>
      <c r="AX10" s="6" t="s">
        <v>15</v>
      </c>
      <c r="AY10" s="7">
        <v>1</v>
      </c>
      <c r="AZ10" s="7">
        <v>90</v>
      </c>
      <c r="BA10" s="7"/>
      <c r="BB10" s="7"/>
      <c r="BC10" s="7"/>
      <c r="BD10" s="8"/>
      <c r="BF10" s="6" t="s">
        <v>15</v>
      </c>
      <c r="BG10" s="7">
        <v>1</v>
      </c>
      <c r="BH10" s="7">
        <v>90</v>
      </c>
      <c r="BI10" s="7"/>
      <c r="BJ10" s="7"/>
      <c r="BK10" s="7"/>
      <c r="BL10" s="8"/>
      <c r="BN10" s="6" t="s">
        <v>15</v>
      </c>
      <c r="BO10" s="7">
        <v>1</v>
      </c>
      <c r="BP10" s="7">
        <v>90</v>
      </c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>
        <v>1</v>
      </c>
      <c r="AB11" s="7">
        <v>90</v>
      </c>
      <c r="AC11" s="7"/>
      <c r="AD11" s="7"/>
      <c r="AE11" s="7"/>
      <c r="AF11" s="8"/>
      <c r="AH11" s="6" t="s">
        <v>16</v>
      </c>
      <c r="AI11" s="7">
        <v>1</v>
      </c>
      <c r="AJ11" s="7">
        <v>90</v>
      </c>
      <c r="AK11" s="7"/>
      <c r="AL11" s="7"/>
      <c r="AM11" s="7"/>
      <c r="AN11" s="8"/>
      <c r="AP11" s="6" t="s">
        <v>16</v>
      </c>
      <c r="AQ11" s="7">
        <v>1</v>
      </c>
      <c r="AR11" s="7">
        <v>60</v>
      </c>
      <c r="AS11" s="7">
        <v>1</v>
      </c>
      <c r="AT11" s="7"/>
      <c r="AU11" s="7"/>
      <c r="AV11" s="8"/>
      <c r="AX11" s="6" t="s">
        <v>16</v>
      </c>
      <c r="AY11" s="7"/>
      <c r="AZ11" s="7">
        <v>55</v>
      </c>
      <c r="BA11" s="7"/>
      <c r="BB11" s="7"/>
      <c r="BC11" s="7"/>
      <c r="BD11" s="8"/>
      <c r="BF11" s="6" t="s">
        <v>16</v>
      </c>
      <c r="BG11" s="7">
        <v>1</v>
      </c>
      <c r="BH11" s="7">
        <v>90</v>
      </c>
      <c r="BI11" s="7"/>
      <c r="BJ11" s="7"/>
      <c r="BK11" s="7"/>
      <c r="BL11" s="8"/>
      <c r="BN11" s="6" t="s">
        <v>16</v>
      </c>
      <c r="BO11" s="7"/>
      <c r="BP11" s="7">
        <v>45</v>
      </c>
      <c r="BQ11" s="7">
        <v>1</v>
      </c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>
        <v>30</v>
      </c>
      <c r="AS12" s="7"/>
      <c r="AT12" s="7"/>
      <c r="AU12" s="7"/>
      <c r="AV12" s="8"/>
      <c r="AX12" s="6" t="s">
        <v>17</v>
      </c>
      <c r="AY12" s="7">
        <v>1</v>
      </c>
      <c r="AZ12" s="7">
        <v>90</v>
      </c>
      <c r="BA12" s="7"/>
      <c r="BB12" s="7"/>
      <c r="BC12" s="7">
        <v>1</v>
      </c>
      <c r="BD12" s="8"/>
      <c r="BF12" s="6" t="s">
        <v>17</v>
      </c>
      <c r="BG12" s="7">
        <v>1</v>
      </c>
      <c r="BH12" s="7">
        <v>71</v>
      </c>
      <c r="BI12" s="7"/>
      <c r="BJ12" s="7"/>
      <c r="BK12" s="7"/>
      <c r="BL12" s="8"/>
      <c r="BN12" s="6" t="s">
        <v>17</v>
      </c>
      <c r="BO12" s="7">
        <v>1</v>
      </c>
      <c r="BP12" s="7">
        <v>45</v>
      </c>
      <c r="BQ12" s="7">
        <v>1</v>
      </c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>
        <v>1</v>
      </c>
      <c r="AB13" s="7">
        <v>90</v>
      </c>
      <c r="AC13" s="7"/>
      <c r="AD13" s="7"/>
      <c r="AE13" s="7"/>
      <c r="AF13" s="8"/>
      <c r="AH13" s="6" t="s">
        <v>18</v>
      </c>
      <c r="AI13" s="7">
        <v>1</v>
      </c>
      <c r="AJ13" s="7">
        <v>90</v>
      </c>
      <c r="AK13" s="7"/>
      <c r="AL13" s="7"/>
      <c r="AM13" s="7"/>
      <c r="AN13" s="8"/>
      <c r="AP13" s="6" t="s">
        <v>18</v>
      </c>
      <c r="AQ13" s="7">
        <v>1</v>
      </c>
      <c r="AR13" s="7">
        <v>90</v>
      </c>
      <c r="AS13" s="7"/>
      <c r="AT13" s="7"/>
      <c r="AU13" s="7"/>
      <c r="AV13" s="8"/>
      <c r="AX13" s="6" t="s">
        <v>18</v>
      </c>
      <c r="AY13" s="7">
        <v>1</v>
      </c>
      <c r="AZ13" s="7">
        <v>35</v>
      </c>
      <c r="BA13" s="7"/>
      <c r="BB13" s="7"/>
      <c r="BC13" s="7"/>
      <c r="BD13" s="8"/>
      <c r="BF13" s="6" t="s">
        <v>18</v>
      </c>
      <c r="BG13" s="7"/>
      <c r="BH13" s="7">
        <v>19</v>
      </c>
      <c r="BI13" s="7"/>
      <c r="BJ13" s="7"/>
      <c r="BK13" s="7"/>
      <c r="BL13" s="8"/>
      <c r="BN13" s="6" t="s">
        <v>18</v>
      </c>
      <c r="BO13" s="7">
        <v>1</v>
      </c>
      <c r="BP13" s="7">
        <v>90</v>
      </c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>
        <v>4</v>
      </c>
      <c r="AS14" s="7"/>
      <c r="AT14" s="7"/>
      <c r="AU14" s="7"/>
      <c r="AV14" s="8"/>
      <c r="AX14" s="6" t="s">
        <v>20</v>
      </c>
      <c r="AY14" s="7"/>
      <c r="AZ14" s="7">
        <v>25</v>
      </c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>
        <v>1</v>
      </c>
      <c r="AB15" s="7">
        <v>67</v>
      </c>
      <c r="AC15" s="7">
        <v>1</v>
      </c>
      <c r="AD15" s="7"/>
      <c r="AE15" s="7">
        <v>1</v>
      </c>
      <c r="AF15" s="8"/>
      <c r="AH15" s="6" t="s">
        <v>21</v>
      </c>
      <c r="AI15" s="7"/>
      <c r="AJ15" s="7">
        <v>4</v>
      </c>
      <c r="AK15" s="7"/>
      <c r="AL15" s="7"/>
      <c r="AM15" s="7"/>
      <c r="AN15" s="8"/>
      <c r="AP15" s="6" t="s">
        <v>21</v>
      </c>
      <c r="AQ15" s="7">
        <v>1</v>
      </c>
      <c r="AR15" s="7">
        <v>60</v>
      </c>
      <c r="AS15" s="7"/>
      <c r="AT15" s="7"/>
      <c r="AU15" s="7"/>
      <c r="AV15" s="8"/>
      <c r="AX15" s="6" t="s">
        <v>21</v>
      </c>
      <c r="AY15" s="7"/>
      <c r="AZ15" s="7">
        <v>14</v>
      </c>
      <c r="BA15" s="7"/>
      <c r="BB15" s="7"/>
      <c r="BC15" s="7"/>
      <c r="BD15" s="8"/>
      <c r="BF15" s="6" t="s">
        <v>21</v>
      </c>
      <c r="BG15" s="7"/>
      <c r="BH15" s="7">
        <v>9</v>
      </c>
      <c r="BI15" s="7"/>
      <c r="BJ15" s="7"/>
      <c r="BK15" s="7"/>
      <c r="BL15" s="8"/>
      <c r="BN15" s="6" t="s">
        <v>21</v>
      </c>
      <c r="BO15" s="7">
        <v>1</v>
      </c>
      <c r="BP15" s="7">
        <v>45</v>
      </c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>
        <v>16</v>
      </c>
      <c r="AC16" s="7"/>
      <c r="AD16" s="7"/>
      <c r="AE16" s="7"/>
      <c r="AF16" s="8">
        <v>1</v>
      </c>
      <c r="AH16" s="6" t="s">
        <v>22</v>
      </c>
      <c r="AI16" s="7">
        <v>1</v>
      </c>
      <c r="AJ16" s="7">
        <v>90</v>
      </c>
      <c r="AK16" s="7"/>
      <c r="AL16" s="7"/>
      <c r="AM16" s="7"/>
      <c r="AN16" s="8"/>
      <c r="AP16" s="6" t="s">
        <v>22</v>
      </c>
      <c r="AQ16" s="7">
        <v>1</v>
      </c>
      <c r="AR16" s="7">
        <v>68</v>
      </c>
      <c r="AS16" s="7"/>
      <c r="AT16" s="7"/>
      <c r="AU16" s="7"/>
      <c r="AV16" s="8"/>
      <c r="AX16" s="6" t="s">
        <v>22</v>
      </c>
      <c r="AY16" s="7">
        <v>1</v>
      </c>
      <c r="AZ16" s="7">
        <v>76</v>
      </c>
      <c r="BA16" s="7"/>
      <c r="BB16" s="7"/>
      <c r="BC16" s="7"/>
      <c r="BD16" s="8"/>
      <c r="BF16" s="6" t="s">
        <v>22</v>
      </c>
      <c r="BG16" s="7">
        <v>1</v>
      </c>
      <c r="BH16" s="7">
        <v>90</v>
      </c>
      <c r="BI16" s="7"/>
      <c r="BJ16" s="7"/>
      <c r="BK16" s="7"/>
      <c r="BL16" s="8"/>
      <c r="BN16" s="6" t="s">
        <v>22</v>
      </c>
      <c r="BO16" s="7">
        <v>1</v>
      </c>
      <c r="BP16" s="7">
        <v>72</v>
      </c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>
        <v>23</v>
      </c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>
        <v>14</v>
      </c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>
        <v>1</v>
      </c>
      <c r="AB18" s="7">
        <v>90</v>
      </c>
      <c r="AC18" s="7"/>
      <c r="AD18" s="7"/>
      <c r="AE18" s="7"/>
      <c r="AF18" s="8">
        <v>1</v>
      </c>
      <c r="AH18" s="6" t="s">
        <v>24</v>
      </c>
      <c r="AI18" s="7">
        <v>1</v>
      </c>
      <c r="AJ18" s="7">
        <v>78</v>
      </c>
      <c r="AK18" s="7"/>
      <c r="AL18" s="7"/>
      <c r="AM18" s="7"/>
      <c r="AN18" s="8"/>
      <c r="AP18" s="6" t="s">
        <v>24</v>
      </c>
      <c r="AQ18" s="7">
        <v>1</v>
      </c>
      <c r="AR18" s="7">
        <v>90</v>
      </c>
      <c r="AS18" s="7"/>
      <c r="AT18" s="7"/>
      <c r="AU18" s="7"/>
      <c r="AV18" s="8"/>
      <c r="AX18" s="6" t="s">
        <v>24</v>
      </c>
      <c r="AY18" s="7">
        <v>1</v>
      </c>
      <c r="AZ18" s="7">
        <v>65</v>
      </c>
      <c r="BA18" s="7"/>
      <c r="BB18" s="7"/>
      <c r="BC18" s="7"/>
      <c r="BD18" s="8"/>
      <c r="BF18" s="6" t="s">
        <v>24</v>
      </c>
      <c r="BG18" s="7">
        <v>1</v>
      </c>
      <c r="BH18" s="7">
        <v>90</v>
      </c>
      <c r="BI18" s="7"/>
      <c r="BJ18" s="7"/>
      <c r="BK18" s="7"/>
      <c r="BL18" s="8"/>
      <c r="BN18" s="6" t="s">
        <v>24</v>
      </c>
      <c r="BO18" s="7">
        <v>1</v>
      </c>
      <c r="BP18" s="7">
        <v>90</v>
      </c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>
        <v>1</v>
      </c>
      <c r="AB19" s="7">
        <v>67</v>
      </c>
      <c r="AC19" s="7"/>
      <c r="AD19" s="7"/>
      <c r="AE19" s="7">
        <v>1</v>
      </c>
      <c r="AF19" s="8"/>
      <c r="AH19" s="6" t="s">
        <v>25</v>
      </c>
      <c r="AI19" s="7">
        <v>1</v>
      </c>
      <c r="AJ19" s="7">
        <v>58</v>
      </c>
      <c r="AK19" s="7">
        <v>1</v>
      </c>
      <c r="AL19" s="7"/>
      <c r="AM19" s="7"/>
      <c r="AN19" s="8"/>
      <c r="AP19" s="6" t="s">
        <v>25</v>
      </c>
      <c r="AQ19" s="7"/>
      <c r="AR19" s="7">
        <v>30</v>
      </c>
      <c r="AS19" s="7"/>
      <c r="AT19" s="7"/>
      <c r="AU19" s="7"/>
      <c r="AV19" s="8"/>
      <c r="AX19" s="6" t="s">
        <v>25</v>
      </c>
      <c r="AY19" s="7">
        <v>1</v>
      </c>
      <c r="AZ19" s="7">
        <v>90</v>
      </c>
      <c r="BA19" s="7"/>
      <c r="BB19" s="7"/>
      <c r="BC19" s="7"/>
      <c r="BD19" s="8">
        <v>2</v>
      </c>
      <c r="BF19" s="6" t="s">
        <v>25</v>
      </c>
      <c r="BG19" s="7">
        <v>1</v>
      </c>
      <c r="BH19" s="7">
        <v>81</v>
      </c>
      <c r="BI19" s="7"/>
      <c r="BJ19" s="7"/>
      <c r="BK19" s="7"/>
      <c r="BL19" s="8"/>
      <c r="BN19" s="6" t="s">
        <v>25</v>
      </c>
      <c r="BO19" s="7"/>
      <c r="BP19" s="7">
        <v>45</v>
      </c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>
        <v>1</v>
      </c>
      <c r="AB20" s="7">
        <v>59</v>
      </c>
      <c r="AC20" s="7"/>
      <c r="AD20" s="7"/>
      <c r="AE20" s="7"/>
      <c r="AF20" s="8"/>
      <c r="AH20" s="6" t="s">
        <v>26</v>
      </c>
      <c r="AI20" s="7">
        <v>1</v>
      </c>
      <c r="AJ20" s="7">
        <v>90</v>
      </c>
      <c r="AK20" s="7"/>
      <c r="AL20" s="7"/>
      <c r="AM20" s="7"/>
      <c r="AN20" s="8"/>
      <c r="AP20" s="6" t="s">
        <v>26</v>
      </c>
      <c r="AQ20" s="7"/>
      <c r="AR20" s="7">
        <v>22</v>
      </c>
      <c r="AS20" s="7"/>
      <c r="AT20" s="7"/>
      <c r="AU20" s="7"/>
      <c r="AV20" s="8"/>
      <c r="AX20" s="6" t="s">
        <v>26</v>
      </c>
      <c r="AY20" s="7">
        <v>1</v>
      </c>
      <c r="AZ20" s="7">
        <v>90</v>
      </c>
      <c r="BA20" s="7"/>
      <c r="BB20" s="7"/>
      <c r="BC20" s="7"/>
      <c r="BD20" s="8"/>
      <c r="BF20" s="6" t="s">
        <v>26</v>
      </c>
      <c r="BG20" s="7">
        <v>1</v>
      </c>
      <c r="BH20" s="7">
        <v>90</v>
      </c>
      <c r="BI20" s="7"/>
      <c r="BJ20" s="7"/>
      <c r="BK20" s="7">
        <v>1</v>
      </c>
      <c r="BL20" s="8"/>
      <c r="BN20" s="6" t="s">
        <v>26</v>
      </c>
      <c r="BO20" s="7">
        <v>1</v>
      </c>
      <c r="BP20" s="7">
        <v>90</v>
      </c>
      <c r="BQ20" s="7">
        <v>1</v>
      </c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>
        <v>1</v>
      </c>
      <c r="AB21" s="7">
        <v>90</v>
      </c>
      <c r="AC21" s="7"/>
      <c r="AD21" s="7"/>
      <c r="AE21" s="7"/>
      <c r="AF21" s="8"/>
      <c r="AH21" s="6" t="s">
        <v>27</v>
      </c>
      <c r="AI21" s="7">
        <v>1</v>
      </c>
      <c r="AJ21" s="7">
        <v>86</v>
      </c>
      <c r="AK21" s="7"/>
      <c r="AL21" s="7"/>
      <c r="AM21" s="7"/>
      <c r="AN21" s="8"/>
      <c r="AP21" s="6" t="s">
        <v>27</v>
      </c>
      <c r="AQ21" s="7">
        <v>1</v>
      </c>
      <c r="AR21" s="7">
        <v>90</v>
      </c>
      <c r="AS21" s="7"/>
      <c r="AT21" s="7"/>
      <c r="AU21" s="7"/>
      <c r="AV21" s="8"/>
      <c r="AX21" s="6" t="s">
        <v>27</v>
      </c>
      <c r="AY21" s="7">
        <v>1</v>
      </c>
      <c r="AZ21" s="7">
        <v>76</v>
      </c>
      <c r="BA21" s="7"/>
      <c r="BB21" s="7"/>
      <c r="BC21" s="7">
        <v>1</v>
      </c>
      <c r="BD21" s="8"/>
      <c r="BF21" s="6" t="s">
        <v>27</v>
      </c>
      <c r="BG21" s="7">
        <v>1</v>
      </c>
      <c r="BH21" s="7">
        <v>59</v>
      </c>
      <c r="BI21" s="7">
        <v>1</v>
      </c>
      <c r="BJ21" s="7"/>
      <c r="BK21" s="7"/>
      <c r="BL21" s="8"/>
      <c r="BN21" s="6" t="s">
        <v>27</v>
      </c>
      <c r="BO21" s="7">
        <v>1</v>
      </c>
      <c r="BP21" s="7">
        <v>90</v>
      </c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>
        <v>31</v>
      </c>
      <c r="AC22" s="7"/>
      <c r="AD22" s="7"/>
      <c r="AE22" s="7">
        <v>1</v>
      </c>
      <c r="AF22" s="8"/>
      <c r="AH22" s="6" t="s">
        <v>28</v>
      </c>
      <c r="AI22" s="7">
        <v>1</v>
      </c>
      <c r="AJ22" s="7">
        <v>90</v>
      </c>
      <c r="AK22" s="7"/>
      <c r="AL22" s="7"/>
      <c r="AM22" s="7"/>
      <c r="AN22" s="8"/>
      <c r="AP22" s="6" t="s">
        <v>28</v>
      </c>
      <c r="AQ22" s="7">
        <v>1</v>
      </c>
      <c r="AR22" s="7">
        <v>86</v>
      </c>
      <c r="AS22" s="7"/>
      <c r="AT22" s="7"/>
      <c r="AU22" s="7"/>
      <c r="AV22" s="8"/>
      <c r="AX22" s="6" t="s">
        <v>28</v>
      </c>
      <c r="AY22" s="7">
        <v>1</v>
      </c>
      <c r="AZ22" s="7">
        <v>65</v>
      </c>
      <c r="BA22" s="7"/>
      <c r="BB22" s="7"/>
      <c r="BC22" s="7">
        <v>2</v>
      </c>
      <c r="BD22" s="8">
        <v>1</v>
      </c>
      <c r="BF22" s="6" t="s">
        <v>28</v>
      </c>
      <c r="BG22" s="7">
        <v>1</v>
      </c>
      <c r="BH22" s="7">
        <v>71</v>
      </c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>
        <v>1</v>
      </c>
      <c r="AB23" s="7">
        <v>74</v>
      </c>
      <c r="AC23" s="7"/>
      <c r="AD23" s="7"/>
      <c r="AE23" s="7"/>
      <c r="AF23" s="8"/>
      <c r="AH23" s="6" t="s">
        <v>29</v>
      </c>
      <c r="AI23" s="7"/>
      <c r="AJ23" s="7">
        <v>32</v>
      </c>
      <c r="AK23" s="7"/>
      <c r="AL23" s="7"/>
      <c r="AM23" s="7"/>
      <c r="AN23" s="8"/>
      <c r="AP23" s="6" t="s">
        <v>29</v>
      </c>
      <c r="AQ23" s="7">
        <v>1</v>
      </c>
      <c r="AR23" s="7">
        <v>90</v>
      </c>
      <c r="AS23" s="7">
        <v>1</v>
      </c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>
        <v>31</v>
      </c>
      <c r="BI23" s="7"/>
      <c r="BJ23" s="7"/>
      <c r="BK23" s="7"/>
      <c r="BL23" s="8"/>
      <c r="BN23" s="6" t="s">
        <v>29</v>
      </c>
      <c r="BO23" s="7">
        <v>1</v>
      </c>
      <c r="BP23" s="7">
        <v>90</v>
      </c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>
        <v>1</v>
      </c>
      <c r="X24" s="8"/>
      <c r="Z24" s="6" t="s">
        <v>50</v>
      </c>
      <c r="AA24" s="7"/>
      <c r="AB24" s="7">
        <v>23</v>
      </c>
      <c r="AC24" s="7"/>
      <c r="AD24" s="7"/>
      <c r="AE24" s="7"/>
      <c r="AF24" s="8"/>
      <c r="AH24" s="6" t="s">
        <v>50</v>
      </c>
      <c r="AI24" s="7"/>
      <c r="AJ24" s="7">
        <v>12</v>
      </c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>
        <v>25</v>
      </c>
      <c r="BA24" s="7"/>
      <c r="BB24" s="7"/>
      <c r="BC24" s="7">
        <v>1</v>
      </c>
      <c r="BD24" s="8"/>
      <c r="BF24" s="6" t="s">
        <v>50</v>
      </c>
      <c r="BG24" s="7"/>
      <c r="BH24" s="7">
        <v>19</v>
      </c>
      <c r="BI24" s="7"/>
      <c r="BJ24" s="7"/>
      <c r="BK24" s="7"/>
      <c r="BL24" s="8"/>
      <c r="BN24" s="6" t="s">
        <v>50</v>
      </c>
      <c r="BO24" s="7"/>
      <c r="BP24" s="7">
        <v>18</v>
      </c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  <c r="AB25">
        <f>SUM(AB5:AB24)</f>
        <v>990</v>
      </c>
      <c r="AR25">
        <f>SUM(AR5:AR23)</f>
        <v>990</v>
      </c>
      <c r="AY25">
        <f>SUM(AY5:AY24)</f>
        <v>11</v>
      </c>
      <c r="AZ25">
        <f>SUM(AZ5:AZ24)</f>
        <v>990</v>
      </c>
      <c r="BG25">
        <f>SUM(BG5:BG24)</f>
        <v>11</v>
      </c>
      <c r="BH25">
        <f>SUM(BH5:BH24)</f>
        <v>990</v>
      </c>
      <c r="BO25">
        <f>SUM(BO5:BO24)</f>
        <v>11</v>
      </c>
      <c r="BP25">
        <f>SUM(BP5:BP24)</f>
        <v>990</v>
      </c>
    </row>
  </sheetData>
  <mergeCells count="68"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  <mergeCell ref="W3:X3"/>
    <mergeCell ref="Z3:AB3"/>
    <mergeCell ref="AC3:AD3"/>
    <mergeCell ref="AE3:AF3"/>
    <mergeCell ref="S2:W2"/>
    <mergeCell ref="AA2:AE2"/>
    <mergeCell ref="BK3:BL3"/>
    <mergeCell ref="AY2:BC2"/>
    <mergeCell ref="BG2:BK2"/>
    <mergeCell ref="AU3:AV3"/>
    <mergeCell ref="AI2:AM2"/>
    <mergeCell ref="AQ2:AU2"/>
    <mergeCell ref="AH3:AJ3"/>
    <mergeCell ref="AK3:AL3"/>
    <mergeCell ref="AM3:AN3"/>
    <mergeCell ref="AP3:AR3"/>
    <mergeCell ref="AS3:AT3"/>
    <mergeCell ref="AX3:AZ3"/>
    <mergeCell ref="BA3:BB3"/>
    <mergeCell ref="BC3:BD3"/>
    <mergeCell ref="BF3:BH3"/>
    <mergeCell ref="BI3:BJ3"/>
    <mergeCell ref="BN3:BP3"/>
    <mergeCell ref="BQ3:BR3"/>
    <mergeCell ref="BS3:BT3"/>
    <mergeCell ref="BV2:CB2"/>
    <mergeCell ref="BV3:BX3"/>
    <mergeCell ref="BY3:BZ3"/>
    <mergeCell ref="CA3:CB3"/>
    <mergeCell ref="BO2:BS2"/>
    <mergeCell ref="CD2:CJ2"/>
    <mergeCell ref="CD3:CF3"/>
    <mergeCell ref="CG3:CH3"/>
    <mergeCell ref="CI3:CJ3"/>
    <mergeCell ref="CL2:CR2"/>
    <mergeCell ref="CL3:CN3"/>
    <mergeCell ref="CO3:CP3"/>
    <mergeCell ref="CQ3:CR3"/>
    <mergeCell ref="CT2:CZ2"/>
    <mergeCell ref="CT3:CV3"/>
    <mergeCell ref="CW3:CX3"/>
    <mergeCell ref="CY3:CZ3"/>
    <mergeCell ref="DB2:DH2"/>
    <mergeCell ref="DB3:DD3"/>
    <mergeCell ref="DE3:DF3"/>
    <mergeCell ref="DG3:DH3"/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workbookViewId="0">
      <selection activeCell="X27" sqref="X27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9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810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2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1</v>
      </c>
    </row>
    <row r="5" spans="2:22" ht="19" x14ac:dyDescent="0.25">
      <c r="B5" s="6" t="s">
        <v>12</v>
      </c>
      <c r="C5" s="8">
        <f t="shared" si="0"/>
        <v>6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485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3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4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398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9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799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2</v>
      </c>
    </row>
    <row r="9" spans="2:22" ht="19" x14ac:dyDescent="0.25">
      <c r="B9" s="6" t="s">
        <v>16</v>
      </c>
      <c r="C9" s="8">
        <f t="shared" si="0"/>
        <v>7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700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2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4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327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1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7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604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50" t="s">
        <v>107</v>
      </c>
      <c r="V11" s="22">
        <v>6</v>
      </c>
    </row>
    <row r="12" spans="2:22" ht="19" x14ac:dyDescent="0.25">
      <c r="B12" s="6" t="s">
        <v>20</v>
      </c>
      <c r="C12" s="8">
        <f t="shared" si="0"/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49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5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333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8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677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9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763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  <c r="U16" s="50" t="s">
        <v>101</v>
      </c>
      <c r="V16" s="22">
        <v>1</v>
      </c>
    </row>
    <row r="17" spans="2:22" ht="19" x14ac:dyDescent="0.25">
      <c r="B17" s="6" t="s">
        <v>25</v>
      </c>
      <c r="C17" s="8">
        <f t="shared" si="0"/>
        <v>4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419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  <c r="U17" s="50" t="s">
        <v>102</v>
      </c>
      <c r="V17" s="22">
        <v>1</v>
      </c>
    </row>
    <row r="18" spans="2:22" ht="19" x14ac:dyDescent="0.25">
      <c r="B18" s="6" t="s">
        <v>26</v>
      </c>
      <c r="C18" s="8">
        <f t="shared" si="0"/>
        <v>7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643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1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1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2</v>
      </c>
    </row>
    <row r="19" spans="2:22" ht="19" x14ac:dyDescent="0.25">
      <c r="B19" s="6" t="s">
        <v>27</v>
      </c>
      <c r="C19" s="8">
        <f t="shared" si="0"/>
        <v>8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634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1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4</v>
      </c>
    </row>
    <row r="20" spans="2:22" ht="19" x14ac:dyDescent="0.25">
      <c r="B20" s="6" t="s">
        <v>28</v>
      </c>
      <c r="C20" s="8">
        <f t="shared" si="0"/>
        <v>6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539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  <c r="U20" s="50" t="s">
        <v>105</v>
      </c>
      <c r="V20" s="22">
        <v>2</v>
      </c>
    </row>
    <row r="21" spans="2:22" ht="19" x14ac:dyDescent="0.25">
      <c r="B21" s="6" t="s">
        <v>29</v>
      </c>
      <c r="C21" s="8">
        <f t="shared" si="0"/>
        <v>6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576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103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1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1</v>
      </c>
    </row>
    <row r="29" spans="2:22" x14ac:dyDescent="0.2">
      <c r="U29" s="50" t="s">
        <v>103</v>
      </c>
      <c r="V29" s="22">
        <v>2</v>
      </c>
    </row>
    <row r="30" spans="2:22" x14ac:dyDescent="0.2">
      <c r="U30" s="50" t="s">
        <v>104</v>
      </c>
      <c r="V30" s="22">
        <v>3</v>
      </c>
    </row>
    <row r="31" spans="2:22" x14ac:dyDescent="0.2">
      <c r="U31" s="50" t="s">
        <v>105</v>
      </c>
      <c r="V31" s="22">
        <v>13</v>
      </c>
    </row>
    <row r="32" spans="2:22" x14ac:dyDescent="0.2">
      <c r="U32" s="50" t="s">
        <v>106</v>
      </c>
      <c r="V32" s="22">
        <v>10</v>
      </c>
    </row>
    <row r="33" spans="5:22" x14ac:dyDescent="0.2">
      <c r="U33" s="50" t="s">
        <v>107</v>
      </c>
      <c r="V33" s="22">
        <v>11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47" t="s">
        <v>48</v>
      </c>
      <c r="F37" s="148"/>
      <c r="G37" s="148"/>
      <c r="H37" s="148"/>
      <c r="I37" s="148"/>
      <c r="J37" s="148"/>
      <c r="K37" s="149"/>
    </row>
    <row r="38" spans="5:22" ht="19" x14ac:dyDescent="0.25">
      <c r="E38" s="141" t="s">
        <v>0</v>
      </c>
      <c r="F38" s="142"/>
      <c r="G38" s="142"/>
      <c r="H38" s="145" t="s">
        <v>4</v>
      </c>
      <c r="I38" s="145"/>
      <c r="J38" s="143" t="s">
        <v>7</v>
      </c>
      <c r="K38" s="144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9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810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6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485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4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398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9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799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7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700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2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4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327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1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7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604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49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5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333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8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677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9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763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4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419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7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643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1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1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8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634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1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6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539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6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576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103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47" t="s">
        <v>1</v>
      </c>
      <c r="C2" s="148"/>
      <c r="D2" s="148"/>
      <c r="E2" s="148"/>
      <c r="F2" s="148"/>
      <c r="G2" s="148"/>
      <c r="H2" s="149"/>
      <c r="J2" s="147" t="s">
        <v>30</v>
      </c>
      <c r="K2" s="148"/>
      <c r="L2" s="148"/>
      <c r="M2" s="148"/>
      <c r="N2" s="148"/>
      <c r="O2" s="148"/>
      <c r="P2" s="149"/>
      <c r="R2" s="147" t="s">
        <v>31</v>
      </c>
      <c r="S2" s="148"/>
      <c r="T2" s="148"/>
      <c r="U2" s="148"/>
      <c r="V2" s="148"/>
      <c r="W2" s="148"/>
      <c r="X2" s="149"/>
      <c r="Z2" s="147" t="s">
        <v>32</v>
      </c>
      <c r="AA2" s="148"/>
      <c r="AB2" s="148"/>
      <c r="AC2" s="148"/>
      <c r="AD2" s="148"/>
      <c r="AE2" s="148"/>
      <c r="AF2" s="149"/>
      <c r="AH2" s="147" t="s">
        <v>33</v>
      </c>
      <c r="AI2" s="148"/>
      <c r="AJ2" s="148"/>
      <c r="AK2" s="148"/>
      <c r="AL2" s="148"/>
      <c r="AM2" s="148"/>
      <c r="AN2" s="149"/>
      <c r="AP2" s="147" t="s">
        <v>34</v>
      </c>
      <c r="AQ2" s="148"/>
      <c r="AR2" s="148"/>
      <c r="AS2" s="148"/>
      <c r="AT2" s="148"/>
      <c r="AU2" s="148"/>
      <c r="AV2" s="149"/>
      <c r="AX2" s="147" t="s">
        <v>35</v>
      </c>
      <c r="AY2" s="148"/>
      <c r="AZ2" s="148"/>
      <c r="BA2" s="148"/>
      <c r="BB2" s="148"/>
      <c r="BC2" s="148"/>
      <c r="BD2" s="149"/>
      <c r="BF2" s="147" t="s">
        <v>36</v>
      </c>
      <c r="BG2" s="148"/>
      <c r="BH2" s="148"/>
      <c r="BI2" s="148"/>
      <c r="BJ2" s="148"/>
      <c r="BK2" s="148"/>
      <c r="BL2" s="149"/>
      <c r="BN2" s="147" t="s">
        <v>37</v>
      </c>
      <c r="BO2" s="148"/>
      <c r="BP2" s="148"/>
      <c r="BQ2" s="148"/>
      <c r="BR2" s="148"/>
      <c r="BS2" s="148"/>
      <c r="BT2" s="149"/>
      <c r="BV2" s="147" t="s">
        <v>38</v>
      </c>
      <c r="BW2" s="148"/>
      <c r="BX2" s="148"/>
      <c r="BY2" s="148"/>
      <c r="BZ2" s="148"/>
      <c r="CA2" s="148"/>
      <c r="CB2" s="149"/>
      <c r="CD2" s="147" t="s">
        <v>39</v>
      </c>
      <c r="CE2" s="148"/>
      <c r="CF2" s="148"/>
      <c r="CG2" s="148"/>
      <c r="CH2" s="148"/>
      <c r="CI2" s="148"/>
      <c r="CJ2" s="149"/>
      <c r="CL2" s="147" t="s">
        <v>40</v>
      </c>
      <c r="CM2" s="148"/>
      <c r="CN2" s="148"/>
      <c r="CO2" s="148"/>
      <c r="CP2" s="148"/>
      <c r="CQ2" s="148"/>
      <c r="CR2" s="149"/>
      <c r="CT2" s="147" t="s">
        <v>41</v>
      </c>
      <c r="CU2" s="148"/>
      <c r="CV2" s="148"/>
      <c r="CW2" s="148"/>
      <c r="CX2" s="148"/>
      <c r="CY2" s="148"/>
      <c r="CZ2" s="149"/>
      <c r="DB2" s="147" t="s">
        <v>45</v>
      </c>
      <c r="DC2" s="148"/>
      <c r="DD2" s="148"/>
      <c r="DE2" s="148"/>
      <c r="DF2" s="148"/>
      <c r="DG2" s="148"/>
      <c r="DH2" s="149"/>
      <c r="DJ2" s="147" t="s">
        <v>44</v>
      </c>
      <c r="DK2" s="148"/>
      <c r="DL2" s="148"/>
      <c r="DM2" s="148"/>
      <c r="DN2" s="148"/>
      <c r="DO2" s="148"/>
      <c r="DP2" s="149"/>
      <c r="DR2" s="147" t="s">
        <v>43</v>
      </c>
      <c r="DS2" s="148"/>
      <c r="DT2" s="148"/>
      <c r="DU2" s="148"/>
      <c r="DV2" s="148"/>
      <c r="DW2" s="148"/>
      <c r="DX2" s="149"/>
      <c r="DZ2" s="147" t="s">
        <v>42</v>
      </c>
      <c r="EA2" s="148"/>
      <c r="EB2" s="148"/>
      <c r="EC2" s="148"/>
      <c r="ED2" s="148"/>
      <c r="EE2" s="148"/>
      <c r="EF2" s="149"/>
    </row>
    <row r="3" spans="2:136" ht="19" x14ac:dyDescent="0.25">
      <c r="B3" s="141" t="s">
        <v>0</v>
      </c>
      <c r="C3" s="142"/>
      <c r="D3" s="142"/>
      <c r="E3" s="145" t="s">
        <v>4</v>
      </c>
      <c r="F3" s="145"/>
      <c r="G3" s="143" t="s">
        <v>7</v>
      </c>
      <c r="H3" s="144"/>
      <c r="J3" s="141" t="s">
        <v>0</v>
      </c>
      <c r="K3" s="142"/>
      <c r="L3" s="142"/>
      <c r="M3" s="145" t="s">
        <v>4</v>
      </c>
      <c r="N3" s="145"/>
      <c r="O3" s="143" t="s">
        <v>7</v>
      </c>
      <c r="P3" s="144"/>
      <c r="R3" s="141" t="s">
        <v>0</v>
      </c>
      <c r="S3" s="142"/>
      <c r="T3" s="142"/>
      <c r="U3" s="145" t="s">
        <v>4</v>
      </c>
      <c r="V3" s="145"/>
      <c r="W3" s="143" t="s">
        <v>7</v>
      </c>
      <c r="X3" s="144"/>
      <c r="Z3" s="141" t="s">
        <v>0</v>
      </c>
      <c r="AA3" s="142"/>
      <c r="AB3" s="142"/>
      <c r="AC3" s="145" t="s">
        <v>4</v>
      </c>
      <c r="AD3" s="145"/>
      <c r="AE3" s="143" t="s">
        <v>7</v>
      </c>
      <c r="AF3" s="144"/>
      <c r="AH3" s="141" t="s">
        <v>0</v>
      </c>
      <c r="AI3" s="142"/>
      <c r="AJ3" s="142"/>
      <c r="AK3" s="145" t="s">
        <v>4</v>
      </c>
      <c r="AL3" s="145"/>
      <c r="AM3" s="143" t="s">
        <v>7</v>
      </c>
      <c r="AN3" s="144"/>
      <c r="AP3" s="141" t="s">
        <v>0</v>
      </c>
      <c r="AQ3" s="142"/>
      <c r="AR3" s="142"/>
      <c r="AS3" s="145" t="s">
        <v>4</v>
      </c>
      <c r="AT3" s="145"/>
      <c r="AU3" s="143" t="s">
        <v>7</v>
      </c>
      <c r="AV3" s="144"/>
      <c r="AX3" s="141" t="s">
        <v>0</v>
      </c>
      <c r="AY3" s="142"/>
      <c r="AZ3" s="142"/>
      <c r="BA3" s="145" t="s">
        <v>4</v>
      </c>
      <c r="BB3" s="145"/>
      <c r="BC3" s="143" t="s">
        <v>7</v>
      </c>
      <c r="BD3" s="144"/>
      <c r="BF3" s="141" t="s">
        <v>0</v>
      </c>
      <c r="BG3" s="142"/>
      <c r="BH3" s="142"/>
      <c r="BI3" s="145" t="s">
        <v>4</v>
      </c>
      <c r="BJ3" s="145"/>
      <c r="BK3" s="143" t="s">
        <v>7</v>
      </c>
      <c r="BL3" s="144"/>
      <c r="BN3" s="141" t="s">
        <v>0</v>
      </c>
      <c r="BO3" s="142"/>
      <c r="BP3" s="142"/>
      <c r="BQ3" s="145" t="s">
        <v>4</v>
      </c>
      <c r="BR3" s="145"/>
      <c r="BS3" s="143" t="s">
        <v>7</v>
      </c>
      <c r="BT3" s="144"/>
      <c r="BV3" s="141" t="s">
        <v>0</v>
      </c>
      <c r="BW3" s="142"/>
      <c r="BX3" s="142"/>
      <c r="BY3" s="145" t="s">
        <v>4</v>
      </c>
      <c r="BZ3" s="145"/>
      <c r="CA3" s="143" t="s">
        <v>7</v>
      </c>
      <c r="CB3" s="144"/>
      <c r="CD3" s="141" t="s">
        <v>0</v>
      </c>
      <c r="CE3" s="142"/>
      <c r="CF3" s="142"/>
      <c r="CG3" s="145" t="s">
        <v>4</v>
      </c>
      <c r="CH3" s="145"/>
      <c r="CI3" s="143" t="s">
        <v>7</v>
      </c>
      <c r="CJ3" s="144"/>
      <c r="CL3" s="141" t="s">
        <v>0</v>
      </c>
      <c r="CM3" s="142"/>
      <c r="CN3" s="142"/>
      <c r="CO3" s="145" t="s">
        <v>4</v>
      </c>
      <c r="CP3" s="145"/>
      <c r="CQ3" s="143" t="s">
        <v>7</v>
      </c>
      <c r="CR3" s="144"/>
      <c r="CT3" s="141" t="s">
        <v>0</v>
      </c>
      <c r="CU3" s="142"/>
      <c r="CV3" s="142"/>
      <c r="CW3" s="145" t="s">
        <v>4</v>
      </c>
      <c r="CX3" s="145"/>
      <c r="CY3" s="143" t="s">
        <v>7</v>
      </c>
      <c r="CZ3" s="144"/>
      <c r="DB3" s="141" t="s">
        <v>0</v>
      </c>
      <c r="DC3" s="142"/>
      <c r="DD3" s="142"/>
      <c r="DE3" s="145" t="s">
        <v>4</v>
      </c>
      <c r="DF3" s="145"/>
      <c r="DG3" s="143" t="s">
        <v>7</v>
      </c>
      <c r="DH3" s="144"/>
      <c r="DJ3" s="141" t="s">
        <v>0</v>
      </c>
      <c r="DK3" s="142"/>
      <c r="DL3" s="142"/>
      <c r="DM3" s="145" t="s">
        <v>4</v>
      </c>
      <c r="DN3" s="145"/>
      <c r="DO3" s="143" t="s">
        <v>7</v>
      </c>
      <c r="DP3" s="144"/>
      <c r="DR3" s="141" t="s">
        <v>0</v>
      </c>
      <c r="DS3" s="142"/>
      <c r="DT3" s="142"/>
      <c r="DU3" s="145" t="s">
        <v>4</v>
      </c>
      <c r="DV3" s="145"/>
      <c r="DW3" s="143" t="s">
        <v>7</v>
      </c>
      <c r="DX3" s="144"/>
      <c r="DZ3" s="141" t="s">
        <v>0</v>
      </c>
      <c r="EA3" s="142"/>
      <c r="EB3" s="142"/>
      <c r="EC3" s="145" t="s">
        <v>4</v>
      </c>
      <c r="ED3" s="145"/>
      <c r="EE3" s="143" t="s">
        <v>7</v>
      </c>
      <c r="EF3" s="14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  <mergeCell ref="B3:D3"/>
    <mergeCell ref="E3:F3"/>
    <mergeCell ref="G3:H3"/>
    <mergeCell ref="J3:L3"/>
    <mergeCell ref="M3:N3"/>
    <mergeCell ref="CT2:CZ2"/>
    <mergeCell ref="DB2:DH2"/>
    <mergeCell ref="DJ2:DP2"/>
    <mergeCell ref="DR2:DX2"/>
    <mergeCell ref="DZ2:EF2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47" t="s">
        <v>47</v>
      </c>
      <c r="D39" s="148"/>
      <c r="E39" s="148"/>
      <c r="F39" s="148"/>
      <c r="G39" s="148"/>
      <c r="H39" s="148"/>
      <c r="I39" s="149"/>
    </row>
    <row r="40" spans="3:9" ht="19" x14ac:dyDescent="0.25">
      <c r="C40" s="141" t="s">
        <v>0</v>
      </c>
      <c r="D40" s="142"/>
      <c r="E40" s="142"/>
      <c r="F40" s="145" t="s">
        <v>4</v>
      </c>
      <c r="G40" s="145"/>
      <c r="H40" s="143" t="s">
        <v>7</v>
      </c>
      <c r="I40" s="144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9</v>
      </c>
      <c r="F3" s="6" t="s">
        <v>10</v>
      </c>
      <c r="G3" s="8">
        <f t="shared" ref="G3:G24" si="0">H42</f>
        <v>810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6</v>
      </c>
      <c r="F5" s="6" t="s">
        <v>12</v>
      </c>
      <c r="G5" s="8">
        <f t="shared" si="0"/>
        <v>485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1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4</v>
      </c>
      <c r="F7" s="6" t="s">
        <v>14</v>
      </c>
      <c r="G7" s="8">
        <f t="shared" si="0"/>
        <v>398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9</v>
      </c>
      <c r="F8" s="6" t="s">
        <v>15</v>
      </c>
      <c r="G8" s="8">
        <f t="shared" si="0"/>
        <v>799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7</v>
      </c>
      <c r="F9" s="6" t="s">
        <v>16</v>
      </c>
      <c r="G9" s="8">
        <f t="shared" si="0"/>
        <v>700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4</v>
      </c>
      <c r="F10" s="6" t="s">
        <v>17</v>
      </c>
      <c r="G10" s="8">
        <f t="shared" si="0"/>
        <v>327</v>
      </c>
      <c r="I10" s="6" t="s">
        <v>17</v>
      </c>
      <c r="J10" s="8">
        <f t="shared" si="1"/>
        <v>1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1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7</v>
      </c>
      <c r="F11" s="6" t="s">
        <v>18</v>
      </c>
      <c r="G11" s="8">
        <f t="shared" si="0"/>
        <v>604</v>
      </c>
      <c r="I11" s="6" t="s">
        <v>18</v>
      </c>
      <c r="J11" s="8">
        <f t="shared" si="1"/>
        <v>1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49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5</v>
      </c>
      <c r="F14" s="6" t="s">
        <v>21</v>
      </c>
      <c r="G14" s="8">
        <f t="shared" si="0"/>
        <v>333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8</v>
      </c>
      <c r="F15" s="6" t="s">
        <v>22</v>
      </c>
      <c r="G15" s="8">
        <f t="shared" si="0"/>
        <v>677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2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38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9</v>
      </c>
      <c r="F17" s="6" t="s">
        <v>24</v>
      </c>
      <c r="G17" s="8">
        <f t="shared" si="0"/>
        <v>763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2</v>
      </c>
    </row>
    <row r="18" spans="3:19" ht="19" x14ac:dyDescent="0.25">
      <c r="C18" s="6" t="s">
        <v>25</v>
      </c>
      <c r="D18" s="8">
        <f t="shared" si="5"/>
        <v>4</v>
      </c>
      <c r="F18" s="6" t="s">
        <v>25</v>
      </c>
      <c r="G18" s="8">
        <f t="shared" si="0"/>
        <v>419</v>
      </c>
      <c r="I18" s="6" t="s">
        <v>25</v>
      </c>
      <c r="J18" s="8">
        <f t="shared" si="1"/>
        <v>1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1</v>
      </c>
      <c r="R18" s="6" t="s">
        <v>25</v>
      </c>
      <c r="S18" s="8">
        <f t="shared" si="4"/>
        <v>2</v>
      </c>
    </row>
    <row r="19" spans="3:19" ht="19" x14ac:dyDescent="0.25">
      <c r="C19" s="6" t="s">
        <v>26</v>
      </c>
      <c r="D19" s="8">
        <f t="shared" si="5"/>
        <v>7</v>
      </c>
      <c r="F19" s="6" t="s">
        <v>26</v>
      </c>
      <c r="G19" s="8">
        <f t="shared" si="0"/>
        <v>643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8</v>
      </c>
      <c r="F20" s="6" t="s">
        <v>27</v>
      </c>
      <c r="G20" s="8">
        <f t="shared" si="0"/>
        <v>634</v>
      </c>
      <c r="I20" s="6" t="s">
        <v>27</v>
      </c>
      <c r="J20" s="8">
        <f t="shared" si="1"/>
        <v>1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6</v>
      </c>
      <c r="F21" s="6" t="s">
        <v>28</v>
      </c>
      <c r="G21" s="8">
        <f t="shared" si="0"/>
        <v>539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3</v>
      </c>
      <c r="R21" s="6" t="s">
        <v>28</v>
      </c>
      <c r="S21" s="8">
        <f t="shared" si="4"/>
        <v>1</v>
      </c>
    </row>
    <row r="22" spans="3:19" ht="19" x14ac:dyDescent="0.25">
      <c r="C22" s="6" t="s">
        <v>29</v>
      </c>
      <c r="D22" s="8">
        <f t="shared" si="5"/>
        <v>6</v>
      </c>
      <c r="F22" s="6" t="s">
        <v>29</v>
      </c>
      <c r="G22" s="8">
        <f t="shared" si="0"/>
        <v>576</v>
      </c>
      <c r="I22" s="6" t="s">
        <v>29</v>
      </c>
      <c r="J22" s="8">
        <f t="shared" si="1"/>
        <v>2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103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2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12" ht="19" x14ac:dyDescent="0.25">
      <c r="F40" s="141" t="s">
        <v>0</v>
      </c>
      <c r="G40" s="142"/>
      <c r="H40" s="142"/>
      <c r="I40" s="145" t="s">
        <v>4</v>
      </c>
      <c r="J40" s="145"/>
      <c r="K40" s="143" t="s">
        <v>7</v>
      </c>
      <c r="L40" s="144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9</v>
      </c>
      <c r="H42" s="7">
        <f>'Estadisticas 1º Vuelta'!G40+'Estadisticas 2º Vuelta'!E42</f>
        <v>810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6</v>
      </c>
      <c r="H44" s="7">
        <f>'Estadisticas 1º Vuelta'!G42+'Estadisticas 2º Vuelta'!E44</f>
        <v>485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1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4</v>
      </c>
      <c r="H46" s="7">
        <f>'Estadisticas 1º Vuelta'!G44+'Estadisticas 2º Vuelta'!E46</f>
        <v>398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9</v>
      </c>
      <c r="H47" s="7">
        <f>'Estadisticas 1º Vuelta'!G45+'Estadisticas 2º Vuelta'!E47</f>
        <v>799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7</v>
      </c>
      <c r="H48" s="7">
        <f>'Estadisticas 1º Vuelta'!G46+'Estadisticas 2º Vuelta'!E48</f>
        <v>700</v>
      </c>
      <c r="I48" s="7">
        <f>'Estadisticas 1º Vuelta'!H46+'Estadisticas 2º Vuelta'!F48</f>
        <v>2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4</v>
      </c>
      <c r="H49" s="7">
        <f>'Estadisticas 1º Vuelta'!G47+'Estadisticas 2º Vuelta'!E49</f>
        <v>327</v>
      </c>
      <c r="I49" s="7">
        <f>'Estadisticas 1º Vuelta'!H47+'Estadisticas 2º Vuelta'!F49</f>
        <v>1</v>
      </c>
      <c r="J49" s="7">
        <f>'Estadisticas 1º Vuelta'!I47+'Estadisticas 2º Vuelta'!G49</f>
        <v>0</v>
      </c>
      <c r="K49" s="7">
        <f>'Estadisticas 1º Vuelta'!J47+'Estadisticas 2º Vuelta'!H49</f>
        <v>1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7</v>
      </c>
      <c r="H50" s="7">
        <f>'Estadisticas 1º Vuelta'!G48+'Estadisticas 2º Vuelta'!E50</f>
        <v>604</v>
      </c>
      <c r="I50" s="7">
        <f>'Estadisticas 1º Vuelta'!H48+'Estadisticas 2º Vuelta'!F50</f>
        <v>1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49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5</v>
      </c>
      <c r="H53" s="7">
        <f>'Estadisticas 1º Vuelta'!G50+'Estadisticas 2º Vuelta'!E53</f>
        <v>333</v>
      </c>
      <c r="I53" s="7">
        <f>'Estadisticas 1º Vuelta'!H50+'Estadisticas 2º Vuelta'!F53</f>
        <v>1</v>
      </c>
      <c r="J53" s="7">
        <f>'Estadisticas 1º Vuelta'!I50+'Estadisticas 2º Vuelta'!G53</f>
        <v>0</v>
      </c>
      <c r="K53" s="7">
        <f>'Estadisticas 1º Vuelta'!J50+'Estadisticas 2º Vuelta'!H53</f>
        <v>1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8</v>
      </c>
      <c r="H54" s="7">
        <f>'Estadisticas 1º Vuelta'!G51+'Estadisticas 2º Vuelta'!E54</f>
        <v>677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2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38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9</v>
      </c>
      <c r="H56" s="7">
        <f>'Estadisticas 1º Vuelta'!G53+'Estadisticas 2º Vuelta'!E56</f>
        <v>763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2</v>
      </c>
    </row>
    <row r="57" spans="6:12" ht="19" x14ac:dyDescent="0.25">
      <c r="F57" s="6" t="s">
        <v>25</v>
      </c>
      <c r="G57" s="7">
        <f>'Estadisticas 1º Vuelta'!F54+'Estadisticas 2º Vuelta'!D57</f>
        <v>4</v>
      </c>
      <c r="H57" s="7">
        <f>'Estadisticas 1º Vuelta'!G54+'Estadisticas 2º Vuelta'!E57</f>
        <v>419</v>
      </c>
      <c r="I57" s="7">
        <f>'Estadisticas 1º Vuelta'!H54+'Estadisticas 2º Vuelta'!F57</f>
        <v>1</v>
      </c>
      <c r="J57" s="7">
        <f>'Estadisticas 1º Vuelta'!I54+'Estadisticas 2º Vuelta'!G57</f>
        <v>0</v>
      </c>
      <c r="K57" s="7">
        <f>'Estadisticas 1º Vuelta'!J54+'Estadisticas 2º Vuelta'!H57</f>
        <v>1</v>
      </c>
      <c r="L57" s="8">
        <f>'Estadisticas 1º Vuelta'!K54+'Estadisticas 2º Vuelta'!I57</f>
        <v>2</v>
      </c>
    </row>
    <row r="58" spans="6:12" ht="19" x14ac:dyDescent="0.25">
      <c r="F58" s="6" t="s">
        <v>26</v>
      </c>
      <c r="G58" s="7">
        <f>'Estadisticas 1º Vuelta'!F55+'Estadisticas 2º Vuelta'!D58</f>
        <v>7</v>
      </c>
      <c r="H58" s="7">
        <f>'Estadisticas 1º Vuelta'!G55+'Estadisticas 2º Vuelta'!E58</f>
        <v>643</v>
      </c>
      <c r="I58" s="7">
        <f>'Estadisticas 1º Vuelta'!H55+'Estadisticas 2º Vuelta'!F58</f>
        <v>1</v>
      </c>
      <c r="J58" s="7">
        <f>'Estadisticas 1º Vuelta'!I55+'Estadisticas 2º Vuelta'!G58</f>
        <v>0</v>
      </c>
      <c r="K58" s="7">
        <f>'Estadisticas 1º Vuelta'!J55+'Estadisticas 2º Vuelta'!H58</f>
        <v>1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8</v>
      </c>
      <c r="H59" s="7">
        <f>'Estadisticas 1º Vuelta'!G56+'Estadisticas 2º Vuelta'!E59</f>
        <v>634</v>
      </c>
      <c r="I59" s="7">
        <f>'Estadisticas 1º Vuelta'!H56+'Estadisticas 2º Vuelta'!F59</f>
        <v>1</v>
      </c>
      <c r="J59" s="7">
        <f>'Estadisticas 1º Vuelta'!I56+'Estadisticas 2º Vuelta'!G59</f>
        <v>1</v>
      </c>
      <c r="K59" s="7">
        <f>'Estadisticas 1º Vuelta'!J56+'Estadisticas 2º Vuelta'!H59</f>
        <v>1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6</v>
      </c>
      <c r="H60" s="7">
        <f>'Estadisticas 1º Vuelta'!G57+'Estadisticas 2º Vuelta'!E60</f>
        <v>539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3</v>
      </c>
      <c r="L60" s="8">
        <f>'Estadisticas 1º Vuelta'!K57+'Estadisticas 2º Vuelta'!I60</f>
        <v>1</v>
      </c>
    </row>
    <row r="61" spans="6:12" ht="19" x14ac:dyDescent="0.25">
      <c r="F61" s="6" t="s">
        <v>29</v>
      </c>
      <c r="G61" s="7">
        <f>'Estadisticas 1º Vuelta'!F58+'Estadisticas 2º Vuelta'!D61</f>
        <v>6</v>
      </c>
      <c r="H61" s="7">
        <f>'Estadisticas 1º Vuelta'!G58+'Estadisticas 2º Vuelta'!E61</f>
        <v>576</v>
      </c>
      <c r="I61" s="7">
        <f>'Estadisticas 1º Vuelta'!H58+'Estadisticas 2º Vuelta'!F61</f>
        <v>2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103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2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2023-11-06T18:44:10Z</dcterms:modified>
</cp:coreProperties>
</file>