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4386F767-33A7-4FEC-AAED-EE3D484AD8D8}" xr6:coauthVersionLast="47" xr6:coauthVersionMax="47" xr10:uidLastSave="{00000000-0000-0000-0000-000000000000}"/>
  <bookViews>
    <workbookView xWindow="-108" yWindow="-108" windowWidth="23256" windowHeight="12456" activeTab="5" xr2:uid="{3071D537-7BF3-45A2-B91B-3582F20AA8B7}"/>
  </bookViews>
  <sheets>
    <sheet name="Materia" sheetId="1" r:id="rId1"/>
    <sheet name="PLANTILLA" sheetId="4" r:id="rId2"/>
    <sheet name="Ejercicio 1" sheetId="2" r:id="rId3"/>
    <sheet name="Ejercicio 2" sheetId="3" r:id="rId4"/>
    <sheet name="Ejercicio 3" sheetId="5" r:id="rId5"/>
    <sheet name="Ejercicio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6" l="1"/>
  <c r="D35" i="6"/>
  <c r="D54" i="6"/>
  <c r="D48" i="6"/>
  <c r="D40" i="6"/>
  <c r="D34" i="6"/>
  <c r="D21" i="6"/>
  <c r="D26" i="6"/>
  <c r="C15" i="2"/>
  <c r="D4" i="4"/>
  <c r="D20" i="6"/>
  <c r="D16" i="3"/>
  <c r="C14" i="2"/>
  <c r="D3" i="4"/>
  <c r="D51" i="6" l="1"/>
  <c r="D55" i="6" s="1"/>
  <c r="B57" i="6" s="1"/>
  <c r="D37" i="6"/>
  <c r="D41" i="6" s="1"/>
  <c r="B43" i="6" s="1"/>
  <c r="D6" i="4"/>
  <c r="D10" i="4" s="1"/>
  <c r="D23" i="6"/>
  <c r="D27" i="6" s="1"/>
  <c r="B29" i="6" s="1"/>
  <c r="D9" i="5"/>
  <c r="D13" i="5" s="1"/>
  <c r="B15" i="5" s="1"/>
  <c r="B12" i="4"/>
  <c r="B14" i="4" s="1"/>
  <c r="D57" i="6" l="1"/>
  <c r="D43" i="6"/>
  <c r="D12" i="4"/>
  <c r="D14" i="4" s="1"/>
  <c r="D29" i="6"/>
  <c r="D15" i="5"/>
  <c r="D13" i="3"/>
  <c r="D17" i="3" s="1"/>
  <c r="B19" i="3" s="1"/>
  <c r="C17" i="2"/>
  <c r="C21" i="2" s="1"/>
  <c r="A23" i="2" s="1"/>
  <c r="A25" i="2" s="1"/>
  <c r="D19" i="3" l="1"/>
  <c r="C23" i="2"/>
  <c r="C25" i="2" s="1"/>
</calcChain>
</file>

<file path=xl/sharedStrings.xml><?xml version="1.0" encoding="utf-8"?>
<sst xmlns="http://schemas.openxmlformats.org/spreadsheetml/2006/main" count="113" uniqueCount="30">
  <si>
    <t>t=</t>
  </si>
  <si>
    <t>Tasa wacc</t>
  </si>
  <si>
    <t>VAN</t>
  </si>
  <si>
    <t>D1</t>
  </si>
  <si>
    <t>D2</t>
  </si>
  <si>
    <t>CANTIDAD DE OPCIONES</t>
  </si>
  <si>
    <t>OPCION COMPRA</t>
  </si>
  <si>
    <t>OPCIÓN VENTA</t>
  </si>
  <si>
    <t>VALOR ACTUAL (S)</t>
  </si>
  <si>
    <t>VALOR EJECUCIÓN OPCIÓN (X)</t>
  </si>
  <si>
    <t>VOLATILIDAD (SIGMA)</t>
  </si>
  <si>
    <t>TIEMPO EN AÑOS (T)</t>
  </si>
  <si>
    <t>TASA LIBRE DE RIESGO (r)</t>
  </si>
  <si>
    <t>?</t>
  </si>
  <si>
    <t>VAN CON OPCION COMPRA</t>
  </si>
  <si>
    <t>VAN CON OPCION VENTA</t>
  </si>
  <si>
    <t>*ESTO LO PUEDEN DAR O SE CALCULA CON EL FLUJO DE CAJA</t>
  </si>
  <si>
    <t>CALCULE LAS OPCIONES DE COMPRA Y VENTA SEGÚN ECUACIONES DE BLACK SCHOLE</t>
  </si>
  <si>
    <t>DE UNA ACCION QUE HOY VALE $25 y SE DESEA COMPRAR/ VENDER EN $ 25 EN SEIS MESES SIENDO</t>
  </si>
  <si>
    <t>VOLATILIDAD ( SIGMA) = 30%;TASA LIBRE RIESGO 6% ANUAL</t>
  </si>
  <si>
    <t xml:space="preserve">VAN CON OPCIONES FINANCIERAS </t>
  </si>
  <si>
    <t>EL flujo estimado corresponde a :</t>
  </si>
  <si>
    <t>El abandono en cualquier instante  después de t= 1  es de  $</t>
  </si>
  <si>
    <t xml:space="preserve">LA volatilidad sigma es del </t>
  </si>
  <si>
    <t xml:space="preserve">Tasa libre de riesgo es de </t>
  </si>
  <si>
    <t>WACC</t>
  </si>
  <si>
    <t>Desarrollo  8 se calcula Van del proyecto y desúes el S esVan en cada periodo considerando</t>
  </si>
  <si>
    <t>como  T el remanente  hasta el final del proyecto t=4</t>
  </si>
  <si>
    <t>SE DESEA REALIZAR UN PROYECTO NUEVO PERO COMO NO HAY CERTEZA DE SU ÉXITO SE RECOMIENDA CONSIDERAR ADQUIRIR LA OPCIÓN DE ABANDONO DESPUÉS DE CADA UNO DE LOS AÑOS PARTIENDO A FINES DE t=1 HASTA t=4</t>
  </si>
  <si>
    <t>CON 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</si>
</sst>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&quot;$&quot;\-#,##0.00"/>
    <numFmt numFmtId="42" formatCode="_ &quot;$&quot;* #,##0_ ;_ &quot;$&quot;* \-#,##0_ ;_ &quot;$&quot;* &quot;-&quot;_ ;_ @_ "/>
    <numFmt numFmtId="170" formatCode="&quot;$&quot;#,##0.0000;[Red]&quot;$&quot;\-#,##0.0000"/>
    <numFmt numFmtId="172" formatCode="_ &quot;$&quot;* #,##0.00_ ;_ &quot;$&quot;* \-#,##0.00_ ;_ &quot;$&quot;* &quot;-&quot;_ ;_ @_ "/>
    <numFmt numFmtId="173" formatCode="_ &quot;$&quot;* #,##0.000_ ;_ &quot;$&quot;* \-#,##0.000_ ;_ &quot;$&quot;* &quot;-&quot;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/>
    <xf numFmtId="8" fontId="0" fillId="0" borderId="2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170" fontId="0" fillId="0" borderId="0" xfId="0" applyNumberFormat="1" applyBorder="1" applyAlignment="1">
      <alignment horizontal="center" vertical="center"/>
    </xf>
    <xf numFmtId="170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9" fontId="0" fillId="0" borderId="1" xfId="0" applyNumberFormat="1" applyFont="1" applyBorder="1" applyAlignment="1">
      <alignment horizontal="center" vertical="center"/>
    </xf>
    <xf numFmtId="173" fontId="0" fillId="0" borderId="1" xfId="0" applyNumberFormat="1" applyFont="1" applyBorder="1" applyAlignment="1">
      <alignment horizontal="center" vertical="center"/>
    </xf>
    <xf numFmtId="42" fontId="0" fillId="0" borderId="1" xfId="0" applyNumberFormat="1" applyFont="1" applyBorder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2" fontId="0" fillId="0" borderId="2" xfId="0" applyNumberFormat="1" applyFont="1" applyBorder="1" applyAlignment="1">
      <alignment horizontal="center" vertical="center"/>
    </xf>
    <xf numFmtId="172" fontId="0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658061</xdr:colOff>
      <xdr:row>17</xdr:row>
      <xdr:rowOff>114768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D1F2C3-9D9F-4895-067E-EA7436C2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2061" cy="3353268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0</xdr:row>
      <xdr:rowOff>0</xdr:rowOff>
    </xdr:from>
    <xdr:to>
      <xdr:col>15</xdr:col>
      <xdr:colOff>648547</xdr:colOff>
      <xdr:row>20</xdr:row>
      <xdr:rowOff>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DC479-8B89-F348-49B4-E25DC850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0"/>
          <a:ext cx="6068272" cy="3810532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</xdr:row>
      <xdr:rowOff>104775</xdr:rowOff>
    </xdr:from>
    <xdr:to>
      <xdr:col>21</xdr:col>
      <xdr:colOff>67213</xdr:colOff>
      <xdr:row>13</xdr:row>
      <xdr:rowOff>171778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971D17-D9B6-FA67-2270-918E41A53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50" y="295275"/>
          <a:ext cx="3858163" cy="2353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419972</xdr:colOff>
      <xdr:row>10</xdr:row>
      <xdr:rowOff>57424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801680-EFDF-0481-9E65-2CE476D9D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196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667832</xdr:colOff>
      <xdr:row>5</xdr:row>
      <xdr:rowOff>85870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83690C-8B60-188B-995D-E7449B4DB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54432" cy="1038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FD48-C402-4719-AF15-ED51A3A553D1}">
  <dimension ref="A1"/>
  <sheetViews>
    <sheetView workbookViewId="0">
      <selection activeCell="J28" sqref="J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2847-8F67-4F6F-B14A-5B57626E1257}">
  <dimension ref="B1:M17"/>
  <sheetViews>
    <sheetView workbookViewId="0">
      <selection activeCell="D5" sqref="D5"/>
    </sheetView>
  </sheetViews>
  <sheetFormatPr baseColWidth="10" defaultRowHeight="14.4" x14ac:dyDescent="0.3"/>
  <cols>
    <col min="2" max="2" width="14.44140625" customWidth="1"/>
    <col min="3" max="3" width="13.6640625" customWidth="1"/>
    <col min="4" max="4" width="25" bestFit="1" customWidth="1"/>
  </cols>
  <sheetData>
    <row r="1" spans="2:13" x14ac:dyDescent="0.3">
      <c r="B1" s="9" t="s">
        <v>5</v>
      </c>
      <c r="C1" s="10"/>
      <c r="D1" s="2" t="s">
        <v>13</v>
      </c>
      <c r="G1" s="1" t="s">
        <v>0</v>
      </c>
      <c r="H1" s="1">
        <v>0</v>
      </c>
      <c r="I1" s="1">
        <v>1</v>
      </c>
      <c r="J1" s="1">
        <v>2</v>
      </c>
      <c r="K1" s="1">
        <v>3</v>
      </c>
      <c r="L1" s="1">
        <v>4</v>
      </c>
      <c r="M1" s="1">
        <v>5</v>
      </c>
    </row>
    <row r="2" spans="2:13" x14ac:dyDescent="0.3">
      <c r="B2" s="9" t="s">
        <v>1</v>
      </c>
      <c r="C2" s="10"/>
      <c r="D2" s="5" t="s">
        <v>13</v>
      </c>
      <c r="G2" s="1"/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2:13" x14ac:dyDescent="0.3">
      <c r="B3" s="9" t="s">
        <v>2</v>
      </c>
      <c r="C3" s="10"/>
      <c r="D3" s="3" t="e">
        <f>NPV(D2,I2:M2)+H2</f>
        <v>#VALUE!</v>
      </c>
    </row>
    <row r="4" spans="2:13" x14ac:dyDescent="0.3">
      <c r="B4" s="9" t="s">
        <v>8</v>
      </c>
      <c r="C4" s="10"/>
      <c r="D4" s="49" t="e">
        <f>NPV(D2,I2:M2)</f>
        <v>#VALUE!</v>
      </c>
      <c r="E4" t="s">
        <v>16</v>
      </c>
    </row>
    <row r="5" spans="2:13" x14ac:dyDescent="0.3">
      <c r="B5" s="9" t="s">
        <v>9</v>
      </c>
      <c r="C5" s="10"/>
      <c r="D5" s="3" t="s">
        <v>13</v>
      </c>
    </row>
    <row r="6" spans="2:13" x14ac:dyDescent="0.3">
      <c r="B6" s="9" t="s">
        <v>3</v>
      </c>
      <c r="C6" s="10"/>
      <c r="D6" s="2" t="e">
        <f>(LN(D4/D5)+(D8+(D7^2)/2)*D9)/(D7*SQRT(D9))</f>
        <v>#VALUE!</v>
      </c>
    </row>
    <row r="7" spans="2:13" x14ac:dyDescent="0.3">
      <c r="B7" s="9" t="s">
        <v>10</v>
      </c>
      <c r="C7" s="10"/>
      <c r="D7" s="5" t="s">
        <v>13</v>
      </c>
    </row>
    <row r="8" spans="2:13" x14ac:dyDescent="0.3">
      <c r="B8" s="9" t="s">
        <v>12</v>
      </c>
      <c r="C8" s="10"/>
      <c r="D8" s="5" t="s">
        <v>13</v>
      </c>
    </row>
    <row r="9" spans="2:13" x14ac:dyDescent="0.3">
      <c r="B9" s="9" t="s">
        <v>11</v>
      </c>
      <c r="C9" s="10"/>
      <c r="D9" s="2" t="s">
        <v>13</v>
      </c>
    </row>
    <row r="10" spans="2:13" x14ac:dyDescent="0.3">
      <c r="B10" s="9" t="s">
        <v>4</v>
      </c>
      <c r="C10" s="10"/>
      <c r="D10" s="2" t="e">
        <f>D6-D7*SQRT(D9)</f>
        <v>#VALUE!</v>
      </c>
    </row>
    <row r="11" spans="2:13" x14ac:dyDescent="0.3">
      <c r="B11" s="7" t="s">
        <v>7</v>
      </c>
      <c r="C11" s="8"/>
      <c r="D11" s="6" t="s">
        <v>6</v>
      </c>
    </row>
    <row r="12" spans="2:13" x14ac:dyDescent="0.3">
      <c r="B12" s="27" t="e">
        <f>NORMSDIST(-D10)*D5*EXP(-D8*D9) - D4*NORMSDIST(-D6)</f>
        <v>#VALUE!</v>
      </c>
      <c r="C12" s="28"/>
      <c r="D12" s="26" t="e">
        <f>D4*NORMSDIST(D6) - NORMSDIST(D10)*D5*EXP(-D8*D9)</f>
        <v>#VALUE!</v>
      </c>
    </row>
    <row r="13" spans="2:13" x14ac:dyDescent="0.3">
      <c r="B13" s="7" t="s">
        <v>15</v>
      </c>
      <c r="C13" s="8"/>
      <c r="D13" s="6" t="s">
        <v>14</v>
      </c>
    </row>
    <row r="14" spans="2:13" x14ac:dyDescent="0.3">
      <c r="B14" s="27" t="e">
        <f>D3+D1*B12</f>
        <v>#VALUE!</v>
      </c>
      <c r="C14" s="28"/>
      <c r="D14" s="26" t="e">
        <f>D3+D1*D12</f>
        <v>#VALUE!</v>
      </c>
    </row>
    <row r="15" spans="2:13" x14ac:dyDescent="0.3">
      <c r="B15" s="11"/>
      <c r="C15" s="11"/>
    </row>
    <row r="16" spans="2:13" x14ac:dyDescent="0.3">
      <c r="B16" s="12"/>
      <c r="C16" s="12"/>
    </row>
    <row r="17" spans="2:3" x14ac:dyDescent="0.3">
      <c r="B17" s="12"/>
      <c r="C17" s="12"/>
    </row>
  </sheetData>
  <mergeCells count="17">
    <mergeCell ref="B1:C1"/>
    <mergeCell ref="B2:C2"/>
    <mergeCell ref="B3:C3"/>
    <mergeCell ref="B10:C10"/>
    <mergeCell ref="B11:C11"/>
    <mergeCell ref="B12:C12"/>
    <mergeCell ref="B4:C4"/>
    <mergeCell ref="B5:C5"/>
    <mergeCell ref="B6:C6"/>
    <mergeCell ref="B7:C7"/>
    <mergeCell ref="B8:C8"/>
    <mergeCell ref="B9:C9"/>
    <mergeCell ref="B13:C13"/>
    <mergeCell ref="B14:C14"/>
    <mergeCell ref="B15:C15"/>
    <mergeCell ref="B16:C16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6FCC-4E8E-4E13-AB73-4A5B7247076A}">
  <dimension ref="A12:L25"/>
  <sheetViews>
    <sheetView workbookViewId="0">
      <selection activeCell="E21" sqref="E21"/>
    </sheetView>
  </sheetViews>
  <sheetFormatPr baseColWidth="10" defaultRowHeight="14.4" x14ac:dyDescent="0.3"/>
  <cols>
    <col min="2" max="2" width="18.109375" customWidth="1"/>
    <col min="3" max="3" width="23.77734375" bestFit="1" customWidth="1"/>
    <col min="11" max="11" width="16.5546875" customWidth="1"/>
    <col min="12" max="12" width="25" bestFit="1" customWidth="1"/>
  </cols>
  <sheetData>
    <row r="12" spans="1:12" x14ac:dyDescent="0.3">
      <c r="A12" s="9" t="s">
        <v>5</v>
      </c>
      <c r="B12" s="10"/>
      <c r="C12" s="2">
        <v>5</v>
      </c>
      <c r="F12" s="1" t="s">
        <v>0</v>
      </c>
      <c r="G12" s="1">
        <v>0</v>
      </c>
      <c r="H12" s="1">
        <v>1</v>
      </c>
      <c r="I12" s="1">
        <v>2</v>
      </c>
      <c r="J12" s="1">
        <v>3</v>
      </c>
      <c r="K12" s="1">
        <v>4</v>
      </c>
      <c r="L12" s="1">
        <v>5</v>
      </c>
    </row>
    <row r="13" spans="1:12" x14ac:dyDescent="0.3">
      <c r="A13" s="9" t="s">
        <v>1</v>
      </c>
      <c r="B13" s="10"/>
      <c r="C13" s="5">
        <v>0.12</v>
      </c>
      <c r="F13" s="1"/>
      <c r="G13" s="1">
        <v>-1000</v>
      </c>
      <c r="H13" s="1">
        <v>220</v>
      </c>
      <c r="I13" s="1">
        <v>300</v>
      </c>
      <c r="J13" s="1">
        <v>400</v>
      </c>
      <c r="K13" s="1">
        <v>200</v>
      </c>
      <c r="L13" s="1">
        <v>150</v>
      </c>
    </row>
    <row r="14" spans="1:12" x14ac:dyDescent="0.3">
      <c r="A14" s="9" t="s">
        <v>2</v>
      </c>
      <c r="B14" s="10"/>
      <c r="C14" s="2">
        <f>NPV(C13,H13:L13)+G13</f>
        <v>-67.483522142002016</v>
      </c>
    </row>
    <row r="15" spans="1:12" x14ac:dyDescent="0.3">
      <c r="A15" s="9" t="s">
        <v>8</v>
      </c>
      <c r="B15" s="10"/>
      <c r="C15" s="26">
        <f>NPV(C13,H13:L13)</f>
        <v>932.51647785799798</v>
      </c>
      <c r="D15" t="s">
        <v>16</v>
      </c>
    </row>
    <row r="16" spans="1:12" x14ac:dyDescent="0.3">
      <c r="A16" s="9" t="s">
        <v>9</v>
      </c>
      <c r="B16" s="10"/>
      <c r="C16" s="3">
        <v>1000</v>
      </c>
    </row>
    <row r="17" spans="1:3" x14ac:dyDescent="0.3">
      <c r="A17" s="9" t="s">
        <v>3</v>
      </c>
      <c r="B17" s="10"/>
      <c r="C17" s="4">
        <f>(LN(C15/C16)+(C19+(C18^2)/2)*C20)/(C18*SQRT(C20))</f>
        <v>0.17532885751227198</v>
      </c>
    </row>
    <row r="18" spans="1:3" x14ac:dyDescent="0.3">
      <c r="A18" s="9" t="s">
        <v>10</v>
      </c>
      <c r="B18" s="10"/>
      <c r="C18" s="5">
        <v>0.4</v>
      </c>
    </row>
    <row r="19" spans="1:3" x14ac:dyDescent="0.3">
      <c r="A19" s="9" t="s">
        <v>12</v>
      </c>
      <c r="B19" s="10"/>
      <c r="C19" s="5">
        <v>0.06</v>
      </c>
    </row>
    <row r="20" spans="1:3" x14ac:dyDescent="0.3">
      <c r="A20" s="9" t="s">
        <v>11</v>
      </c>
      <c r="B20" s="10"/>
      <c r="C20" s="2">
        <v>1</v>
      </c>
    </row>
    <row r="21" spans="1:3" x14ac:dyDescent="0.3">
      <c r="A21" s="9" t="s">
        <v>4</v>
      </c>
      <c r="B21" s="10"/>
      <c r="C21" s="2">
        <f>C17-C18*SQRT(C20)</f>
        <v>-0.22467114248772804</v>
      </c>
    </row>
    <row r="22" spans="1:3" x14ac:dyDescent="0.3">
      <c r="A22" s="9" t="s">
        <v>7</v>
      </c>
      <c r="B22" s="10"/>
      <c r="C22" s="6" t="s">
        <v>6</v>
      </c>
    </row>
    <row r="23" spans="1:3" x14ac:dyDescent="0.3">
      <c r="A23" s="13">
        <f>NORMSDIST(-C21)*C16*EXP(-C19*C20) - C15*NORMSDIST(-C17)</f>
        <v>153.2236040543703</v>
      </c>
      <c r="B23" s="14"/>
      <c r="C23" s="2">
        <f>C15*NORMSDIST(C17) - NORMSDIST(C21)*C16*EXP(-C19*C20)</f>
        <v>143.9755483281196</v>
      </c>
    </row>
    <row r="24" spans="1:3" x14ac:dyDescent="0.3">
      <c r="A24" s="9" t="s">
        <v>15</v>
      </c>
      <c r="B24" s="10"/>
      <c r="C24" s="6" t="s">
        <v>14</v>
      </c>
    </row>
    <row r="25" spans="1:3" x14ac:dyDescent="0.3">
      <c r="A25" s="9">
        <f>C14+C12*A23</f>
        <v>698.63449812984948</v>
      </c>
      <c r="B25" s="10"/>
      <c r="C25" s="2">
        <f>C14+C12*C23</f>
        <v>652.39421949859604</v>
      </c>
    </row>
  </sheetData>
  <mergeCells count="14">
    <mergeCell ref="A21:B2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5787-7D5E-47E4-96D5-D7A87CDD652A}">
  <dimension ref="B7:M21"/>
  <sheetViews>
    <sheetView workbookViewId="0">
      <selection activeCell="D12" sqref="D12"/>
    </sheetView>
  </sheetViews>
  <sheetFormatPr baseColWidth="10" defaultRowHeight="14.4" x14ac:dyDescent="0.3"/>
  <cols>
    <col min="2" max="2" width="27.88671875" bestFit="1" customWidth="1"/>
    <col min="3" max="3" width="16.33203125" bestFit="1" customWidth="1"/>
    <col min="4" max="4" width="25" bestFit="1" customWidth="1"/>
    <col min="6" max="6" width="14.33203125" bestFit="1" customWidth="1"/>
  </cols>
  <sheetData>
    <row r="7" spans="2:13" x14ac:dyDescent="0.3">
      <c r="B7" s="31"/>
      <c r="C7" s="31"/>
      <c r="D7" s="31"/>
    </row>
    <row r="8" spans="2:13" x14ac:dyDescent="0.3">
      <c r="B8" s="21"/>
      <c r="C8" s="21"/>
      <c r="D8" s="22"/>
      <c r="G8" s="31"/>
      <c r="H8" s="31"/>
      <c r="I8" s="31"/>
      <c r="J8" s="31"/>
      <c r="K8" s="31"/>
      <c r="L8" s="31"/>
      <c r="M8" s="31"/>
    </row>
    <row r="9" spans="2:13" x14ac:dyDescent="0.3">
      <c r="B9" s="21"/>
      <c r="C9" s="21"/>
      <c r="D9" s="32"/>
      <c r="G9" s="31"/>
      <c r="H9" s="31"/>
      <c r="I9" s="31"/>
      <c r="J9" s="31"/>
      <c r="K9" s="31"/>
      <c r="L9" s="31"/>
      <c r="M9" s="31"/>
    </row>
    <row r="10" spans="2:13" x14ac:dyDescent="0.3">
      <c r="B10" s="21"/>
      <c r="C10" s="21"/>
      <c r="D10" s="22"/>
    </row>
    <row r="11" spans="2:13" x14ac:dyDescent="0.3">
      <c r="B11" s="23" t="s">
        <v>8</v>
      </c>
      <c r="C11" s="23"/>
      <c r="D11" s="3">
        <v>800</v>
      </c>
    </row>
    <row r="12" spans="2:13" x14ac:dyDescent="0.3">
      <c r="B12" s="23" t="s">
        <v>9</v>
      </c>
      <c r="C12" s="23"/>
      <c r="D12" s="3">
        <v>600</v>
      </c>
    </row>
    <row r="13" spans="2:13" x14ac:dyDescent="0.3">
      <c r="B13" s="23" t="s">
        <v>3</v>
      </c>
      <c r="C13" s="23"/>
      <c r="D13" s="4">
        <f>(LN(D11/D12)+(D15+(D14^2)/2)*D16)/(D14*SQRT(D16))</f>
        <v>1.2886180025509286</v>
      </c>
    </row>
    <row r="14" spans="2:13" x14ac:dyDescent="0.3">
      <c r="B14" s="23" t="s">
        <v>10</v>
      </c>
      <c r="C14" s="23"/>
      <c r="D14" s="5">
        <v>0.25</v>
      </c>
    </row>
    <row r="15" spans="2:13" x14ac:dyDescent="0.3">
      <c r="B15" s="23" t="s">
        <v>12</v>
      </c>
      <c r="C15" s="23"/>
      <c r="D15" s="5">
        <v>0.04</v>
      </c>
    </row>
    <row r="16" spans="2:13" x14ac:dyDescent="0.3">
      <c r="B16" s="23" t="s">
        <v>11</v>
      </c>
      <c r="C16" s="23"/>
      <c r="D16" s="2">
        <f>18/12</f>
        <v>1.5</v>
      </c>
    </row>
    <row r="17" spans="2:4" x14ac:dyDescent="0.3">
      <c r="B17" s="23" t="s">
        <v>4</v>
      </c>
      <c r="C17" s="23"/>
      <c r="D17" s="2">
        <f>D13-D14*SQRT(D16)</f>
        <v>0.98243178470303139</v>
      </c>
    </row>
    <row r="18" spans="2:4" x14ac:dyDescent="0.3">
      <c r="B18" s="24" t="s">
        <v>7</v>
      </c>
      <c r="C18" s="24"/>
      <c r="D18" s="6" t="s">
        <v>6</v>
      </c>
    </row>
    <row r="19" spans="2:4" x14ac:dyDescent="0.3">
      <c r="B19" s="25">
        <f>NORMSDIST(-D17)*D12*EXP(-D15*D16) - D11*NORMSDIST(-D13)</f>
        <v>13.060326054399198</v>
      </c>
      <c r="C19" s="25"/>
      <c r="D19" s="2">
        <f>D11*NORMSDIST(D13) - NORMSDIST(D17)*D12*EXP(-D15*D16)</f>
        <v>248.00160590384996</v>
      </c>
    </row>
    <row r="20" spans="2:4" x14ac:dyDescent="0.3">
      <c r="B20" s="21"/>
      <c r="C20" s="21"/>
      <c r="D20" s="22"/>
    </row>
    <row r="21" spans="2:4" x14ac:dyDescent="0.3">
      <c r="B21" s="21"/>
      <c r="C21" s="21"/>
      <c r="D21" s="22"/>
    </row>
  </sheetData>
  <mergeCells count="14">
    <mergeCell ref="B15:C15"/>
    <mergeCell ref="B8:C8"/>
    <mergeCell ref="B9:C9"/>
    <mergeCell ref="B10:C10"/>
    <mergeCell ref="B11:C11"/>
    <mergeCell ref="B12:C12"/>
    <mergeCell ref="B13:C13"/>
    <mergeCell ref="B14:C14"/>
    <mergeCell ref="B21:C21"/>
    <mergeCell ref="B16:C16"/>
    <mergeCell ref="B17:C17"/>
    <mergeCell ref="B18:C18"/>
    <mergeCell ref="B19:C19"/>
    <mergeCell ref="B20:C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9B5-A2FB-4CD6-9982-B6155BD623FC}">
  <dimension ref="A1:M19"/>
  <sheetViews>
    <sheetView workbookViewId="0">
      <selection activeCell="A14" sqref="A14:XFD14"/>
    </sheetView>
  </sheetViews>
  <sheetFormatPr baseColWidth="10" defaultRowHeight="14.4" x14ac:dyDescent="0.3"/>
  <cols>
    <col min="3" max="3" width="14.5546875" customWidth="1"/>
    <col min="4" max="4" width="15.44140625" bestFit="1" customWidth="1"/>
  </cols>
  <sheetData>
    <row r="1" spans="1:13" x14ac:dyDescent="0.3">
      <c r="A1" s="15" t="s">
        <v>17</v>
      </c>
    </row>
    <row r="2" spans="1:13" x14ac:dyDescent="0.3">
      <c r="A2" s="16" t="s">
        <v>18</v>
      </c>
    </row>
    <row r="3" spans="1:13" x14ac:dyDescent="0.3">
      <c r="A3" s="16" t="s">
        <v>19</v>
      </c>
    </row>
    <row r="5" spans="1:13" x14ac:dyDescent="0.3">
      <c r="B5" s="18"/>
      <c r="C5" s="18"/>
      <c r="D5" s="19"/>
      <c r="G5" s="17"/>
      <c r="H5" s="17"/>
      <c r="I5" s="17"/>
      <c r="J5" s="17"/>
      <c r="K5" s="17"/>
      <c r="L5" s="17"/>
      <c r="M5" s="17"/>
    </row>
    <row r="6" spans="1:13" x14ac:dyDescent="0.3">
      <c r="B6" s="18"/>
      <c r="C6" s="18"/>
      <c r="D6" s="20"/>
      <c r="G6" s="17"/>
      <c r="H6" s="17"/>
      <c r="I6" s="17"/>
      <c r="J6" s="17"/>
      <c r="K6" s="17"/>
      <c r="L6" s="17"/>
      <c r="M6" s="17"/>
    </row>
    <row r="7" spans="1:13" x14ac:dyDescent="0.3">
      <c r="B7" s="9" t="s">
        <v>8</v>
      </c>
      <c r="C7" s="10"/>
      <c r="D7" s="3">
        <v>25</v>
      </c>
    </row>
    <row r="8" spans="1:13" x14ac:dyDescent="0.3">
      <c r="B8" s="9" t="s">
        <v>9</v>
      </c>
      <c r="C8" s="10"/>
      <c r="D8" s="3">
        <v>25</v>
      </c>
    </row>
    <row r="9" spans="1:13" x14ac:dyDescent="0.3">
      <c r="B9" s="9" t="s">
        <v>3</v>
      </c>
      <c r="C9" s="10"/>
      <c r="D9" s="2">
        <f>(LN(D7/D8)+(D11+(D10^2)/2)*D12)/(D10*SQRT(D12))</f>
        <v>0.24748737341529162</v>
      </c>
    </row>
    <row r="10" spans="1:13" x14ac:dyDescent="0.3">
      <c r="B10" s="9" t="s">
        <v>10</v>
      </c>
      <c r="C10" s="10"/>
      <c r="D10" s="5">
        <v>0.3</v>
      </c>
    </row>
    <row r="11" spans="1:13" x14ac:dyDescent="0.3">
      <c r="B11" s="9" t="s">
        <v>12</v>
      </c>
      <c r="C11" s="10"/>
      <c r="D11" s="5">
        <v>0.06</v>
      </c>
    </row>
    <row r="12" spans="1:13" x14ac:dyDescent="0.3">
      <c r="B12" s="9" t="s">
        <v>11</v>
      </c>
      <c r="C12" s="10"/>
      <c r="D12" s="2">
        <v>0.5</v>
      </c>
    </row>
    <row r="13" spans="1:13" x14ac:dyDescent="0.3">
      <c r="B13" s="9" t="s">
        <v>4</v>
      </c>
      <c r="C13" s="10"/>
      <c r="D13" s="2">
        <f>D9-D10*SQRT(D12)</f>
        <v>3.5355339059327362E-2</v>
      </c>
    </row>
    <row r="14" spans="1:13" x14ac:dyDescent="0.3">
      <c r="B14" s="7" t="s">
        <v>7</v>
      </c>
      <c r="C14" s="8"/>
      <c r="D14" s="6" t="s">
        <v>6</v>
      </c>
    </row>
    <row r="15" spans="1:13" x14ac:dyDescent="0.3">
      <c r="B15" s="27">
        <f>NORMSDIST(-D13)*D8*EXP(-D11*D12) - D7*NORMSDIST(-D9)</f>
        <v>1.7318051313590708</v>
      </c>
      <c r="C15" s="28"/>
      <c r="D15" s="26">
        <f>D7*NORMSDIST(D9) - NORMSDIST(D13)*D8*EXP(-D11*D12)</f>
        <v>2.4706667926463659</v>
      </c>
    </row>
    <row r="16" spans="1:13" x14ac:dyDescent="0.3">
      <c r="B16" s="30"/>
      <c r="C16" s="30"/>
      <c r="D16" s="29"/>
    </row>
    <row r="17" spans="2:4" x14ac:dyDescent="0.3">
      <c r="B17" s="21"/>
      <c r="C17" s="21"/>
      <c r="D17" s="22"/>
    </row>
    <row r="18" spans="2:4" x14ac:dyDescent="0.3">
      <c r="B18" s="21"/>
      <c r="C18" s="21"/>
      <c r="D18" s="22"/>
    </row>
    <row r="19" spans="2:4" x14ac:dyDescent="0.3">
      <c r="B19" s="17"/>
      <c r="C19" s="17"/>
      <c r="D19" s="17"/>
    </row>
  </sheetData>
  <mergeCells count="14">
    <mergeCell ref="B17:C17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B11:C11"/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7ABC-9533-4CAB-A6FF-5BD109AE736A}">
  <dimension ref="A1:L57"/>
  <sheetViews>
    <sheetView tabSelected="1" topLeftCell="A30" workbookViewId="0">
      <selection activeCell="F52" sqref="F52"/>
    </sheetView>
  </sheetViews>
  <sheetFormatPr baseColWidth="10" defaultRowHeight="14.4" x14ac:dyDescent="0.3"/>
  <cols>
    <col min="1" max="2" width="11.5546875" style="34"/>
    <col min="3" max="3" width="15.33203125" style="34" customWidth="1"/>
    <col min="4" max="4" width="23.77734375" style="34" bestFit="1" customWidth="1"/>
    <col min="5" max="16384" width="11.5546875" style="34"/>
  </cols>
  <sheetData>
    <row r="1" spans="2:9" x14ac:dyDescent="0.3">
      <c r="B1" s="34" t="s">
        <v>20</v>
      </c>
    </row>
    <row r="2" spans="2:9" ht="14.4" customHeight="1" x14ac:dyDescent="0.3">
      <c r="B2" s="48" t="s">
        <v>28</v>
      </c>
      <c r="C2" s="48"/>
      <c r="D2" s="48"/>
      <c r="E2" s="48"/>
      <c r="F2" s="48"/>
      <c r="G2" s="48"/>
    </row>
    <row r="3" spans="2:9" x14ac:dyDescent="0.3">
      <c r="B3" s="48"/>
      <c r="C3" s="48"/>
      <c r="D3" s="48"/>
      <c r="E3" s="48"/>
      <c r="F3" s="48"/>
      <c r="G3" s="48"/>
    </row>
    <row r="4" spans="2:9" x14ac:dyDescent="0.3">
      <c r="B4" s="48"/>
      <c r="C4" s="48"/>
      <c r="D4" s="48"/>
      <c r="E4" s="48"/>
      <c r="F4" s="48"/>
      <c r="G4" s="48"/>
    </row>
    <row r="5" spans="2:9" x14ac:dyDescent="0.3">
      <c r="B5" s="34" t="s">
        <v>21</v>
      </c>
    </row>
    <row r="7" spans="2:9" x14ac:dyDescent="0.3">
      <c r="C7" s="34">
        <v>0</v>
      </c>
      <c r="D7" s="34">
        <v>1</v>
      </c>
      <c r="E7" s="34">
        <v>2</v>
      </c>
      <c r="F7" s="34">
        <v>3</v>
      </c>
      <c r="G7" s="34">
        <v>4</v>
      </c>
    </row>
    <row r="8" spans="2:9" x14ac:dyDescent="0.3">
      <c r="C8" s="34">
        <v>-750</v>
      </c>
      <c r="D8" s="34">
        <v>100</v>
      </c>
      <c r="E8" s="34">
        <v>200</v>
      </c>
      <c r="F8" s="34">
        <v>300</v>
      </c>
      <c r="G8" s="34">
        <v>400</v>
      </c>
    </row>
    <row r="10" spans="2:9" x14ac:dyDescent="0.3">
      <c r="B10" s="34" t="s">
        <v>22</v>
      </c>
      <c r="I10" s="34">
        <v>300</v>
      </c>
    </row>
    <row r="11" spans="2:9" x14ac:dyDescent="0.3">
      <c r="B11" s="34" t="s">
        <v>23</v>
      </c>
      <c r="I11" s="34">
        <v>0.5</v>
      </c>
    </row>
    <row r="12" spans="2:9" x14ac:dyDescent="0.3">
      <c r="B12" s="34" t="s">
        <v>24</v>
      </c>
      <c r="I12" s="34">
        <v>0.06</v>
      </c>
    </row>
    <row r="13" spans="2:9" x14ac:dyDescent="0.3">
      <c r="B13" s="34" t="s">
        <v>25</v>
      </c>
      <c r="I13" s="34">
        <v>0.12</v>
      </c>
    </row>
    <row r="14" spans="2:9" x14ac:dyDescent="0.3">
      <c r="B14" s="34" t="s">
        <v>26</v>
      </c>
    </row>
    <row r="15" spans="2:9" x14ac:dyDescent="0.3">
      <c r="B15" s="34" t="s">
        <v>27</v>
      </c>
    </row>
    <row r="17" spans="1:12" x14ac:dyDescent="0.3">
      <c r="A17" s="34" t="s">
        <v>29</v>
      </c>
      <c r="B17" s="34">
        <v>1</v>
      </c>
    </row>
    <row r="18" spans="1:12" x14ac:dyDescent="0.3">
      <c r="B18" s="35"/>
      <c r="C18" s="36"/>
      <c r="D18" s="37"/>
      <c r="G18" s="38" t="s">
        <v>0</v>
      </c>
      <c r="H18" s="38">
        <v>0</v>
      </c>
      <c r="I18" s="38">
        <v>1</v>
      </c>
      <c r="J18" s="38">
        <v>2</v>
      </c>
      <c r="K18" s="38">
        <v>3</v>
      </c>
      <c r="L18" s="38">
        <v>4</v>
      </c>
    </row>
    <row r="19" spans="1:12" x14ac:dyDescent="0.3">
      <c r="B19" s="35" t="s">
        <v>1</v>
      </c>
      <c r="C19" s="36"/>
      <c r="D19" s="39">
        <v>0.12</v>
      </c>
      <c r="G19" s="38"/>
      <c r="H19" s="38">
        <v>-750</v>
      </c>
      <c r="I19" s="38">
        <v>100</v>
      </c>
      <c r="J19" s="38">
        <v>200</v>
      </c>
      <c r="K19" s="38">
        <v>300</v>
      </c>
      <c r="L19" s="38">
        <v>400</v>
      </c>
    </row>
    <row r="20" spans="1:12" ht="14.4" customHeight="1" x14ac:dyDescent="0.3">
      <c r="B20" s="35" t="s">
        <v>2</v>
      </c>
      <c r="C20" s="36"/>
      <c r="D20" s="40">
        <f>NPV(D19,I19:L19)+H19</f>
        <v>-33.53420449812586</v>
      </c>
    </row>
    <row r="21" spans="1:12" x14ac:dyDescent="0.3">
      <c r="B21" s="35" t="s">
        <v>8</v>
      </c>
      <c r="C21" s="36"/>
      <c r="D21" s="40">
        <f>NPV(D19,J19:L19)</f>
        <v>702.44169096209896</v>
      </c>
    </row>
    <row r="22" spans="1:12" x14ac:dyDescent="0.3">
      <c r="B22" s="35" t="s">
        <v>9</v>
      </c>
      <c r="C22" s="36"/>
      <c r="D22" s="41">
        <v>300</v>
      </c>
    </row>
    <row r="23" spans="1:12" x14ac:dyDescent="0.3">
      <c r="B23" s="35" t="s">
        <v>3</v>
      </c>
      <c r="C23" s="36"/>
      <c r="D23" s="37">
        <f>(LN(D21/D22)+(D25+(D24^2)/2)*D26)/(D24*SQRT(D26))</f>
        <v>1.6232548315263455</v>
      </c>
    </row>
    <row r="24" spans="1:12" x14ac:dyDescent="0.3">
      <c r="B24" s="35" t="s">
        <v>10</v>
      </c>
      <c r="C24" s="36"/>
      <c r="D24" s="39">
        <v>0.5</v>
      </c>
    </row>
    <row r="25" spans="1:12" x14ac:dyDescent="0.3">
      <c r="B25" s="35" t="s">
        <v>12</v>
      </c>
      <c r="C25" s="36"/>
      <c r="D25" s="39">
        <v>0.06</v>
      </c>
      <c r="F25" s="33"/>
    </row>
    <row r="26" spans="1:12" x14ac:dyDescent="0.3">
      <c r="B26" s="35" t="s">
        <v>11</v>
      </c>
      <c r="C26" s="36"/>
      <c r="D26" s="37">
        <f>L18-B17</f>
        <v>3</v>
      </c>
    </row>
    <row r="27" spans="1:12" x14ac:dyDescent="0.3">
      <c r="B27" s="35" t="s">
        <v>4</v>
      </c>
      <c r="C27" s="36"/>
      <c r="D27" s="37">
        <f>D23-D24*SQRT(D26)</f>
        <v>0.75722942774190694</v>
      </c>
    </row>
    <row r="28" spans="1:12" x14ac:dyDescent="0.3">
      <c r="B28" s="43" t="s">
        <v>7</v>
      </c>
      <c r="C28" s="44"/>
      <c r="D28" s="45" t="s">
        <v>6</v>
      </c>
    </row>
    <row r="29" spans="1:12" x14ac:dyDescent="0.3">
      <c r="B29" s="46">
        <f>NORMSDIST(-D27)*D22*EXP(-D25*D26) - D21*NORMSDIST(-D23)</f>
        <v>19.529625823837662</v>
      </c>
      <c r="C29" s="47"/>
      <c r="D29" s="42">
        <f>D21*NORMSDIST(D23) - NORMSDIST(D27)*D22*EXP(-D25*D26)</f>
        <v>471.39025336255503</v>
      </c>
    </row>
    <row r="31" spans="1:12" x14ac:dyDescent="0.3">
      <c r="A31" s="34" t="s">
        <v>29</v>
      </c>
      <c r="B31" s="34">
        <v>2</v>
      </c>
    </row>
    <row r="32" spans="1:12" x14ac:dyDescent="0.3">
      <c r="B32" s="35"/>
      <c r="C32" s="36"/>
      <c r="D32" s="37"/>
      <c r="G32" s="38" t="s">
        <v>0</v>
      </c>
      <c r="H32" s="38">
        <v>0</v>
      </c>
      <c r="I32" s="38">
        <v>1</v>
      </c>
      <c r="J32" s="38">
        <v>2</v>
      </c>
      <c r="K32" s="38">
        <v>3</v>
      </c>
      <c r="L32" s="38">
        <v>4</v>
      </c>
    </row>
    <row r="33" spans="1:12" x14ac:dyDescent="0.3">
      <c r="B33" s="35" t="s">
        <v>1</v>
      </c>
      <c r="C33" s="36"/>
      <c r="D33" s="39">
        <v>0.12</v>
      </c>
      <c r="G33" s="38"/>
      <c r="H33" s="38">
        <v>-750</v>
      </c>
      <c r="I33" s="38">
        <v>100</v>
      </c>
      <c r="J33" s="38">
        <v>200</v>
      </c>
      <c r="K33" s="38">
        <v>300</v>
      </c>
      <c r="L33" s="38">
        <v>400</v>
      </c>
    </row>
    <row r="34" spans="1:12" x14ac:dyDescent="0.3">
      <c r="B34" s="35" t="s">
        <v>2</v>
      </c>
      <c r="C34" s="36"/>
      <c r="D34" s="40">
        <f>NPV(D33,I33:L33)+H33</f>
        <v>-33.53420449812586</v>
      </c>
    </row>
    <row r="35" spans="1:12" x14ac:dyDescent="0.3">
      <c r="B35" s="35" t="s">
        <v>8</v>
      </c>
      <c r="C35" s="36"/>
      <c r="D35" s="40">
        <f>NPV(D33,K33:L33)</f>
        <v>586.73469387755097</v>
      </c>
    </row>
    <row r="36" spans="1:12" x14ac:dyDescent="0.3">
      <c r="B36" s="35" t="s">
        <v>9</v>
      </c>
      <c r="C36" s="36"/>
      <c r="D36" s="41">
        <v>300</v>
      </c>
    </row>
    <row r="37" spans="1:12" x14ac:dyDescent="0.3">
      <c r="B37" s="35" t="s">
        <v>3</v>
      </c>
      <c r="C37" s="36"/>
      <c r="D37" s="37">
        <f>(LN(D35/D36)+(D39+(D38^2)/2)*D40)/(D38*SQRT(D40))</f>
        <v>1.4718997203112516</v>
      </c>
    </row>
    <row r="38" spans="1:12" x14ac:dyDescent="0.3">
      <c r="B38" s="35" t="s">
        <v>10</v>
      </c>
      <c r="C38" s="36"/>
      <c r="D38" s="39">
        <v>0.5</v>
      </c>
    </row>
    <row r="39" spans="1:12" x14ac:dyDescent="0.3">
      <c r="B39" s="35" t="s">
        <v>12</v>
      </c>
      <c r="C39" s="36"/>
      <c r="D39" s="39">
        <v>0.06</v>
      </c>
      <c r="F39" s="33"/>
    </row>
    <row r="40" spans="1:12" x14ac:dyDescent="0.3">
      <c r="B40" s="35" t="s">
        <v>11</v>
      </c>
      <c r="C40" s="36"/>
      <c r="D40" s="37">
        <f>L32-B31</f>
        <v>2</v>
      </c>
    </row>
    <row r="41" spans="1:12" x14ac:dyDescent="0.3">
      <c r="B41" s="35" t="s">
        <v>4</v>
      </c>
      <c r="C41" s="36"/>
      <c r="D41" s="37">
        <f>D37-D38*SQRT(D40)</f>
        <v>0.76479293912470403</v>
      </c>
    </row>
    <row r="42" spans="1:12" x14ac:dyDescent="0.3">
      <c r="B42" s="43" t="s">
        <v>7</v>
      </c>
      <c r="C42" s="44"/>
      <c r="D42" s="45" t="s">
        <v>6</v>
      </c>
    </row>
    <row r="43" spans="1:12" x14ac:dyDescent="0.3">
      <c r="B43" s="46">
        <f>NORMSDIST(-D41)*D36*EXP(-D39*D40) - D35*NORMSDIST(-D37)</f>
        <v>17.742565994711363</v>
      </c>
      <c r="C43" s="47"/>
      <c r="D43" s="42">
        <f>D35*NORMSDIST(D37) - NORMSDIST(D41)*D36*EXP(-D39*D40)</f>
        <v>338.40112885711505</v>
      </c>
    </row>
    <row r="45" spans="1:12" x14ac:dyDescent="0.3">
      <c r="A45" s="34" t="s">
        <v>29</v>
      </c>
      <c r="B45" s="34">
        <v>3</v>
      </c>
    </row>
    <row r="46" spans="1:12" x14ac:dyDescent="0.3">
      <c r="B46" s="35"/>
      <c r="C46" s="36"/>
      <c r="D46" s="37"/>
      <c r="G46" s="38" t="s">
        <v>0</v>
      </c>
      <c r="H46" s="38">
        <v>0</v>
      </c>
      <c r="I46" s="38">
        <v>1</v>
      </c>
      <c r="J46" s="38">
        <v>2</v>
      </c>
      <c r="K46" s="38">
        <v>3</v>
      </c>
      <c r="L46" s="38">
        <v>4</v>
      </c>
    </row>
    <row r="47" spans="1:12" x14ac:dyDescent="0.3">
      <c r="B47" s="35" t="s">
        <v>1</v>
      </c>
      <c r="C47" s="36"/>
      <c r="D47" s="39">
        <v>0.12</v>
      </c>
      <c r="G47" s="38"/>
      <c r="H47" s="38">
        <v>-750</v>
      </c>
      <c r="I47" s="38">
        <v>100</v>
      </c>
      <c r="J47" s="38">
        <v>200</v>
      </c>
      <c r="K47" s="38">
        <v>300</v>
      </c>
      <c r="L47" s="38">
        <v>400</v>
      </c>
    </row>
    <row r="48" spans="1:12" x14ac:dyDescent="0.3">
      <c r="B48" s="35" t="s">
        <v>2</v>
      </c>
      <c r="C48" s="36"/>
      <c r="D48" s="40">
        <f>NPV(D47,I47:L47)+H47</f>
        <v>-33.53420449812586</v>
      </c>
    </row>
    <row r="49" spans="2:6" x14ac:dyDescent="0.3">
      <c r="B49" s="35" t="s">
        <v>8</v>
      </c>
      <c r="C49" s="36"/>
      <c r="D49" s="40">
        <f>NPV(D47,L47:L47)</f>
        <v>357.14285714285711</v>
      </c>
    </row>
    <row r="50" spans="2:6" x14ac:dyDescent="0.3">
      <c r="B50" s="35" t="s">
        <v>9</v>
      </c>
      <c r="C50" s="36"/>
      <c r="D50" s="41">
        <v>300</v>
      </c>
    </row>
    <row r="51" spans="2:6" x14ac:dyDescent="0.3">
      <c r="B51" s="35" t="s">
        <v>3</v>
      </c>
      <c r="C51" s="36"/>
      <c r="D51" s="37">
        <f>(LN(D49/D50)+(D53+(D52^2)/2)*D54)/(D52*SQRT(D54))</f>
        <v>0.71870677428955543</v>
      </c>
    </row>
    <row r="52" spans="2:6" x14ac:dyDescent="0.3">
      <c r="B52" s="35" t="s">
        <v>10</v>
      </c>
      <c r="C52" s="36"/>
      <c r="D52" s="39">
        <v>0.5</v>
      </c>
    </row>
    <row r="53" spans="2:6" x14ac:dyDescent="0.3">
      <c r="B53" s="35" t="s">
        <v>12</v>
      </c>
      <c r="C53" s="36"/>
      <c r="D53" s="39">
        <v>0.06</v>
      </c>
      <c r="F53" s="33"/>
    </row>
    <row r="54" spans="2:6" x14ac:dyDescent="0.3">
      <c r="B54" s="35" t="s">
        <v>11</v>
      </c>
      <c r="C54" s="36"/>
      <c r="D54" s="37">
        <f>L46-B45</f>
        <v>1</v>
      </c>
    </row>
    <row r="55" spans="2:6" x14ac:dyDescent="0.3">
      <c r="B55" s="35" t="s">
        <v>4</v>
      </c>
      <c r="C55" s="36"/>
      <c r="D55" s="37">
        <f>D51-D52*SQRT(D54)</f>
        <v>0.21870677428955543</v>
      </c>
    </row>
    <row r="56" spans="2:6" x14ac:dyDescent="0.3">
      <c r="B56" s="43" t="s">
        <v>7</v>
      </c>
      <c r="C56" s="44"/>
      <c r="D56" s="45" t="s">
        <v>6</v>
      </c>
    </row>
    <row r="57" spans="2:6" x14ac:dyDescent="0.3">
      <c r="B57" s="46">
        <f>NORMSDIST(-D55)*D50*EXP(-D53*D54) - D49*NORMSDIST(-D51)</f>
        <v>32.46557835136241</v>
      </c>
      <c r="C57" s="47"/>
      <c r="D57" s="42">
        <f>D49*NORMSDIST(D51) - NORMSDIST(D55)*D50*EXP(-D53*D54)</f>
        <v>107.07907541894491</v>
      </c>
    </row>
  </sheetData>
  <mergeCells count="37">
    <mergeCell ref="B57:C57"/>
    <mergeCell ref="B2:G4"/>
    <mergeCell ref="B32:C32"/>
    <mergeCell ref="B33:C33"/>
    <mergeCell ref="B34:C34"/>
    <mergeCell ref="B52:C52"/>
    <mergeCell ref="B53:C53"/>
    <mergeCell ref="B54:C54"/>
    <mergeCell ref="B55:C55"/>
    <mergeCell ref="B56:C56"/>
    <mergeCell ref="B46:C46"/>
    <mergeCell ref="B47:C47"/>
    <mergeCell ref="B48:C48"/>
    <mergeCell ref="B49:C49"/>
    <mergeCell ref="B50:C50"/>
    <mergeCell ref="B51:C51"/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B29:C29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</vt:lpstr>
      <vt:lpstr>PLANTILLA</vt:lpstr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207070653</cp:lastModifiedBy>
  <dcterms:created xsi:type="dcterms:W3CDTF">2024-11-20T01:20:04Z</dcterms:created>
  <dcterms:modified xsi:type="dcterms:W3CDTF">2024-11-21T16:06:40Z</dcterms:modified>
</cp:coreProperties>
</file>