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C82AD091-7735-4C49-BF33-B06AE34A2768}" xr6:coauthVersionLast="47" xr6:coauthVersionMax="47" xr10:uidLastSave="{00000000-0000-0000-0000-000000000000}"/>
  <bookViews>
    <workbookView xWindow="-120" yWindow="-120" windowWidth="29040" windowHeight="15840" xr2:uid="{2E2B48C4-17E3-4387-8B2C-BD530D7BDFF8}"/>
  </bookViews>
  <sheets>
    <sheet name="EJERCICIOS" sheetId="1" r:id="rId1"/>
    <sheet name="FORMU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1" l="1"/>
  <c r="F24" i="1"/>
  <c r="E104" i="1" l="1"/>
  <c r="V38" i="1"/>
  <c r="V41" i="1" s="1"/>
  <c r="V39" i="1"/>
  <c r="V40" i="1"/>
  <c r="E101" i="1"/>
  <c r="E96" i="1" l="1"/>
  <c r="E97" i="1"/>
  <c r="E98" i="1"/>
  <c r="E99" i="1"/>
  <c r="E100" i="1"/>
  <c r="E95" i="1"/>
  <c r="C99" i="1"/>
  <c r="C100" i="1"/>
  <c r="C98" i="1"/>
  <c r="C96" i="1"/>
  <c r="C97" i="1"/>
  <c r="C95" i="1"/>
  <c r="I86" i="1"/>
  <c r="I85" i="1"/>
  <c r="J86" i="1"/>
  <c r="J87" i="1"/>
  <c r="J85" i="1"/>
  <c r="K86" i="1"/>
  <c r="L84" i="1"/>
  <c r="J82" i="1"/>
  <c r="J79" i="1"/>
  <c r="C84" i="1"/>
  <c r="C83" i="1"/>
  <c r="E83" i="1" s="1"/>
  <c r="F83" i="1" s="1"/>
  <c r="F84" i="1" s="1"/>
  <c r="D84" i="1"/>
  <c r="D85" i="1"/>
  <c r="D86" i="1"/>
  <c r="D87" i="1"/>
  <c r="D88" i="1"/>
  <c r="D89" i="1"/>
  <c r="D90" i="1"/>
  <c r="D83" i="1"/>
  <c r="E84" i="1"/>
  <c r="F82" i="1"/>
  <c r="D80" i="1"/>
  <c r="K85" i="1" l="1"/>
  <c r="L85" i="1" s="1"/>
  <c r="L86" i="1"/>
  <c r="C85" i="1"/>
  <c r="E85" i="1" s="1"/>
  <c r="F85" i="1" s="1"/>
  <c r="D79" i="1"/>
  <c r="I87" i="1" l="1"/>
  <c r="K87" i="1" s="1"/>
  <c r="L87" i="1" s="1"/>
  <c r="C86" i="1"/>
  <c r="E86" i="1" s="1"/>
  <c r="F86" i="1" s="1"/>
  <c r="S41" i="1"/>
  <c r="E49" i="1"/>
  <c r="F44" i="1"/>
  <c r="F43" i="1"/>
  <c r="C44" i="1" s="1"/>
  <c r="E44" i="1" s="1"/>
  <c r="E43" i="1"/>
  <c r="C45" i="1"/>
  <c r="E45" i="1" s="1"/>
  <c r="F45" i="1" s="1"/>
  <c r="C43" i="1"/>
  <c r="D44" i="1"/>
  <c r="D45" i="1"/>
  <c r="D46" i="1"/>
  <c r="D47" i="1"/>
  <c r="D43" i="1"/>
  <c r="F42" i="1"/>
  <c r="D40" i="1"/>
  <c r="N22" i="1"/>
  <c r="N21" i="1"/>
  <c r="F23" i="1"/>
  <c r="C87" i="1" l="1"/>
  <c r="E87" i="1" s="1"/>
  <c r="F87" i="1" s="1"/>
  <c r="C46" i="1"/>
  <c r="E46" i="1" s="1"/>
  <c r="F46" i="1" s="1"/>
  <c r="C88" i="1" l="1"/>
  <c r="E88" i="1" s="1"/>
  <c r="F88" i="1" s="1"/>
  <c r="C47" i="1"/>
  <c r="E47" i="1" s="1"/>
  <c r="F47" i="1" s="1"/>
  <c r="C89" i="1" l="1"/>
  <c r="E89" i="1" s="1"/>
  <c r="F89" i="1" s="1"/>
  <c r="C90" i="1" l="1"/>
  <c r="E90" i="1" s="1"/>
  <c r="F90" i="1" s="1"/>
</calcChain>
</file>

<file path=xl/sharedStrings.xml><?xml version="1.0" encoding="utf-8"?>
<sst xmlns="http://schemas.openxmlformats.org/spreadsheetml/2006/main" count="72" uniqueCount="49">
  <si>
    <t>AYUDANTÍA</t>
  </si>
  <si>
    <t>FORMULARIO</t>
  </si>
  <si>
    <t>PRECIO</t>
  </si>
  <si>
    <t>PERIODO (AÑOS)</t>
  </si>
  <si>
    <t>INTERES ANUAL COMPUESTO</t>
  </si>
  <si>
    <t>CAPITAL INICIAL</t>
  </si>
  <si>
    <t>?</t>
  </si>
  <si>
    <t>INTERÉS COMPUESTO</t>
  </si>
  <si>
    <t>INTERÉS ANUAL COMPUESTO</t>
  </si>
  <si>
    <t>PAGO</t>
  </si>
  <si>
    <t>COMPOSICION MENSUAL</t>
  </si>
  <si>
    <t>PERIODO (AÑO)</t>
  </si>
  <si>
    <t>TASA REAL EFECTIVA</t>
  </si>
  <si>
    <t>TASA INTERÉS ANUAL</t>
  </si>
  <si>
    <t>CUOTA</t>
  </si>
  <si>
    <t>PERIODOS</t>
  </si>
  <si>
    <t>INTERESES</t>
  </si>
  <si>
    <t>AMORTIZACION</t>
  </si>
  <si>
    <t>SALDO</t>
  </si>
  <si>
    <t>TOTAL INTERESES</t>
  </si>
  <si>
    <t>PAGO ÚNICO</t>
  </si>
  <si>
    <t>PAGO CUOTA MENSUAL</t>
  </si>
  <si>
    <t>CUOTA ANUAL</t>
  </si>
  <si>
    <t>TASA</t>
  </si>
  <si>
    <t>CONVIENE EL PAGO CUOTA MENSUAL $294,03 &lt; $300</t>
  </si>
  <si>
    <t>CONTROL 1</t>
  </si>
  <si>
    <t>CRÉDITO</t>
  </si>
  <si>
    <t>COMPOSICION SEMESTRAL</t>
  </si>
  <si>
    <t>TABLA AMORTIZACIÓN BANCO EDWARDS</t>
  </si>
  <si>
    <t>TASA DE INTERÉS EFECTIVA</t>
  </si>
  <si>
    <t>AMORTIZACIÓN</t>
  </si>
  <si>
    <t>TABLA AMORTIZACIÓN BANCO BCI</t>
  </si>
  <si>
    <t>TASA DE INTERÉS</t>
  </si>
  <si>
    <t>PERIODOS (AÑOS)</t>
  </si>
  <si>
    <t>CREDITO</t>
  </si>
  <si>
    <t>A</t>
  </si>
  <si>
    <t>B</t>
  </si>
  <si>
    <t>TOTAL PAGADO EN VALOR PRESENTE</t>
  </si>
  <si>
    <t>CUOTAS PAGADAS</t>
  </si>
  <si>
    <t>VALOR PRESENTE</t>
  </si>
  <si>
    <t>C</t>
  </si>
  <si>
    <t>SALDO INSOLUTO</t>
  </si>
  <si>
    <t>PERIODO MESES</t>
  </si>
  <si>
    <t>MULTA MES</t>
  </si>
  <si>
    <t>MONTO NUEVO</t>
  </si>
  <si>
    <t>HOMBRE</t>
  </si>
  <si>
    <t>MUJER</t>
  </si>
  <si>
    <t>INICIO VIDA LABORAL</t>
  </si>
  <si>
    <t>JUBILACIÓN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</si>
</sst>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6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6" fontId="0" fillId="0" borderId="7" xfId="0" applyNumberFormat="1" applyBorder="1"/>
    <xf numFmtId="0" fontId="4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1" xfId="0" applyFont="1" applyBorder="1" applyAlignment="1">
      <alignment horizontal="center"/>
    </xf>
    <xf numFmtId="9" fontId="0" fillId="0" borderId="12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6" fontId="0" fillId="0" borderId="10" xfId="0" applyNumberForma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9" fontId="0" fillId="0" borderId="12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6" fontId="0" fillId="0" borderId="18" xfId="0" applyNumberFormat="1" applyBorder="1"/>
    <xf numFmtId="10" fontId="0" fillId="0" borderId="0" xfId="2" applyNumberFormat="1" applyFont="1"/>
    <xf numFmtId="8" fontId="0" fillId="0" borderId="0" xfId="0" applyNumberFormat="1"/>
    <xf numFmtId="0" fontId="4" fillId="0" borderId="0" xfId="0" applyFont="1"/>
    <xf numFmtId="8" fontId="0" fillId="0" borderId="7" xfId="0" applyNumberFormat="1" applyBorder="1"/>
    <xf numFmtId="42" fontId="0" fillId="0" borderId="10" xfId="1" applyFont="1" applyBorder="1"/>
    <xf numFmtId="10" fontId="0" fillId="0" borderId="12" xfId="2" applyNumberFormat="1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3" xfId="0" applyNumberFormat="1" applyBorder="1"/>
    <xf numFmtId="0" fontId="5" fillId="0" borderId="7" xfId="0" applyFont="1" applyBorder="1"/>
    <xf numFmtId="4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2" fontId="0" fillId="0" borderId="12" xfId="0" applyNumberFormat="1" applyBorder="1"/>
    <xf numFmtId="44" fontId="0" fillId="0" borderId="12" xfId="0" applyNumberFormat="1" applyBorder="1"/>
    <xf numFmtId="0" fontId="0" fillId="0" borderId="13" xfId="0" applyBorder="1"/>
    <xf numFmtId="42" fontId="0" fillId="0" borderId="14" xfId="0" applyNumberFormat="1" applyBorder="1"/>
    <xf numFmtId="8" fontId="0" fillId="0" borderId="14" xfId="0" applyNumberFormat="1" applyBorder="1"/>
    <xf numFmtId="0" fontId="0" fillId="0" borderId="15" xfId="0" applyNumberFormat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42" fontId="0" fillId="2" borderId="21" xfId="0" applyNumberFormat="1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6" fontId="0" fillId="2" borderId="18" xfId="0" applyNumberFormat="1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8" fontId="0" fillId="2" borderId="15" xfId="0" applyNumberFormat="1" applyFill="1" applyBorder="1"/>
    <xf numFmtId="0" fontId="0" fillId="0" borderId="21" xfId="0" applyBorder="1" applyAlignment="1">
      <alignment horizontal="center"/>
    </xf>
    <xf numFmtId="0" fontId="0" fillId="2" borderId="0" xfId="0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6" fontId="0" fillId="4" borderId="10" xfId="0" applyNumberFormat="1" applyFill="1" applyBorder="1"/>
    <xf numFmtId="0" fontId="4" fillId="4" borderId="11" xfId="0" applyFont="1" applyFill="1" applyBorder="1" applyAlignment="1">
      <alignment horizontal="center"/>
    </xf>
    <xf numFmtId="9" fontId="0" fillId="4" borderId="12" xfId="0" applyNumberFormat="1" applyFill="1" applyBorder="1"/>
    <xf numFmtId="0" fontId="0" fillId="4" borderId="12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/>
    <xf numFmtId="6" fontId="0" fillId="0" borderId="12" xfId="0" applyNumberFormat="1" applyBorder="1"/>
    <xf numFmtId="0" fontId="0" fillId="0" borderId="14" xfId="0" applyBorder="1"/>
    <xf numFmtId="6" fontId="0" fillId="0" borderId="15" xfId="0" applyNumberFormat="1" applyBorder="1"/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5" borderId="11" xfId="0" applyFill="1" applyBorder="1"/>
    <xf numFmtId="8" fontId="0" fillId="5" borderId="7" xfId="0" applyNumberFormat="1" applyFill="1" applyBorder="1"/>
    <xf numFmtId="0" fontId="0" fillId="5" borderId="7" xfId="0" applyFill="1" applyBorder="1"/>
    <xf numFmtId="6" fontId="0" fillId="5" borderId="12" xfId="0" applyNumberFormat="1" applyFill="1" applyBorder="1"/>
    <xf numFmtId="6" fontId="0" fillId="0" borderId="14" xfId="0" applyNumberFormat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8" fontId="0" fillId="0" borderId="0" xfId="0" applyNumberFormat="1" applyAlignment="1">
      <alignment horizontal="center"/>
    </xf>
    <xf numFmtId="8" fontId="0" fillId="2" borderId="0" xfId="0" applyNumberFormat="1" applyFill="1" applyAlignment="1">
      <alignment horizontal="center"/>
    </xf>
    <xf numFmtId="8" fontId="0" fillId="2" borderId="21" xfId="0" applyNumberFormat="1" applyFill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8</xdr:col>
      <xdr:colOff>39061</xdr:colOff>
      <xdr:row>15</xdr:row>
      <xdr:rowOff>9786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39693F-BB55-8A35-54A2-4E60E148E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9175"/>
          <a:ext cx="6887536" cy="186716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5</xdr:row>
      <xdr:rowOff>28575</xdr:rowOff>
    </xdr:from>
    <xdr:to>
      <xdr:col>18</xdr:col>
      <xdr:colOff>610532</xdr:colOff>
      <xdr:row>15</xdr:row>
      <xdr:rowOff>28841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6FC3FA-1F59-A85B-3F83-9357290CE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8575" y="1000125"/>
          <a:ext cx="6677957" cy="1905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7</xdr:col>
      <xdr:colOff>496219</xdr:colOff>
      <xdr:row>33</xdr:row>
      <xdr:rowOff>162156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B369E6-3579-04B3-FDE3-F28C9B227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57750"/>
          <a:ext cx="6582694" cy="165758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23</xdr:row>
      <xdr:rowOff>28575</xdr:rowOff>
    </xdr:from>
    <xdr:to>
      <xdr:col>18</xdr:col>
      <xdr:colOff>343796</xdr:colOff>
      <xdr:row>33</xdr:row>
      <xdr:rowOff>171737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8E66B9-50E7-BFB6-635F-F07353B6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9050" y="4467225"/>
          <a:ext cx="6420746" cy="20576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171450</xdr:rowOff>
    </xdr:from>
    <xdr:to>
      <xdr:col>8</xdr:col>
      <xdr:colOff>372376</xdr:colOff>
      <xdr:row>68</xdr:row>
      <xdr:rowOff>162349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CDD86A-E281-DDE4-7379-16354C74F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0248900"/>
          <a:ext cx="6458851" cy="3038899"/>
        </a:xfrm>
        <a:prstGeom prst="rect">
          <a:avLst/>
        </a:prstGeom>
      </xdr:spPr>
    </xdr:pic>
    <xdr:clientData/>
  </xdr:twoCellAnchor>
  <xdr:twoCellAnchor editAs="oneCell">
    <xdr:from>
      <xdr:col>12</xdr:col>
      <xdr:colOff>752475</xdr:colOff>
      <xdr:row>52</xdr:row>
      <xdr:rowOff>180975</xdr:rowOff>
    </xdr:from>
    <xdr:to>
      <xdr:col>21</xdr:col>
      <xdr:colOff>486695</xdr:colOff>
      <xdr:row>70</xdr:row>
      <xdr:rowOff>171927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8E2B8D-0578-DAC9-A5D5-7C6DE3618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96475" y="10258425"/>
          <a:ext cx="6592220" cy="3419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34515</xdr:colOff>
      <xdr:row>14</xdr:row>
      <xdr:rowOff>125951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E6AE94-E1B5-46B8-8C0A-53FA75543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162050"/>
          <a:ext cx="1558515" cy="164995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</xdr:colOff>
      <xdr:row>14</xdr:row>
      <xdr:rowOff>160020</xdr:rowOff>
    </xdr:from>
    <xdr:to>
      <xdr:col>3</xdr:col>
      <xdr:colOff>217</xdr:colOff>
      <xdr:row>19</xdr:row>
      <xdr:rowOff>169674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D7072B-C2E7-45A0-A749-2809F65C6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" y="2846070"/>
          <a:ext cx="1520407" cy="962154"/>
        </a:xfrm>
        <a:prstGeom prst="rect">
          <a:avLst/>
        </a:prstGeom>
      </xdr:spPr>
    </xdr:pic>
    <xdr:clientData/>
  </xdr:twoCellAnchor>
  <xdr:twoCellAnchor editAs="oneCell">
    <xdr:from>
      <xdr:col>3</xdr:col>
      <xdr:colOff>211455</xdr:colOff>
      <xdr:row>6</xdr:row>
      <xdr:rowOff>7620</xdr:rowOff>
    </xdr:from>
    <xdr:to>
      <xdr:col>5</xdr:col>
      <xdr:colOff>287884</xdr:colOff>
      <xdr:row>13</xdr:row>
      <xdr:rowOff>32567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EDB1B62-97AD-472B-A8F0-E3481452A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7455" y="1169670"/>
          <a:ext cx="1600429" cy="1358447"/>
        </a:xfrm>
        <a:prstGeom prst="rect">
          <a:avLst/>
        </a:prstGeom>
      </xdr:spPr>
    </xdr:pic>
    <xdr:clientData/>
  </xdr:twoCellAnchor>
  <xdr:twoCellAnchor editAs="oneCell">
    <xdr:from>
      <xdr:col>3</xdr:col>
      <xdr:colOff>226695</xdr:colOff>
      <xdr:row>14</xdr:row>
      <xdr:rowOff>144780</xdr:rowOff>
    </xdr:from>
    <xdr:to>
      <xdr:col>5</xdr:col>
      <xdr:colOff>255492</xdr:colOff>
      <xdr:row>17</xdr:row>
      <xdr:rowOff>26731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29DF70-7B95-4004-A1C4-097734C6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2695" y="2830830"/>
          <a:ext cx="1552797" cy="453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2C7D-F581-42F8-AD0E-E228090ADEFE}">
  <dimension ref="A3:W107"/>
  <sheetViews>
    <sheetView tabSelected="1" topLeftCell="A51" workbookViewId="0">
      <selection activeCell="R73" sqref="R73"/>
    </sheetView>
  </sheetViews>
  <sheetFormatPr baseColWidth="10" defaultRowHeight="15" x14ac:dyDescent="0.25"/>
  <cols>
    <col min="3" max="3" width="12.7109375" bestFit="1" customWidth="1"/>
    <col min="4" max="4" width="14.42578125" bestFit="1" customWidth="1"/>
    <col min="5" max="5" width="15.42578125" bestFit="1" customWidth="1"/>
    <col min="7" max="7" width="14.42578125" bestFit="1" customWidth="1"/>
    <col min="10" max="10" width="14.42578125" bestFit="1" customWidth="1"/>
  </cols>
  <sheetData>
    <row r="3" spans="1:23" ht="15.75" thickBot="1" x14ac:dyDescent="0.3"/>
    <row r="4" spans="1:23" ht="15" customHeight="1" x14ac:dyDescent="0.2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</row>
    <row r="5" spans="1:23" ht="15.7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</row>
    <row r="16" spans="1:23" ht="15.75" thickBot="1" x14ac:dyDescent="0.3"/>
    <row r="17" spans="4:14" ht="15.75" thickBot="1" x14ac:dyDescent="0.3">
      <c r="L17" s="21" t="s">
        <v>2</v>
      </c>
      <c r="M17" s="22"/>
      <c r="N17" s="49">
        <v>3000</v>
      </c>
    </row>
    <row r="18" spans="4:14" x14ac:dyDescent="0.25">
      <c r="D18" s="30" t="s">
        <v>2</v>
      </c>
      <c r="E18" s="31"/>
      <c r="F18" s="32">
        <v>1200</v>
      </c>
      <c r="L18" s="23" t="s">
        <v>8</v>
      </c>
      <c r="M18" s="19"/>
      <c r="N18" s="24">
        <v>0.03</v>
      </c>
    </row>
    <row r="19" spans="4:14" x14ac:dyDescent="0.25">
      <c r="D19" s="33" t="s">
        <v>4</v>
      </c>
      <c r="E19" s="34"/>
      <c r="F19" s="35">
        <v>0.05</v>
      </c>
      <c r="L19" s="25" t="s">
        <v>10</v>
      </c>
      <c r="M19" s="17"/>
      <c r="N19" s="26">
        <v>12</v>
      </c>
    </row>
    <row r="20" spans="4:14" x14ac:dyDescent="0.25">
      <c r="D20" s="36" t="s">
        <v>3</v>
      </c>
      <c r="E20" s="37"/>
      <c r="F20" s="38">
        <v>1</v>
      </c>
      <c r="L20" s="25" t="s">
        <v>11</v>
      </c>
      <c r="M20" s="17"/>
      <c r="N20" s="26">
        <v>1</v>
      </c>
    </row>
    <row r="21" spans="4:14" ht="15.75" thickBot="1" x14ac:dyDescent="0.3">
      <c r="D21" s="39" t="s">
        <v>5</v>
      </c>
      <c r="E21" s="40"/>
      <c r="F21" s="41" t="s">
        <v>6</v>
      </c>
      <c r="L21" s="25" t="s">
        <v>12</v>
      </c>
      <c r="M21" s="17"/>
      <c r="N21" s="50">
        <f>(1+N18/N19)^1 -1</f>
        <v>2.4999999999999467E-3</v>
      </c>
    </row>
    <row r="22" spans="4:14" ht="15.75" thickBot="1" x14ac:dyDescent="0.3">
      <c r="L22" s="74" t="s">
        <v>9</v>
      </c>
      <c r="M22" s="75"/>
      <c r="N22" s="76">
        <f>-PMT(N21,N19,,N17)</f>
        <v>246.5810962754669</v>
      </c>
    </row>
    <row r="23" spans="4:14" ht="15.75" thickBot="1" x14ac:dyDescent="0.3">
      <c r="D23" s="71" t="s">
        <v>7</v>
      </c>
      <c r="E23" s="72"/>
      <c r="F23" s="73">
        <f>F18/(1+F19)</f>
        <v>1142.8571428571429</v>
      </c>
    </row>
    <row r="24" spans="4:14" ht="15.75" thickBot="1" x14ac:dyDescent="0.3">
      <c r="D24" s="42" t="s">
        <v>7</v>
      </c>
      <c r="E24" s="43"/>
      <c r="F24" s="44">
        <f>-PV(F19,F20,,F18)</f>
        <v>1142.8571428571429</v>
      </c>
    </row>
    <row r="35" spans="2:22" ht="15.75" thickBot="1" x14ac:dyDescent="0.3"/>
    <row r="36" spans="2:22" ht="15.75" thickBot="1" x14ac:dyDescent="0.3">
      <c r="B36" s="21" t="s">
        <v>2</v>
      </c>
      <c r="C36" s="22"/>
      <c r="D36" s="49">
        <v>25000</v>
      </c>
      <c r="K36" s="51" t="s">
        <v>20</v>
      </c>
      <c r="L36" s="52"/>
      <c r="M36" s="52"/>
      <c r="N36" s="77"/>
      <c r="Q36" s="51" t="s">
        <v>21</v>
      </c>
      <c r="R36" s="52"/>
      <c r="S36" s="52"/>
      <c r="T36" s="77"/>
    </row>
    <row r="37" spans="2:22" x14ac:dyDescent="0.25">
      <c r="B37" s="23" t="s">
        <v>13</v>
      </c>
      <c r="C37" s="19"/>
      <c r="D37" s="24">
        <v>0.04</v>
      </c>
      <c r="U37" t="s">
        <v>15</v>
      </c>
    </row>
    <row r="38" spans="2:22" ht="15.75" thickBot="1" x14ac:dyDescent="0.3">
      <c r="B38" s="27" t="s">
        <v>3</v>
      </c>
      <c r="C38" s="28"/>
      <c r="D38" s="29">
        <v>5</v>
      </c>
      <c r="L38" t="s">
        <v>2</v>
      </c>
      <c r="M38" s="14">
        <v>300</v>
      </c>
      <c r="R38" s="47" t="s">
        <v>22</v>
      </c>
      <c r="S38" s="14">
        <v>110</v>
      </c>
      <c r="U38">
        <v>1</v>
      </c>
      <c r="V38" s="46">
        <f>PV($S$39,U38,,$S$38)</f>
        <v>-103.77358490566037</v>
      </c>
    </row>
    <row r="39" spans="2:22" ht="15.75" thickBot="1" x14ac:dyDescent="0.3">
      <c r="M39" s="46"/>
      <c r="R39" t="s">
        <v>23</v>
      </c>
      <c r="S39" s="15">
        <v>0.06</v>
      </c>
      <c r="U39">
        <v>2</v>
      </c>
      <c r="V39" s="46">
        <f t="shared" ref="V39:V40" si="0">PV($S$39,U39,,$S$38)</f>
        <v>-97.899608401566383</v>
      </c>
    </row>
    <row r="40" spans="2:22" ht="15.75" thickBot="1" x14ac:dyDescent="0.3">
      <c r="B40" s="53" t="s">
        <v>14</v>
      </c>
      <c r="C40" s="54"/>
      <c r="D40" s="55">
        <f>-PMT(D37,D38,D36)</f>
        <v>5615.6778373258485</v>
      </c>
      <c r="R40" t="s">
        <v>15</v>
      </c>
      <c r="S40">
        <v>3</v>
      </c>
      <c r="U40">
        <v>3</v>
      </c>
      <c r="V40" s="46">
        <f t="shared" si="0"/>
        <v>-92.358121133553183</v>
      </c>
    </row>
    <row r="41" spans="2:22" x14ac:dyDescent="0.25">
      <c r="B41" s="58"/>
      <c r="C41" s="59"/>
      <c r="D41" s="59"/>
      <c r="E41" s="59"/>
      <c r="F41" s="60" t="s">
        <v>18</v>
      </c>
      <c r="S41" s="46">
        <f>-PV(S39,S40,S38)</f>
        <v>294.03131444078036</v>
      </c>
      <c r="V41" s="46">
        <f>SUM(V38:V40)</f>
        <v>-294.03131444077997</v>
      </c>
    </row>
    <row r="42" spans="2:22" x14ac:dyDescent="0.25">
      <c r="B42" s="61" t="s">
        <v>15</v>
      </c>
      <c r="C42" s="20" t="s">
        <v>16</v>
      </c>
      <c r="D42" s="20" t="s">
        <v>14</v>
      </c>
      <c r="E42" s="56" t="s">
        <v>17</v>
      </c>
      <c r="F42" s="62">
        <f>D36</f>
        <v>25000</v>
      </c>
    </row>
    <row r="43" spans="2:22" x14ac:dyDescent="0.25">
      <c r="B43" s="61">
        <v>1</v>
      </c>
      <c r="C43" s="57">
        <f>F42*$D$37</f>
        <v>1000</v>
      </c>
      <c r="D43" s="48">
        <f>$D$40</f>
        <v>5615.6778373258485</v>
      </c>
      <c r="E43" s="48">
        <f>D43-C43</f>
        <v>4615.6778373258485</v>
      </c>
      <c r="F43" s="63">
        <f>F42-E43</f>
        <v>20384.322162674151</v>
      </c>
      <c r="M43" s="78" t="s">
        <v>24</v>
      </c>
      <c r="N43" s="78"/>
      <c r="O43" s="78"/>
      <c r="P43" s="78"/>
    </row>
    <row r="44" spans="2:22" x14ac:dyDescent="0.25">
      <c r="B44" s="61">
        <v>2</v>
      </c>
      <c r="C44" s="57">
        <f t="shared" ref="C44:C47" si="1">F43*$D$37</f>
        <v>815.3728865069661</v>
      </c>
      <c r="D44" s="48">
        <f t="shared" ref="D44:D47" si="2">$D$40</f>
        <v>5615.6778373258485</v>
      </c>
      <c r="E44" s="48">
        <f t="shared" ref="E44:E47" si="3">D44-C44</f>
        <v>4800.3049508188824</v>
      </c>
      <c r="F44" s="63">
        <f t="shared" ref="F44:F47" si="4">F43-E44</f>
        <v>15584.017211855269</v>
      </c>
    </row>
    <row r="45" spans="2:22" x14ac:dyDescent="0.25">
      <c r="B45" s="61">
        <v>3</v>
      </c>
      <c r="C45" s="57">
        <f t="shared" si="1"/>
        <v>623.36068847421075</v>
      </c>
      <c r="D45" s="48">
        <f t="shared" si="2"/>
        <v>5615.6778373258485</v>
      </c>
      <c r="E45" s="48">
        <f t="shared" si="3"/>
        <v>4992.3171488516382</v>
      </c>
      <c r="F45" s="63">
        <f t="shared" si="4"/>
        <v>10591.700063003631</v>
      </c>
    </row>
    <row r="46" spans="2:22" x14ac:dyDescent="0.25">
      <c r="B46" s="61">
        <v>4</v>
      </c>
      <c r="C46" s="57">
        <f t="shared" si="1"/>
        <v>423.66800252014525</v>
      </c>
      <c r="D46" s="48">
        <f t="shared" si="2"/>
        <v>5615.6778373258485</v>
      </c>
      <c r="E46" s="48">
        <f t="shared" si="3"/>
        <v>5192.0098348057036</v>
      </c>
      <c r="F46" s="63">
        <f t="shared" si="4"/>
        <v>5399.6902281979274</v>
      </c>
    </row>
    <row r="47" spans="2:22" ht="15.75" thickBot="1" x14ac:dyDescent="0.3">
      <c r="B47" s="64">
        <v>5</v>
      </c>
      <c r="C47" s="65">
        <f t="shared" si="1"/>
        <v>215.9876091279171</v>
      </c>
      <c r="D47" s="66">
        <f t="shared" si="2"/>
        <v>5615.6778373258485</v>
      </c>
      <c r="E47" s="66">
        <f t="shared" si="3"/>
        <v>5399.690228197931</v>
      </c>
      <c r="F47" s="67">
        <f t="shared" si="4"/>
        <v>0</v>
      </c>
    </row>
    <row r="48" spans="2:22" ht="15.75" thickBot="1" x14ac:dyDescent="0.3"/>
    <row r="49" spans="1:23" ht="15.75" thickBot="1" x14ac:dyDescent="0.3">
      <c r="C49" s="68" t="s">
        <v>19</v>
      </c>
      <c r="D49" s="69"/>
      <c r="E49" s="70">
        <f>SUM(C43:C47)</f>
        <v>3078.3891866292392</v>
      </c>
    </row>
    <row r="50" spans="1:23" ht="15.75" thickBot="1" x14ac:dyDescent="0.3"/>
    <row r="51" spans="1:23" x14ac:dyDescent="0.25">
      <c r="A51" s="2" t="s">
        <v>25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</row>
    <row r="52" spans="1:23" ht="15.75" thickBo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</row>
    <row r="71" spans="1:17" ht="15.75" thickBot="1" x14ac:dyDescent="0.3"/>
    <row r="72" spans="1:17" x14ac:dyDescent="0.25">
      <c r="B72" s="80" t="s">
        <v>26</v>
      </c>
      <c r="C72" s="81"/>
      <c r="D72" s="82">
        <v>65000000</v>
      </c>
    </row>
    <row r="73" spans="1:17" x14ac:dyDescent="0.25">
      <c r="B73" s="83" t="s">
        <v>8</v>
      </c>
      <c r="C73" s="79"/>
      <c r="D73" s="84">
        <v>0.08</v>
      </c>
      <c r="O73" s="1" t="s">
        <v>47</v>
      </c>
      <c r="P73" s="1"/>
      <c r="Q73" t="s">
        <v>48</v>
      </c>
    </row>
    <row r="74" spans="1:17" x14ac:dyDescent="0.25">
      <c r="B74" s="83" t="s">
        <v>27</v>
      </c>
      <c r="C74" s="79"/>
      <c r="D74" s="85">
        <v>2</v>
      </c>
      <c r="N74" t="s">
        <v>45</v>
      </c>
      <c r="O74" s="1">
        <v>25</v>
      </c>
      <c r="P74" s="1"/>
      <c r="Q74">
        <v>65</v>
      </c>
    </row>
    <row r="75" spans="1:17" ht="15.75" thickBot="1" x14ac:dyDescent="0.3">
      <c r="B75" s="86" t="s">
        <v>3</v>
      </c>
      <c r="C75" s="87"/>
      <c r="D75" s="88">
        <v>8</v>
      </c>
      <c r="N75" t="s">
        <v>46</v>
      </c>
      <c r="O75" s="1">
        <v>25</v>
      </c>
      <c r="P75" s="1"/>
      <c r="Q75">
        <v>60</v>
      </c>
    </row>
    <row r="76" spans="1:17" ht="15.75" thickBot="1" x14ac:dyDescent="0.3"/>
    <row r="77" spans="1:17" ht="15.75" thickBot="1" x14ac:dyDescent="0.3">
      <c r="A77" s="100" t="s">
        <v>35</v>
      </c>
      <c r="B77" s="92" t="s">
        <v>28</v>
      </c>
      <c r="C77" s="93"/>
      <c r="D77" s="93"/>
      <c r="E77" s="93"/>
      <c r="F77" s="94"/>
      <c r="H77" s="92" t="s">
        <v>31</v>
      </c>
      <c r="I77" s="93"/>
      <c r="J77" s="93"/>
      <c r="K77" s="93"/>
      <c r="L77" s="94"/>
    </row>
    <row r="79" spans="1:17" x14ac:dyDescent="0.25">
      <c r="B79" s="16" t="s">
        <v>29</v>
      </c>
      <c r="C79" s="16"/>
      <c r="D79" s="45">
        <f>EFFECT(D73,D74)</f>
        <v>8.1600000000000117E-2</v>
      </c>
      <c r="H79" s="1" t="s">
        <v>34</v>
      </c>
      <c r="I79" s="1"/>
      <c r="J79" s="14">
        <f>F85</f>
        <v>45245009.51578369</v>
      </c>
    </row>
    <row r="80" spans="1:17" ht="15.75" thickBot="1" x14ac:dyDescent="0.3">
      <c r="B80" s="1" t="s">
        <v>14</v>
      </c>
      <c r="C80" s="1"/>
      <c r="D80" s="46">
        <f>-PMT(D79,D75,D72)</f>
        <v>11379731.896831045</v>
      </c>
      <c r="H80" s="1" t="s">
        <v>32</v>
      </c>
      <c r="I80" s="1"/>
      <c r="J80" s="15">
        <v>0.05</v>
      </c>
    </row>
    <row r="81" spans="1:12" x14ac:dyDescent="0.25">
      <c r="B81" s="58"/>
      <c r="C81" s="59"/>
      <c r="D81" s="59"/>
      <c r="E81" s="59"/>
      <c r="F81" s="60" t="s">
        <v>18</v>
      </c>
      <c r="H81" s="1" t="s">
        <v>33</v>
      </c>
      <c r="I81" s="1"/>
      <c r="J81">
        <v>3</v>
      </c>
    </row>
    <row r="82" spans="1:12" ht="15.75" thickBot="1" x14ac:dyDescent="0.3">
      <c r="B82" s="61" t="s">
        <v>15</v>
      </c>
      <c r="C82" s="20" t="s">
        <v>16</v>
      </c>
      <c r="D82" s="20" t="s">
        <v>14</v>
      </c>
      <c r="E82" s="56" t="s">
        <v>30</v>
      </c>
      <c r="F82" s="89">
        <f>D72</f>
        <v>65000000</v>
      </c>
      <c r="H82" s="1" t="s">
        <v>14</v>
      </c>
      <c r="I82" s="1"/>
      <c r="J82" s="46">
        <f>-PMT(J80,J81,J79)</f>
        <v>16614355.001017952</v>
      </c>
    </row>
    <row r="83" spans="1:12" x14ac:dyDescent="0.25">
      <c r="B83" s="61">
        <v>1</v>
      </c>
      <c r="C83" s="48">
        <f>F82*$D$79</f>
        <v>5304000.0000000075</v>
      </c>
      <c r="D83" s="48">
        <f>$D$80</f>
        <v>11379731.896831045</v>
      </c>
      <c r="E83" s="20">
        <f>D83-C83</f>
        <v>6075731.8968310375</v>
      </c>
      <c r="F83" s="89">
        <f>F82-E83</f>
        <v>58924268.103168964</v>
      </c>
      <c r="H83" s="58"/>
      <c r="I83" s="59"/>
      <c r="J83" s="59"/>
      <c r="K83" s="59"/>
      <c r="L83" s="60" t="s">
        <v>18</v>
      </c>
    </row>
    <row r="84" spans="1:12" x14ac:dyDescent="0.25">
      <c r="B84" s="61">
        <v>2</v>
      </c>
      <c r="C84" s="48">
        <f t="shared" ref="C84:C90" si="5">F83*$D$79</f>
        <v>4808220.2772185942</v>
      </c>
      <c r="D84" s="48">
        <f t="shared" ref="D84:D90" si="6">$D$80</f>
        <v>11379731.896831045</v>
      </c>
      <c r="E84" s="20">
        <f t="shared" ref="E84:E90" si="7">D84-C84</f>
        <v>6571511.6196124507</v>
      </c>
      <c r="F84" s="89">
        <f t="shared" ref="F84:F90" si="8">F83-E84</f>
        <v>52352756.483556516</v>
      </c>
      <c r="H84" s="61" t="s">
        <v>15</v>
      </c>
      <c r="I84" s="20" t="s">
        <v>16</v>
      </c>
      <c r="J84" s="20" t="s">
        <v>14</v>
      </c>
      <c r="K84" s="20" t="s">
        <v>30</v>
      </c>
      <c r="L84" s="89">
        <f>J79</f>
        <v>45245009.51578369</v>
      </c>
    </row>
    <row r="85" spans="1:12" x14ac:dyDescent="0.25">
      <c r="B85" s="95">
        <v>3</v>
      </c>
      <c r="C85" s="96">
        <f t="shared" si="5"/>
        <v>4271984.9290582174</v>
      </c>
      <c r="D85" s="96">
        <f t="shared" si="6"/>
        <v>11379731.896831045</v>
      </c>
      <c r="E85" s="97">
        <f t="shared" si="7"/>
        <v>7107746.9677728275</v>
      </c>
      <c r="F85" s="98">
        <f t="shared" si="8"/>
        <v>45245009.51578369</v>
      </c>
      <c r="H85" s="61">
        <v>1</v>
      </c>
      <c r="I85" s="18">
        <f>L84*$J$80</f>
        <v>2262250.4757891847</v>
      </c>
      <c r="J85" s="48">
        <f>$J$82</f>
        <v>16614355.001017952</v>
      </c>
      <c r="K85" s="20">
        <f>J85-I85</f>
        <v>14352104.525228769</v>
      </c>
      <c r="L85" s="89">
        <f>L84-K85</f>
        <v>30892904.990554921</v>
      </c>
    </row>
    <row r="86" spans="1:12" x14ac:dyDescent="0.25">
      <c r="B86" s="61">
        <v>4</v>
      </c>
      <c r="C86" s="48">
        <f t="shared" si="5"/>
        <v>3691992.7764879544</v>
      </c>
      <c r="D86" s="48">
        <f t="shared" si="6"/>
        <v>11379731.896831045</v>
      </c>
      <c r="E86" s="20">
        <f t="shared" si="7"/>
        <v>7687739.120343091</v>
      </c>
      <c r="F86" s="89">
        <f t="shared" si="8"/>
        <v>37557270.395440601</v>
      </c>
      <c r="H86" s="61">
        <v>2</v>
      </c>
      <c r="I86" s="18">
        <f t="shared" ref="I86:I87" si="9">L85*$J$80</f>
        <v>1544645.2495277461</v>
      </c>
      <c r="J86" s="48">
        <f t="shared" ref="J86:J87" si="10">$J$82</f>
        <v>16614355.001017952</v>
      </c>
      <c r="K86" s="20">
        <f t="shared" ref="K86:K87" si="11">J86-I86</f>
        <v>15069709.751490206</v>
      </c>
      <c r="L86" s="89">
        <f t="shared" ref="L86:L87" si="12">L85-K86</f>
        <v>15823195.239064716</v>
      </c>
    </row>
    <row r="87" spans="1:12" ht="15.75" thickBot="1" x14ac:dyDescent="0.3">
      <c r="B87" s="61">
        <v>5</v>
      </c>
      <c r="C87" s="48">
        <f t="shared" si="5"/>
        <v>3064673.2642679573</v>
      </c>
      <c r="D87" s="48">
        <f t="shared" si="6"/>
        <v>11379731.896831045</v>
      </c>
      <c r="E87" s="20">
        <f t="shared" si="7"/>
        <v>8315058.6325630881</v>
      </c>
      <c r="F87" s="89">
        <f t="shared" si="8"/>
        <v>29242211.762877513</v>
      </c>
      <c r="H87" s="64">
        <v>3</v>
      </c>
      <c r="I87" s="99">
        <f t="shared" si="9"/>
        <v>791159.76195323584</v>
      </c>
      <c r="J87" s="66">
        <f t="shared" si="10"/>
        <v>16614355.001017952</v>
      </c>
      <c r="K87" s="90">
        <f t="shared" si="11"/>
        <v>15823195.239064716</v>
      </c>
      <c r="L87" s="91">
        <f t="shared" si="12"/>
        <v>0</v>
      </c>
    </row>
    <row r="88" spans="1:12" x14ac:dyDescent="0.25">
      <c r="B88" s="61">
        <v>6</v>
      </c>
      <c r="C88" s="48">
        <f t="shared" si="5"/>
        <v>2386164.4798508086</v>
      </c>
      <c r="D88" s="48">
        <f t="shared" si="6"/>
        <v>11379731.896831045</v>
      </c>
      <c r="E88" s="20">
        <f t="shared" si="7"/>
        <v>8993567.4169802368</v>
      </c>
      <c r="F88" s="89">
        <f t="shared" si="8"/>
        <v>20248644.345897276</v>
      </c>
    </row>
    <row r="89" spans="1:12" x14ac:dyDescent="0.25">
      <c r="B89" s="61">
        <v>7</v>
      </c>
      <c r="C89" s="48">
        <f t="shared" si="5"/>
        <v>1652289.3786252202</v>
      </c>
      <c r="D89" s="48">
        <f t="shared" si="6"/>
        <v>11379731.896831045</v>
      </c>
      <c r="E89" s="20">
        <f t="shared" si="7"/>
        <v>9727442.5182058252</v>
      </c>
      <c r="F89" s="89">
        <f t="shared" si="8"/>
        <v>10521201.827691451</v>
      </c>
    </row>
    <row r="90" spans="1:12" ht="15.75" thickBot="1" x14ac:dyDescent="0.3">
      <c r="B90" s="64">
        <v>8</v>
      </c>
      <c r="C90" s="66">
        <f t="shared" si="5"/>
        <v>858530.06913962367</v>
      </c>
      <c r="D90" s="66">
        <f t="shared" si="6"/>
        <v>11379731.896831045</v>
      </c>
      <c r="E90" s="90">
        <f t="shared" si="7"/>
        <v>10521201.827691421</v>
      </c>
      <c r="F90" s="91">
        <f t="shared" si="8"/>
        <v>2.9802322387695313E-8</v>
      </c>
    </row>
    <row r="92" spans="1:12" x14ac:dyDescent="0.25">
      <c r="A92" s="101" t="s">
        <v>36</v>
      </c>
    </row>
    <row r="93" spans="1:12" x14ac:dyDescent="0.25">
      <c r="B93" s="1" t="s">
        <v>32</v>
      </c>
      <c r="C93" s="1"/>
      <c r="D93" s="15">
        <v>0.03</v>
      </c>
    </row>
    <row r="94" spans="1:12" x14ac:dyDescent="0.25">
      <c r="B94" t="s">
        <v>15</v>
      </c>
      <c r="C94" s="1" t="s">
        <v>38</v>
      </c>
      <c r="D94" s="1"/>
      <c r="E94" s="1" t="s">
        <v>39</v>
      </c>
      <c r="F94" s="1"/>
    </row>
    <row r="95" spans="1:12" x14ac:dyDescent="0.25">
      <c r="B95">
        <v>1</v>
      </c>
      <c r="C95" s="102">
        <f>$D$80</f>
        <v>11379731.896831045</v>
      </c>
      <c r="D95" s="1"/>
      <c r="E95" s="102">
        <f>-PV($D$93,B95,,C95)</f>
        <v>11048283.394981597</v>
      </c>
      <c r="F95" s="1"/>
      <c r="G95" s="46"/>
    </row>
    <row r="96" spans="1:12" x14ac:dyDescent="0.25">
      <c r="B96">
        <v>2</v>
      </c>
      <c r="C96" s="102">
        <f t="shared" ref="C96:C97" si="13">$D$80</f>
        <v>11379731.896831045</v>
      </c>
      <c r="D96" s="1"/>
      <c r="E96" s="102">
        <f t="shared" ref="E96:E100" si="14">-PV($D$93,B96,,C96)</f>
        <v>10726488.732991843</v>
      </c>
      <c r="F96" s="1"/>
      <c r="G96" s="46"/>
    </row>
    <row r="97" spans="1:7" x14ac:dyDescent="0.25">
      <c r="B97">
        <v>3</v>
      </c>
      <c r="C97" s="102">
        <f t="shared" si="13"/>
        <v>11379731.896831045</v>
      </c>
      <c r="D97" s="1"/>
      <c r="E97" s="102">
        <f t="shared" si="14"/>
        <v>10414066.731060041</v>
      </c>
      <c r="F97" s="1"/>
      <c r="G97" s="46"/>
    </row>
    <row r="98" spans="1:7" x14ac:dyDescent="0.25">
      <c r="B98">
        <v>4</v>
      </c>
      <c r="C98" s="102">
        <f>$J$82</f>
        <v>16614355.001017952</v>
      </c>
      <c r="D98" s="1"/>
      <c r="E98" s="102">
        <f t="shared" si="14"/>
        <v>14761639.227877704</v>
      </c>
      <c r="F98" s="1"/>
      <c r="G98" s="46"/>
    </row>
    <row r="99" spans="1:7" x14ac:dyDescent="0.25">
      <c r="B99">
        <v>5</v>
      </c>
      <c r="C99" s="102">
        <f t="shared" ref="C99:C100" si="15">$J$82</f>
        <v>16614355.001017952</v>
      </c>
      <c r="D99" s="1"/>
      <c r="E99" s="102">
        <f t="shared" si="14"/>
        <v>14331688.570755053</v>
      </c>
      <c r="F99" s="1"/>
      <c r="G99" s="46"/>
    </row>
    <row r="100" spans="1:7" x14ac:dyDescent="0.25">
      <c r="B100">
        <v>6</v>
      </c>
      <c r="C100" s="102">
        <f t="shared" si="15"/>
        <v>16614355.001017952</v>
      </c>
      <c r="D100" s="1"/>
      <c r="E100" s="102">
        <f t="shared" si="14"/>
        <v>13914260.748305876</v>
      </c>
      <c r="F100" s="1"/>
      <c r="G100" s="46"/>
    </row>
    <row r="101" spans="1:7" x14ac:dyDescent="0.25">
      <c r="B101" s="78" t="s">
        <v>37</v>
      </c>
      <c r="C101" s="78"/>
      <c r="D101" s="78"/>
      <c r="E101" s="103">
        <f>SUM(E95:F100)</f>
        <v>75196427.405972108</v>
      </c>
      <c r="F101" s="78"/>
      <c r="G101" s="46"/>
    </row>
    <row r="103" spans="1:7" x14ac:dyDescent="0.25">
      <c r="A103" s="101" t="s">
        <v>40</v>
      </c>
    </row>
    <row r="104" spans="1:7" x14ac:dyDescent="0.25">
      <c r="C104" s="1" t="s">
        <v>41</v>
      </c>
      <c r="D104" s="1"/>
      <c r="E104" s="14">
        <f>F85</f>
        <v>45245009.51578369</v>
      </c>
    </row>
    <row r="105" spans="1:7" x14ac:dyDescent="0.25">
      <c r="C105" s="1" t="s">
        <v>42</v>
      </c>
      <c r="D105" s="1"/>
      <c r="E105">
        <v>3</v>
      </c>
    </row>
    <row r="106" spans="1:7" ht="15.75" thickBot="1" x14ac:dyDescent="0.3">
      <c r="C106" s="1" t="s">
        <v>43</v>
      </c>
      <c r="D106" s="1"/>
      <c r="E106" s="15">
        <v>0.01</v>
      </c>
    </row>
    <row r="107" spans="1:7" ht="15.75" thickBot="1" x14ac:dyDescent="0.3">
      <c r="C107" s="68" t="s">
        <v>44</v>
      </c>
      <c r="D107" s="69"/>
      <c r="E107" s="104">
        <f>-FV(E106,E105,,E104)</f>
        <v>46615978.549121447</v>
      </c>
    </row>
  </sheetData>
  <mergeCells count="58">
    <mergeCell ref="C106:D106"/>
    <mergeCell ref="C107:D107"/>
    <mergeCell ref="O73:P73"/>
    <mergeCell ref="O74:P74"/>
    <mergeCell ref="O75:P75"/>
    <mergeCell ref="E99:F99"/>
    <mergeCell ref="E100:F100"/>
    <mergeCell ref="B93:C93"/>
    <mergeCell ref="E101:F101"/>
    <mergeCell ref="C104:D104"/>
    <mergeCell ref="C105:D105"/>
    <mergeCell ref="C96:D96"/>
    <mergeCell ref="C97:D97"/>
    <mergeCell ref="C98:D98"/>
    <mergeCell ref="C99:D99"/>
    <mergeCell ref="C100:D100"/>
    <mergeCell ref="E94:F94"/>
    <mergeCell ref="E95:F95"/>
    <mergeCell ref="E96:F96"/>
    <mergeCell ref="E97:F97"/>
    <mergeCell ref="E98:F98"/>
    <mergeCell ref="H81:I81"/>
    <mergeCell ref="H82:I82"/>
    <mergeCell ref="H79:I79"/>
    <mergeCell ref="B101:D101"/>
    <mergeCell ref="C94:D94"/>
    <mergeCell ref="C95:D95"/>
    <mergeCell ref="B74:C74"/>
    <mergeCell ref="B75:C75"/>
    <mergeCell ref="B79:C79"/>
    <mergeCell ref="B80:C80"/>
    <mergeCell ref="B77:F77"/>
    <mergeCell ref="H77:L77"/>
    <mergeCell ref="H80:I80"/>
    <mergeCell ref="Q36:T36"/>
    <mergeCell ref="M43:P43"/>
    <mergeCell ref="A51:W52"/>
    <mergeCell ref="B72:C72"/>
    <mergeCell ref="B73:C73"/>
    <mergeCell ref="B36:C36"/>
    <mergeCell ref="B37:C37"/>
    <mergeCell ref="B38:C38"/>
    <mergeCell ref="B40:C40"/>
    <mergeCell ref="C49:D49"/>
    <mergeCell ref="K36:N36"/>
    <mergeCell ref="D23:E23"/>
    <mergeCell ref="D24:E24"/>
    <mergeCell ref="L17:M17"/>
    <mergeCell ref="L18:M18"/>
    <mergeCell ref="L21:M21"/>
    <mergeCell ref="L22:M22"/>
    <mergeCell ref="L20:M20"/>
    <mergeCell ref="L19:M19"/>
    <mergeCell ref="A4:W5"/>
    <mergeCell ref="D18:E18"/>
    <mergeCell ref="D19:E19"/>
    <mergeCell ref="D20:E20"/>
    <mergeCell ref="D21:E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5909-3DB5-49AF-BAAF-5BDDB8D47754}">
  <dimension ref="A3:W5"/>
  <sheetViews>
    <sheetView workbookViewId="0"/>
  </sheetViews>
  <sheetFormatPr baseColWidth="10" defaultRowHeight="15" x14ac:dyDescent="0.25"/>
  <sheetData>
    <row r="3" spans="1:23" ht="15.75" thickBot="1" x14ac:dyDescent="0.3"/>
    <row r="4" spans="1:23" x14ac:dyDescent="0.25">
      <c r="A4" s="8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</row>
    <row r="5" spans="1:23" ht="15.75" thickBot="1" x14ac:dyDescent="0.3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</row>
  </sheetData>
  <mergeCells count="1">
    <mergeCell ref="A4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2024-08-27T23:02:43Z</dcterms:created>
  <dcterms:modified xsi:type="dcterms:W3CDTF">2024-08-28T01:12:36Z</dcterms:modified>
</cp:coreProperties>
</file>