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it_works\Vit\Scope_evtA\"/>
    </mc:Choice>
  </mc:AlternateContent>
  <xr:revisionPtr revIDLastSave="0" documentId="13_ncr:1_{9C2B6876-E4C0-4CD3-9B80-21F7D2F6D96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CDC" sheetId="1" r:id="rId1"/>
    <sheet name="ESD" sheetId="2" r:id="rId2"/>
    <sheet name="AD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14" i="2"/>
  <c r="B9" i="3"/>
  <c r="B8" i="3"/>
  <c r="B7" i="3"/>
  <c r="B6" i="3"/>
  <c r="B5" i="3"/>
  <c r="B4" i="3"/>
  <c r="I11" i="1"/>
  <c r="I10" i="1"/>
  <c r="F10" i="1"/>
  <c r="F11" i="1" s="1"/>
  <c r="A29" i="2"/>
  <c r="A30" i="2" s="1"/>
  <c r="A31" i="2" s="1"/>
  <c r="A26" i="2"/>
  <c r="A27" i="2" s="1"/>
  <c r="A28" i="2" s="1"/>
  <c r="A8" i="2"/>
  <c r="A9" i="2" s="1"/>
  <c r="A7" i="2"/>
  <c r="A2" i="2"/>
  <c r="F2" i="1"/>
  <c r="F4" i="1"/>
  <c r="I5" i="1" s="1"/>
  <c r="I7" i="1" s="1"/>
  <c r="I8" i="1" s="1"/>
  <c r="F3" i="1"/>
  <c r="F5" i="1" s="1"/>
  <c r="F6" i="1" s="1"/>
  <c r="B30" i="2" l="1"/>
  <c r="C30" i="2" s="1"/>
  <c r="B12" i="2"/>
  <c r="B11" i="2"/>
  <c r="B28" i="2"/>
  <c r="C28" i="2" s="1"/>
  <c r="B10" i="2"/>
  <c r="B27" i="2"/>
  <c r="C27" i="2" s="1"/>
  <c r="B9" i="2"/>
  <c r="C9" i="2" s="1"/>
  <c r="B7" i="2"/>
  <c r="C7" i="2" s="1"/>
  <c r="B21" i="2"/>
  <c r="B29" i="2"/>
  <c r="C29" i="2" s="1"/>
  <c r="B25" i="2"/>
  <c r="B24" i="2"/>
  <c r="B23" i="2"/>
  <c r="B26" i="2"/>
  <c r="C26" i="2" s="1"/>
  <c r="B20" i="2"/>
  <c r="B19" i="2"/>
  <c r="B31" i="2"/>
  <c r="C31" i="2" s="1"/>
  <c r="B18" i="2"/>
  <c r="B6" i="2"/>
  <c r="C6" i="2" s="1"/>
  <c r="B17" i="2"/>
  <c r="B13" i="2"/>
  <c r="B16" i="2"/>
  <c r="B15" i="2"/>
  <c r="I9" i="1"/>
  <c r="F7" i="1"/>
  <c r="F8" i="1" s="1"/>
  <c r="F9" i="1"/>
  <c r="I6" i="1"/>
  <c r="B8" i="2"/>
  <c r="C8" i="2" s="1"/>
  <c r="B22" i="2"/>
  <c r="A10" i="2"/>
  <c r="C10" i="2" l="1"/>
  <c r="A11" i="2"/>
  <c r="A12" i="2" l="1"/>
  <c r="C11" i="2"/>
  <c r="C12" i="2" l="1"/>
  <c r="A13" i="2"/>
  <c r="A14" i="2" l="1"/>
  <c r="C13" i="2"/>
  <c r="A15" i="2" l="1"/>
  <c r="C14" i="2"/>
  <c r="C15" i="2" l="1"/>
  <c r="A16" i="2"/>
  <c r="C16" i="2" l="1"/>
  <c r="A17" i="2"/>
  <c r="C17" i="2" l="1"/>
  <c r="A18" i="2"/>
  <c r="A19" i="2" l="1"/>
  <c r="C18" i="2"/>
  <c r="A20" i="2" l="1"/>
  <c r="C19" i="2"/>
  <c r="C20" i="2" l="1"/>
  <c r="A21" i="2"/>
  <c r="C21" i="2" l="1"/>
  <c r="A22" i="2"/>
  <c r="C22" i="2" l="1"/>
  <c r="A23" i="2"/>
  <c r="C23" i="2" l="1"/>
  <c r="A24" i="2"/>
  <c r="A25" i="2" l="1"/>
  <c r="C25" i="2" s="1"/>
  <c r="C24" i="2"/>
</calcChain>
</file>

<file path=xl/sharedStrings.xml><?xml version="1.0" encoding="utf-8"?>
<sst xmlns="http://schemas.openxmlformats.org/spreadsheetml/2006/main" count="53" uniqueCount="51">
  <si>
    <t>Rft2, kOhm</t>
  </si>
  <si>
    <t>Rfb2, kOhm</t>
  </si>
  <si>
    <t>Vfb2, V</t>
  </si>
  <si>
    <t>Vfb1, V</t>
  </si>
  <si>
    <t>Rfb1, kOhm</t>
  </si>
  <si>
    <t>Rft1, kOhm</t>
  </si>
  <si>
    <t>Vref, V</t>
  </si>
  <si>
    <t>Vpos, V</t>
  </si>
  <si>
    <t>Vneg, V</t>
  </si>
  <si>
    <t>Tss, s</t>
  </si>
  <si>
    <t>Vin, V</t>
  </si>
  <si>
    <t>Vdiode, V</t>
  </si>
  <si>
    <t>Iin</t>
  </si>
  <si>
    <t>Iout</t>
  </si>
  <si>
    <t>Ton</t>
  </si>
  <si>
    <t>Fsw, MHz</t>
  </si>
  <si>
    <t>L1</t>
  </si>
  <si>
    <t>dI_L1</t>
  </si>
  <si>
    <t>DUTY_1</t>
  </si>
  <si>
    <t>DUTY_2</t>
  </si>
  <si>
    <t>L2</t>
  </si>
  <si>
    <t>Lmin_2</t>
  </si>
  <si>
    <t>Lmin_1</t>
  </si>
  <si>
    <t>Cout_1</t>
  </si>
  <si>
    <t>Cout_2</t>
  </si>
  <si>
    <t>Rc1</t>
  </si>
  <si>
    <t>Cc1</t>
  </si>
  <si>
    <t>Rc2</t>
  </si>
  <si>
    <t>Cc2</t>
  </si>
  <si>
    <t>ESD capacitor</t>
  </si>
  <si>
    <t>ESD impedance</t>
  </si>
  <si>
    <t>Pi</t>
  </si>
  <si>
    <t>Freq</t>
  </si>
  <si>
    <t>Full impedance</t>
  </si>
  <si>
    <t>Rdif</t>
  </si>
  <si>
    <t>Rin</t>
  </si>
  <si>
    <t>-3 dB</t>
  </si>
  <si>
    <t>Rss, kOhm</t>
  </si>
  <si>
    <t>Fc1</t>
  </si>
  <si>
    <t>Fc2</t>
  </si>
  <si>
    <t>RefT</t>
  </si>
  <si>
    <t>RefB</t>
  </si>
  <si>
    <t>Span</t>
  </si>
  <si>
    <t>Vadd</t>
  </si>
  <si>
    <t>Vref</t>
  </si>
  <si>
    <t>VCMmin</t>
  </si>
  <si>
    <t>VCMmax</t>
  </si>
  <si>
    <t>Idrvdd</t>
  </si>
  <si>
    <t>Vdd</t>
  </si>
  <si>
    <t>Cload</t>
  </si>
  <si>
    <t>Fclk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</si>
</sst>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2" borderId="1" xfId="0" quotePrefix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166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Inpu</a:t>
            </a:r>
            <a:r>
              <a:rPr lang="en-GB" b="0"/>
              <a:t>t</a:t>
            </a:r>
            <a:r>
              <a:rPr lang="en-GB" baseline="0"/>
              <a:t> impedance with ESD 0.04 pF</a:t>
            </a:r>
            <a:endParaRPr lang="en-DE"/>
          </a:p>
        </c:rich>
      </c:tx>
      <c:layout>
        <c:manualLayout>
          <c:xMode val="edge"/>
          <c:yMode val="edge"/>
          <c:x val="0.313727747009738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ESD!$B$5</c:f>
              <c:strCache>
                <c:ptCount val="1"/>
                <c:pt idx="0">
                  <c:v>ESD impedance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ESD!$A$6:$A$31</c:f>
              <c:numCache>
                <c:formatCode>0.0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</c:numCache>
            </c:numRef>
          </c:cat>
          <c:val>
            <c:numRef>
              <c:f>ESD!$B$6:$B$31</c:f>
              <c:numCache>
                <c:formatCode>0.0</c:formatCode>
                <c:ptCount val="26"/>
                <c:pt idx="0">
                  <c:v>159154943091.89536</c:v>
                </c:pt>
                <c:pt idx="1">
                  <c:v>79577471545.947678</c:v>
                </c:pt>
                <c:pt idx="2">
                  <c:v>39788735772.973839</c:v>
                </c:pt>
                <c:pt idx="3">
                  <c:v>19894367886.486919</c:v>
                </c:pt>
                <c:pt idx="4">
                  <c:v>9947183943.2434597</c:v>
                </c:pt>
                <c:pt idx="5">
                  <c:v>4973591971.6217299</c:v>
                </c:pt>
                <c:pt idx="6">
                  <c:v>2486795985.8108649</c:v>
                </c:pt>
                <c:pt idx="7">
                  <c:v>1243397992.9054325</c:v>
                </c:pt>
                <c:pt idx="8">
                  <c:v>621698996.45271623</c:v>
                </c:pt>
                <c:pt idx="9">
                  <c:v>310849498.22635812</c:v>
                </c:pt>
                <c:pt idx="10">
                  <c:v>155424749.11317906</c:v>
                </c:pt>
                <c:pt idx="11">
                  <c:v>77712374.556589529</c:v>
                </c:pt>
                <c:pt idx="12">
                  <c:v>38856187.278294764</c:v>
                </c:pt>
                <c:pt idx="13">
                  <c:v>19428093.639147382</c:v>
                </c:pt>
                <c:pt idx="14">
                  <c:v>9714046.8195736911</c:v>
                </c:pt>
                <c:pt idx="15">
                  <c:v>4857023.4097868456</c:v>
                </c:pt>
                <c:pt idx="16">
                  <c:v>2428511.7048934228</c:v>
                </c:pt>
                <c:pt idx="17">
                  <c:v>1214255.8524467114</c:v>
                </c:pt>
                <c:pt idx="18">
                  <c:v>607127.92622335569</c:v>
                </c:pt>
                <c:pt idx="19">
                  <c:v>303563.96311167785</c:v>
                </c:pt>
                <c:pt idx="20">
                  <c:v>151781.98155583892</c:v>
                </c:pt>
                <c:pt idx="21">
                  <c:v>75890.990777919462</c:v>
                </c:pt>
                <c:pt idx="22">
                  <c:v>37945.495388959731</c:v>
                </c:pt>
                <c:pt idx="23">
                  <c:v>18972.747694479865</c:v>
                </c:pt>
                <c:pt idx="24">
                  <c:v>9486.3738472399327</c:v>
                </c:pt>
                <c:pt idx="25">
                  <c:v>4743.1869236199664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B-49D0-9E29-637E970E2976}"/>
            </c:ext>
          </c:extLst>
        </c:ser>
        <c:ser>
          <c:idx val="1"/>
          <c:order val="1"/>
          <c:tx>
            <c:strRef>
              <c:f>ESD!$C$5</c:f>
              <c:strCache>
                <c:ptCount val="1"/>
                <c:pt idx="0">
                  <c:v>Full impedance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ESD!$A$6:$A$31</c:f>
              <c:numCache>
                <c:formatCode>0.0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</c:numCache>
            </c:numRef>
          </c:cat>
          <c:val>
            <c:numRef>
              <c:f>ESD!$C$6:$C$31</c:f>
              <c:numCache>
                <c:formatCode>0.0</c:formatCode>
                <c:ptCount val="26"/>
                <c:pt idx="0">
                  <c:v>4999.9998429203724</c:v>
                </c:pt>
                <c:pt idx="1">
                  <c:v>4999.999685840754</c:v>
                </c:pt>
                <c:pt idx="2">
                  <c:v>4999.9993716815479</c:v>
                </c:pt>
                <c:pt idx="3">
                  <c:v>4999.9987433632541</c:v>
                </c:pt>
                <c:pt idx="4">
                  <c:v>4999.9974867271403</c:v>
                </c:pt>
                <c:pt idx="5">
                  <c:v>4999.9949734568072</c:v>
                </c:pt>
                <c:pt idx="6">
                  <c:v>4999.9899469237216</c:v>
                </c:pt>
                <c:pt idx="7">
                  <c:v>4999.9798938878685</c:v>
                </c:pt>
                <c:pt idx="8">
                  <c:v>4999.9597879374387</c:v>
                </c:pt>
                <c:pt idx="9">
                  <c:v>4999.9195765216755</c:v>
                </c:pt>
                <c:pt idx="10">
                  <c:v>4999.839155630485</c:v>
                </c:pt>
                <c:pt idx="11">
                  <c:v>4999.6783216090016</c:v>
                </c:pt>
                <c:pt idx="12">
                  <c:v>4999.3566846061349</c:v>
                </c:pt>
                <c:pt idx="13">
                  <c:v>4998.7135347328522</c:v>
                </c:pt>
                <c:pt idx="14">
                  <c:v>4997.4277312925733</c:v>
                </c:pt>
                <c:pt idx="15">
                  <c:v>4994.8581078508014</c:v>
                </c:pt>
                <c:pt idx="16">
                  <c:v>4989.7267804589846</c:v>
                </c:pt>
                <c:pt idx="17">
                  <c:v>4979.4956899736571</c:v>
                </c:pt>
                <c:pt idx="18">
                  <c:v>4959.1588638109642</c:v>
                </c:pt>
                <c:pt idx="19">
                  <c:v>4918.9795213028428</c:v>
                </c:pt>
                <c:pt idx="20">
                  <c:v>4840.5429007089306</c:v>
                </c:pt>
                <c:pt idx="21">
                  <c:v>4690.9420967702599</c:v>
                </c:pt>
                <c:pt idx="22">
                  <c:v>4417.8667687129091</c:v>
                </c:pt>
                <c:pt idx="23">
                  <c:v>3957.1491629323459</c:v>
                </c:pt>
                <c:pt idx="24">
                  <c:v>3274.240312749956</c:v>
                </c:pt>
                <c:pt idx="25">
                  <c:v>2434.1044469347462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B-49D0-9E29-637E970E2976}"/>
            </c:ext>
          </c:extLst>
        </c:ser>
        <c:ser>
          <c:idx val="2"/>
          <c:order val="2"/>
          <c:tx>
            <c:strRef>
              <c:f>ESD!$D$5</c:f>
              <c:strCache>
                <c:ptCount val="1"/>
                <c:pt idx="0">
                  <c:v>-3 dB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ESD!$D$6:$D$31</c:f>
              <c:numCache>
                <c:formatCode>0.0</c:formatCode>
                <c:ptCount val="26"/>
                <c:pt idx="0">
                  <c:v>700000</c:v>
                </c:pt>
                <c:pt idx="1">
                  <c:v>700000</c:v>
                </c:pt>
                <c:pt idx="2">
                  <c:v>700000</c:v>
                </c:pt>
                <c:pt idx="3">
                  <c:v>700000</c:v>
                </c:pt>
                <c:pt idx="4">
                  <c:v>700000</c:v>
                </c:pt>
                <c:pt idx="5">
                  <c:v>700000</c:v>
                </c:pt>
                <c:pt idx="6">
                  <c:v>700000</c:v>
                </c:pt>
                <c:pt idx="7">
                  <c:v>700000</c:v>
                </c:pt>
                <c:pt idx="8">
                  <c:v>700000</c:v>
                </c:pt>
                <c:pt idx="9">
                  <c:v>700000</c:v>
                </c:pt>
                <c:pt idx="10">
                  <c:v>700000</c:v>
                </c:pt>
                <c:pt idx="11">
                  <c:v>700000</c:v>
                </c:pt>
                <c:pt idx="12">
                  <c:v>700000</c:v>
                </c:pt>
                <c:pt idx="13">
                  <c:v>700000</c:v>
                </c:pt>
                <c:pt idx="14">
                  <c:v>700000</c:v>
                </c:pt>
                <c:pt idx="15">
                  <c:v>700000</c:v>
                </c:pt>
                <c:pt idx="16">
                  <c:v>700000</c:v>
                </c:pt>
                <c:pt idx="17">
                  <c:v>700000</c:v>
                </c:pt>
                <c:pt idx="18">
                  <c:v>700000</c:v>
                </c:pt>
                <c:pt idx="19">
                  <c:v>700000</c:v>
                </c:pt>
                <c:pt idx="20">
                  <c:v>700000</c:v>
                </c:pt>
                <c:pt idx="21">
                  <c:v>700000</c:v>
                </c:pt>
                <c:pt idx="22">
                  <c:v>700000</c:v>
                </c:pt>
                <c:pt idx="23">
                  <c:v>700000</c:v>
                </c:pt>
                <c:pt idx="24">
                  <c:v>700000</c:v>
                </c:pt>
                <c:pt idx="25">
                  <c:v>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B-49D0-9E29-637E970E2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194143"/>
        <c:axId val="314354847"/>
      </c:lineChart>
      <c:catAx>
        <c:axId val="144319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F,</a:t>
                </a:r>
                <a:r>
                  <a:rPr lang="en-GB" baseline="0"/>
                  <a:t>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4354847"/>
        <c:crosses val="autoZero"/>
        <c:auto val="1"/>
        <c:lblAlgn val="ctr"/>
        <c:lblOffset val="100"/>
        <c:noMultiLvlLbl val="0"/>
      </c:catAx>
      <c:valAx>
        <c:axId val="314354847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Impedance</a:t>
                </a:r>
                <a:r>
                  <a:rPr lang="en-GB" baseline="0"/>
                  <a:t>, Ohm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4319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3</xdr:row>
      <xdr:rowOff>158024</xdr:rowOff>
    </xdr:from>
    <xdr:to>
      <xdr:col>15</xdr:col>
      <xdr:colOff>67434</xdr:colOff>
      <xdr:row>27</xdr:row>
      <xdr:rowOff>148114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3FE98-B11B-79A0-BFD7-683B6EAB4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zoomScale="154" workbookViewId="0">
      <selection activeCell="B10" sqref="B10"/>
    </sheetView>
  </sheetViews>
  <sheetFormatPr defaultRowHeight="14.4" x14ac:dyDescent="0.3"/>
  <cols>
    <col min="1" max="1" width="11.33203125" customWidth="1"/>
    <col min="6" max="6" width="13.77734375" customWidth="1"/>
    <col min="9" max="9" width="12" bestFit="1" customWidth="1"/>
  </cols>
  <sheetData>
    <row r="1" spans="1:9" x14ac:dyDescent="0.3">
      <c r="A1" s="2" t="s">
        <v>10</v>
      </c>
      <c r="B1" s="6">
        <v>5</v>
      </c>
    </row>
    <row r="2" spans="1:9" x14ac:dyDescent="0.3">
      <c r="A2" s="2" t="s">
        <v>11</v>
      </c>
      <c r="B2" s="6">
        <v>0.5</v>
      </c>
      <c r="E2" s="2" t="s">
        <v>9</v>
      </c>
      <c r="F2" s="6">
        <f>38.4*10^(-3)-1.28*10^(-4)*B11</f>
        <v>2.5599999999999994E-2</v>
      </c>
    </row>
    <row r="3" spans="1:9" x14ac:dyDescent="0.3">
      <c r="A3" s="2" t="s">
        <v>6</v>
      </c>
      <c r="B3" s="6">
        <v>1.6</v>
      </c>
      <c r="E3" s="2" t="s">
        <v>7</v>
      </c>
      <c r="F3" s="6">
        <f>B6*(1+B4/B5)</f>
        <v>8.8000000000000007</v>
      </c>
    </row>
    <row r="4" spans="1:9" x14ac:dyDescent="0.3">
      <c r="A4" s="2" t="s">
        <v>5</v>
      </c>
      <c r="B4" s="6">
        <v>1000</v>
      </c>
      <c r="E4" s="2" t="s">
        <v>8</v>
      </c>
      <c r="F4" s="6">
        <f>B9-B7/B8*(B3-B9)</f>
        <v>-7.2</v>
      </c>
    </row>
    <row r="5" spans="1:9" x14ac:dyDescent="0.3">
      <c r="A5" s="2" t="s">
        <v>4</v>
      </c>
      <c r="B5" s="6">
        <v>100</v>
      </c>
      <c r="E5" s="2" t="s">
        <v>18</v>
      </c>
      <c r="F5" s="6">
        <f>(F3-B1+B2)/(F3+B2)</f>
        <v>0.4623655913978495</v>
      </c>
      <c r="H5" s="2" t="s">
        <v>19</v>
      </c>
      <c r="I5" s="1">
        <f>((-F4)+B2)/(B1+B2-F4)</f>
        <v>0.60629921259842523</v>
      </c>
    </row>
    <row r="6" spans="1:9" x14ac:dyDescent="0.3">
      <c r="A6" s="2" t="s">
        <v>3</v>
      </c>
      <c r="B6" s="6">
        <v>0.8</v>
      </c>
      <c r="E6" s="2" t="s">
        <v>12</v>
      </c>
      <c r="F6" s="6">
        <f>B10/(1-F5)</f>
        <v>7.4400000000000008E-2</v>
      </c>
      <c r="H6" s="2" t="s">
        <v>12</v>
      </c>
      <c r="I6" s="1">
        <f>B10/(1-I5)</f>
        <v>0.10160000000000001</v>
      </c>
    </row>
    <row r="7" spans="1:9" x14ac:dyDescent="0.3">
      <c r="A7" s="2" t="s">
        <v>0</v>
      </c>
      <c r="B7" s="6">
        <v>1000</v>
      </c>
      <c r="E7" s="2" t="s">
        <v>14</v>
      </c>
      <c r="F7" s="6">
        <f>F5/(B12*10^6)</f>
        <v>1.9265232974910395E-7</v>
      </c>
      <c r="H7" s="2" t="s">
        <v>14</v>
      </c>
      <c r="I7" s="1">
        <f>I5/(B12*10^6)</f>
        <v>2.5262467191601049E-7</v>
      </c>
    </row>
    <row r="8" spans="1:9" x14ac:dyDescent="0.3">
      <c r="A8" s="2" t="s">
        <v>1</v>
      </c>
      <c r="B8" s="6">
        <v>100</v>
      </c>
      <c r="E8" s="2" t="s">
        <v>16</v>
      </c>
      <c r="F8" s="6">
        <f>B1*F7/B13</f>
        <v>9.6326164874551981E-6</v>
      </c>
      <c r="H8" s="2" t="s">
        <v>20</v>
      </c>
      <c r="I8" s="1">
        <f>B1*I7/B13</f>
        <v>1.2631233595800523E-5</v>
      </c>
    </row>
    <row r="9" spans="1:9" x14ac:dyDescent="0.3">
      <c r="A9" s="2" t="s">
        <v>2</v>
      </c>
      <c r="B9" s="6">
        <v>0.8</v>
      </c>
      <c r="E9" s="2" t="s">
        <v>22</v>
      </c>
      <c r="F9" s="6">
        <f>B1*(0.13/(1-F5)-0.16)</f>
        <v>0.40900000000000003</v>
      </c>
      <c r="H9" s="2" t="s">
        <v>21</v>
      </c>
      <c r="I9" s="1">
        <f>B1*(0.13/(1-I5)-0.16)</f>
        <v>0.8510000000000002</v>
      </c>
    </row>
    <row r="10" spans="1:9" x14ac:dyDescent="0.3">
      <c r="A10" s="2" t="s">
        <v>13</v>
      </c>
      <c r="B10" s="6">
        <v>0.04</v>
      </c>
      <c r="E10" s="2" t="s">
        <v>25</v>
      </c>
      <c r="F10" s="6">
        <f>4188*B16*B14*10^(-6)*F3^2/B1</f>
        <v>18161.848320000001</v>
      </c>
      <c r="H10" s="2" t="s">
        <v>27</v>
      </c>
      <c r="I10" s="1">
        <f>4188*B17*B14*10^(-6)*F4^2/B1</f>
        <v>12157.93152</v>
      </c>
    </row>
    <row r="11" spans="1:9" x14ac:dyDescent="0.3">
      <c r="A11" s="2" t="s">
        <v>37</v>
      </c>
      <c r="B11" s="6">
        <v>100</v>
      </c>
      <c r="E11" s="2" t="s">
        <v>26</v>
      </c>
      <c r="F11" s="6">
        <f>2/(3.14*B16*F10)</f>
        <v>1.2525130858629711E-9</v>
      </c>
      <c r="H11" s="2" t="s">
        <v>28</v>
      </c>
      <c r="I11" s="1">
        <f>2/(3.14*B17*I10)</f>
        <v>1.8710380665360431E-9</v>
      </c>
    </row>
    <row r="12" spans="1:9" x14ac:dyDescent="0.3">
      <c r="A12" s="2" t="s">
        <v>15</v>
      </c>
      <c r="B12" s="6">
        <v>2.4</v>
      </c>
      <c r="F12">
        <v>18.7</v>
      </c>
    </row>
    <row r="13" spans="1:9" x14ac:dyDescent="0.3">
      <c r="A13" s="2" t="s">
        <v>17</v>
      </c>
      <c r="B13" s="6">
        <v>0.1</v>
      </c>
      <c r="F13">
        <v>0.39</v>
      </c>
    </row>
    <row r="14" spans="1:9" x14ac:dyDescent="0.3">
      <c r="A14" s="2" t="s">
        <v>23</v>
      </c>
      <c r="B14" s="6">
        <v>10</v>
      </c>
    </row>
    <row r="15" spans="1:9" x14ac:dyDescent="0.3">
      <c r="A15" s="2" t="s">
        <v>24</v>
      </c>
      <c r="B15" s="6">
        <v>10</v>
      </c>
    </row>
    <row r="16" spans="1:9" x14ac:dyDescent="0.3">
      <c r="A16" s="3" t="s">
        <v>38</v>
      </c>
      <c r="B16" s="12">
        <v>28000</v>
      </c>
    </row>
    <row r="17" spans="1:2" x14ac:dyDescent="0.3">
      <c r="A17" s="3" t="s">
        <v>39</v>
      </c>
      <c r="B17" s="12">
        <v>28000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D008-E5A7-493D-BD82-456A080A5A01}">
  <dimension ref="A1:E31"/>
  <sheetViews>
    <sheetView tabSelected="1" zoomScale="101" zoomScaleNormal="100" workbookViewId="0">
      <selection activeCell="C29" sqref="C29"/>
    </sheetView>
  </sheetViews>
  <sheetFormatPr defaultRowHeight="14.4" x14ac:dyDescent="0.3"/>
  <cols>
    <col min="1" max="1" width="12" customWidth="1"/>
    <col min="2" max="2" width="14.88671875" customWidth="1"/>
    <col min="3" max="3" width="13.5546875" customWidth="1"/>
    <col min="4" max="4" width="10.77734375" bestFit="1" customWidth="1"/>
  </cols>
  <sheetData>
    <row r="1" spans="1:5" x14ac:dyDescent="0.3">
      <c r="A1" s="9" t="s">
        <v>31</v>
      </c>
      <c r="B1" s="9" t="s">
        <v>29</v>
      </c>
      <c r="C1" s="9" t="s">
        <v>35</v>
      </c>
      <c r="D1" s="9" t="s">
        <v>34</v>
      </c>
    </row>
    <row r="2" spans="1:5" x14ac:dyDescent="0.3">
      <c r="A2" s="6">
        <f>PI()</f>
        <v>3.1415926535897931</v>
      </c>
      <c r="B2" s="7">
        <f>1*10^-12</f>
        <v>9.9999999999999998E-13</v>
      </c>
      <c r="C2" s="8">
        <v>5000</v>
      </c>
      <c r="D2" s="10"/>
    </row>
    <row r="5" spans="1:5" x14ac:dyDescent="0.3">
      <c r="A5" s="9" t="s">
        <v>32</v>
      </c>
      <c r="B5" s="9" t="s">
        <v>30</v>
      </c>
      <c r="C5" s="9" t="s">
        <v>33</v>
      </c>
      <c r="D5" s="11" t="s">
        <v>36</v>
      </c>
    </row>
    <row r="6" spans="1:5" x14ac:dyDescent="0.3">
      <c r="A6" s="13">
        <v>1</v>
      </c>
      <c r="B6" s="13">
        <f>1/(2*$A$2*A6*$B$2)+$D$2</f>
        <v>159154943091.89536</v>
      </c>
      <c r="C6" s="13">
        <f>B6*$C$2/(B6+$C$2)</f>
        <v>4999.9998429203724</v>
      </c>
      <c r="D6" s="14">
        <v>700000</v>
      </c>
      <c r="E6" s="4"/>
    </row>
    <row r="7" spans="1:5" x14ac:dyDescent="0.3">
      <c r="A7" s="13">
        <f>A6*2</f>
        <v>2</v>
      </c>
      <c r="B7" s="13">
        <f t="shared" ref="B7:B31" si="0">1/(2*$A$2*A7*$B$2)+$D$2</f>
        <v>79577471545.947678</v>
      </c>
      <c r="C7" s="13">
        <f t="shared" ref="C7:C31" si="1">B7*$C$2/(B7+$C$2)</f>
        <v>4999.999685840754</v>
      </c>
      <c r="D7" s="14">
        <v>700000</v>
      </c>
    </row>
    <row r="8" spans="1:5" x14ac:dyDescent="0.3">
      <c r="A8" s="13">
        <f t="shared" ref="A8:A31" si="2">A7*2</f>
        <v>4</v>
      </c>
      <c r="B8" s="13">
        <f t="shared" si="0"/>
        <v>39788735772.973839</v>
      </c>
      <c r="C8" s="13">
        <f t="shared" si="1"/>
        <v>4999.9993716815479</v>
      </c>
      <c r="D8" s="14">
        <v>700000</v>
      </c>
    </row>
    <row r="9" spans="1:5" x14ac:dyDescent="0.3">
      <c r="A9" s="13">
        <f t="shared" si="2"/>
        <v>8</v>
      </c>
      <c r="B9" s="13">
        <f t="shared" si="0"/>
        <v>19894367886.486919</v>
      </c>
      <c r="C9" s="13">
        <f t="shared" si="1"/>
        <v>4999.9987433632541</v>
      </c>
      <c r="D9" s="14">
        <v>700000</v>
      </c>
    </row>
    <row r="10" spans="1:5" x14ac:dyDescent="0.3">
      <c r="A10" s="13">
        <f t="shared" si="2"/>
        <v>16</v>
      </c>
      <c r="B10" s="13">
        <f t="shared" si="0"/>
        <v>9947183943.2434597</v>
      </c>
      <c r="C10" s="13">
        <f t="shared" si="1"/>
        <v>4999.9974867271403</v>
      </c>
      <c r="D10" s="14">
        <v>700000</v>
      </c>
    </row>
    <row r="11" spans="1:5" x14ac:dyDescent="0.3">
      <c r="A11" s="13">
        <f t="shared" si="2"/>
        <v>32</v>
      </c>
      <c r="B11" s="13">
        <f t="shared" si="0"/>
        <v>4973591971.6217299</v>
      </c>
      <c r="C11" s="13">
        <f t="shared" si="1"/>
        <v>4999.9949734568072</v>
      </c>
      <c r="D11" s="14">
        <v>700000</v>
      </c>
    </row>
    <row r="12" spans="1:5" x14ac:dyDescent="0.3">
      <c r="A12" s="13">
        <f t="shared" si="2"/>
        <v>64</v>
      </c>
      <c r="B12" s="13">
        <f t="shared" si="0"/>
        <v>2486795985.8108649</v>
      </c>
      <c r="C12" s="13">
        <f t="shared" si="1"/>
        <v>4999.9899469237216</v>
      </c>
      <c r="D12" s="14">
        <v>700000</v>
      </c>
    </row>
    <row r="13" spans="1:5" x14ac:dyDescent="0.3">
      <c r="A13" s="13">
        <f t="shared" si="2"/>
        <v>128</v>
      </c>
      <c r="B13" s="13">
        <f t="shared" si="0"/>
        <v>1243397992.9054325</v>
      </c>
      <c r="C13" s="13">
        <f t="shared" si="1"/>
        <v>4999.9798938878685</v>
      </c>
      <c r="D13" s="14">
        <v>700000</v>
      </c>
    </row>
    <row r="14" spans="1:5" x14ac:dyDescent="0.3">
      <c r="A14" s="13">
        <f t="shared" si="2"/>
        <v>256</v>
      </c>
      <c r="B14" s="13">
        <f t="shared" si="0"/>
        <v>621698996.45271623</v>
      </c>
      <c r="C14" s="13">
        <f t="shared" si="1"/>
        <v>4999.9597879374387</v>
      </c>
      <c r="D14" s="14">
        <v>700000</v>
      </c>
    </row>
    <row r="15" spans="1:5" x14ac:dyDescent="0.3">
      <c r="A15" s="13">
        <f t="shared" si="2"/>
        <v>512</v>
      </c>
      <c r="B15" s="13">
        <f t="shared" si="0"/>
        <v>310849498.22635812</v>
      </c>
      <c r="C15" s="13">
        <f t="shared" si="1"/>
        <v>4999.9195765216755</v>
      </c>
      <c r="D15" s="14">
        <v>700000</v>
      </c>
    </row>
    <row r="16" spans="1:5" x14ac:dyDescent="0.3">
      <c r="A16" s="13">
        <f t="shared" si="2"/>
        <v>1024</v>
      </c>
      <c r="B16" s="13">
        <f t="shared" si="0"/>
        <v>155424749.11317906</v>
      </c>
      <c r="C16" s="13">
        <f t="shared" si="1"/>
        <v>4999.839155630485</v>
      </c>
      <c r="D16" s="14">
        <v>700000</v>
      </c>
    </row>
    <row r="17" spans="1:4" x14ac:dyDescent="0.3">
      <c r="A17" s="13">
        <f t="shared" si="2"/>
        <v>2048</v>
      </c>
      <c r="B17" s="13">
        <f t="shared" si="0"/>
        <v>77712374.556589529</v>
      </c>
      <c r="C17" s="13">
        <f t="shared" si="1"/>
        <v>4999.6783216090016</v>
      </c>
      <c r="D17" s="14">
        <v>700000</v>
      </c>
    </row>
    <row r="18" spans="1:4" x14ac:dyDescent="0.3">
      <c r="A18" s="13">
        <f t="shared" si="2"/>
        <v>4096</v>
      </c>
      <c r="B18" s="13">
        <f t="shared" si="0"/>
        <v>38856187.278294764</v>
      </c>
      <c r="C18" s="13">
        <f t="shared" si="1"/>
        <v>4999.3566846061349</v>
      </c>
      <c r="D18" s="14">
        <v>700000</v>
      </c>
    </row>
    <row r="19" spans="1:4" x14ac:dyDescent="0.3">
      <c r="A19" s="13">
        <f t="shared" si="2"/>
        <v>8192</v>
      </c>
      <c r="B19" s="13">
        <f t="shared" si="0"/>
        <v>19428093.639147382</v>
      </c>
      <c r="C19" s="13">
        <f t="shared" si="1"/>
        <v>4998.7135347328522</v>
      </c>
      <c r="D19" s="14">
        <v>700000</v>
      </c>
    </row>
    <row r="20" spans="1:4" x14ac:dyDescent="0.3">
      <c r="A20" s="13">
        <f t="shared" si="2"/>
        <v>16384</v>
      </c>
      <c r="B20" s="13">
        <f t="shared" si="0"/>
        <v>9714046.8195736911</v>
      </c>
      <c r="C20" s="13">
        <f t="shared" si="1"/>
        <v>4997.4277312925733</v>
      </c>
      <c r="D20" s="14">
        <v>700000</v>
      </c>
    </row>
    <row r="21" spans="1:4" x14ac:dyDescent="0.3">
      <c r="A21" s="13">
        <f t="shared" si="2"/>
        <v>32768</v>
      </c>
      <c r="B21" s="13">
        <f t="shared" si="0"/>
        <v>4857023.4097868456</v>
      </c>
      <c r="C21" s="13">
        <f t="shared" si="1"/>
        <v>4994.8581078508014</v>
      </c>
      <c r="D21" s="14">
        <v>700000</v>
      </c>
    </row>
    <row r="22" spans="1:4" x14ac:dyDescent="0.3">
      <c r="A22" s="13">
        <f t="shared" si="2"/>
        <v>65536</v>
      </c>
      <c r="B22" s="13">
        <f t="shared" si="0"/>
        <v>2428511.7048934228</v>
      </c>
      <c r="C22" s="13">
        <f t="shared" si="1"/>
        <v>4989.7267804589846</v>
      </c>
      <c r="D22" s="14">
        <v>700000</v>
      </c>
    </row>
    <row r="23" spans="1:4" x14ac:dyDescent="0.3">
      <c r="A23" s="13">
        <f t="shared" si="2"/>
        <v>131072</v>
      </c>
      <c r="B23" s="13">
        <f t="shared" si="0"/>
        <v>1214255.8524467114</v>
      </c>
      <c r="C23" s="13">
        <f t="shared" si="1"/>
        <v>4979.4956899736571</v>
      </c>
      <c r="D23" s="14">
        <v>700000</v>
      </c>
    </row>
    <row r="24" spans="1:4" x14ac:dyDescent="0.3">
      <c r="A24" s="13">
        <f t="shared" si="2"/>
        <v>262144</v>
      </c>
      <c r="B24" s="13">
        <f t="shared" si="0"/>
        <v>607127.92622335569</v>
      </c>
      <c r="C24" s="13">
        <f t="shared" si="1"/>
        <v>4959.1588638109642</v>
      </c>
      <c r="D24" s="14">
        <v>700000</v>
      </c>
    </row>
    <row r="25" spans="1:4" x14ac:dyDescent="0.3">
      <c r="A25" s="13">
        <f t="shared" si="2"/>
        <v>524288</v>
      </c>
      <c r="B25" s="13">
        <f t="shared" si="0"/>
        <v>303563.96311167785</v>
      </c>
      <c r="C25" s="13">
        <f t="shared" si="1"/>
        <v>4918.9795213028428</v>
      </c>
      <c r="D25" s="14">
        <v>700000</v>
      </c>
    </row>
    <row r="26" spans="1:4" x14ac:dyDescent="0.3">
      <c r="A26" s="13">
        <f t="shared" si="2"/>
        <v>1048576</v>
      </c>
      <c r="B26" s="13">
        <f t="shared" si="0"/>
        <v>151781.98155583892</v>
      </c>
      <c r="C26" s="13">
        <f t="shared" si="1"/>
        <v>4840.5429007089306</v>
      </c>
      <c r="D26" s="14">
        <v>700000</v>
      </c>
    </row>
    <row r="27" spans="1:4" x14ac:dyDescent="0.3">
      <c r="A27" s="15">
        <f t="shared" si="2"/>
        <v>2097152</v>
      </c>
      <c r="B27" s="15">
        <f t="shared" si="0"/>
        <v>75890.990777919462</v>
      </c>
      <c r="C27" s="15">
        <f t="shared" si="1"/>
        <v>4690.9420967702599</v>
      </c>
      <c r="D27" s="14">
        <v>700000</v>
      </c>
    </row>
    <row r="28" spans="1:4" x14ac:dyDescent="0.3">
      <c r="A28" s="13">
        <f t="shared" si="2"/>
        <v>4194304</v>
      </c>
      <c r="B28" s="13">
        <f t="shared" si="0"/>
        <v>37945.495388959731</v>
      </c>
      <c r="C28" s="13">
        <f t="shared" si="1"/>
        <v>4417.8667687129091</v>
      </c>
      <c r="D28" s="14">
        <v>700000</v>
      </c>
    </row>
    <row r="29" spans="1:4" x14ac:dyDescent="0.3">
      <c r="A29" s="13">
        <f t="shared" si="2"/>
        <v>8388608</v>
      </c>
      <c r="B29" s="13">
        <f t="shared" si="0"/>
        <v>18972.747694479865</v>
      </c>
      <c r="C29" s="13">
        <f t="shared" si="1"/>
        <v>3957.1491629323459</v>
      </c>
      <c r="D29" s="14">
        <v>700000</v>
      </c>
    </row>
    <row r="30" spans="1:4" x14ac:dyDescent="0.3">
      <c r="A30" s="13">
        <f t="shared" si="2"/>
        <v>16777216</v>
      </c>
      <c r="B30" s="13">
        <f t="shared" si="0"/>
        <v>9486.3738472399327</v>
      </c>
      <c r="C30" s="13">
        <f t="shared" si="1"/>
        <v>3274.240312749956</v>
      </c>
      <c r="D30" s="14">
        <v>700000</v>
      </c>
    </row>
    <row r="31" spans="1:4" x14ac:dyDescent="0.3">
      <c r="A31" s="13">
        <f t="shared" si="2"/>
        <v>33554432</v>
      </c>
      <c r="B31" s="13">
        <f t="shared" si="0"/>
        <v>4743.1869236199664</v>
      </c>
      <c r="C31" s="13">
        <f t="shared" si="1"/>
        <v>2434.1044469347462</v>
      </c>
      <c r="D31" s="14">
        <v>700000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1212-F588-427C-B11C-92F55E2CED5E}">
  <dimension ref="A1:B11"/>
  <sheetViews>
    <sheetView workbookViewId="0">
      <selection activeCell="J5" sqref="J5"/>
    </sheetView>
  </sheetViews>
  <sheetFormatPr defaultRowHeight="14.4" x14ac:dyDescent="0.3"/>
  <sheetData>
    <row r="1" spans="1:2" x14ac:dyDescent="0.3">
      <c r="A1" s="5" t="s">
        <v>48</v>
      </c>
      <c r="B1">
        <v>3.3</v>
      </c>
    </row>
    <row r="2" spans="1:2" x14ac:dyDescent="0.3">
      <c r="A2" t="s">
        <v>43</v>
      </c>
      <c r="B2">
        <v>3.3</v>
      </c>
    </row>
    <row r="3" spans="1:2" x14ac:dyDescent="0.3">
      <c r="A3" t="s">
        <v>44</v>
      </c>
      <c r="B3">
        <v>1</v>
      </c>
    </row>
    <row r="4" spans="1:2" x14ac:dyDescent="0.3">
      <c r="A4" t="s">
        <v>40</v>
      </c>
      <c r="B4">
        <f>0.5*(B2+B3)</f>
        <v>2.15</v>
      </c>
    </row>
    <row r="5" spans="1:2" x14ac:dyDescent="0.3">
      <c r="A5" t="s">
        <v>41</v>
      </c>
      <c r="B5">
        <f>0.5*(B2-B3)</f>
        <v>1.1499999999999999</v>
      </c>
    </row>
    <row r="6" spans="1:2" x14ac:dyDescent="0.3">
      <c r="A6" t="s">
        <v>42</v>
      </c>
      <c r="B6">
        <f>2*(B4-B5)</f>
        <v>2</v>
      </c>
    </row>
    <row r="7" spans="1:2" x14ac:dyDescent="0.3">
      <c r="A7" t="s">
        <v>45</v>
      </c>
      <c r="B7">
        <f>B3/2</f>
        <v>0.5</v>
      </c>
    </row>
    <row r="8" spans="1:2" x14ac:dyDescent="0.3">
      <c r="A8" t="s">
        <v>46</v>
      </c>
      <c r="B8">
        <f>(B2+B3)/2</f>
        <v>2.15</v>
      </c>
    </row>
    <row r="9" spans="1:2" x14ac:dyDescent="0.3">
      <c r="A9" t="s">
        <v>47</v>
      </c>
      <c r="B9">
        <f>B1*B10*B11*14</f>
        <v>9.2399999999999982E-3</v>
      </c>
    </row>
    <row r="10" spans="1:2" x14ac:dyDescent="0.3">
      <c r="A10" t="s">
        <v>49</v>
      </c>
      <c r="B10">
        <v>9.9999999999999994E-12</v>
      </c>
    </row>
    <row r="11" spans="1:2" x14ac:dyDescent="0.3">
      <c r="A11" t="s">
        <v>50</v>
      </c>
      <c r="B11">
        <v>20000000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DCDC</vt:lpstr>
      <vt:lpstr>ESD</vt:lpstr>
      <vt:lpstr>ADC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Chemezov</dc:creator>
  <cp:lastModifiedBy>Ivan Chemezov</cp:lastModifiedBy>
  <dcterms:created xsi:type="dcterms:W3CDTF">2015-06-05T18:17:20Z</dcterms:created>
  <dcterms:modified xsi:type="dcterms:W3CDTF">2024-03-04T07:58:52Z</dcterms:modified>
</cp:coreProperties>
</file>